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bornikova\Desktop\Radomyšl - komunikace\"/>
    </mc:Choice>
  </mc:AlternateContent>
  <xr:revisionPtr revIDLastSave="0" documentId="8_{51D6C0C7-58A8-40F4-9760-359EAC9375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01112401 - SO 01 - Komuni..." sheetId="2" r:id="rId2"/>
    <sheet name="01112402 - SO 02 - Kanali..." sheetId="3" r:id="rId3"/>
    <sheet name="01112403 - SO 03 - Kanali..." sheetId="4" r:id="rId4"/>
    <sheet name="01112404 - SO 04 - Vodovo..." sheetId="5" r:id="rId5"/>
    <sheet name="01112405 - SO 05 - Veřejn..." sheetId="6" r:id="rId6"/>
    <sheet name="01112406 - SO 06 - Přípojky" sheetId="7" r:id="rId7"/>
  </sheets>
  <definedNames>
    <definedName name="_xlnm._FilterDatabase" localSheetId="1" hidden="1">'01112401 - SO 01 - Komuni...'!$C$138:$K$257</definedName>
    <definedName name="_xlnm._FilterDatabase" localSheetId="2" hidden="1">'01112402 - SO 02 - Kanali...'!$C$136:$K$272</definedName>
    <definedName name="_xlnm._FilterDatabase" localSheetId="3" hidden="1">'01112403 - SO 03 - Kanali...'!$C$135:$K$236</definedName>
    <definedName name="_xlnm._FilterDatabase" localSheetId="4" hidden="1">'01112404 - SO 04 - Vodovo...'!$C$135:$K$233</definedName>
    <definedName name="_xlnm._FilterDatabase" localSheetId="5" hidden="1">'01112405 - SO 05 - Veřejn...'!$C$135:$K$212</definedName>
    <definedName name="_xlnm._FilterDatabase" localSheetId="6" hidden="1">'01112406 - SO 06 - Přípojky'!$C$135:$K$224</definedName>
    <definedName name="_xlnm.Print_Titles" localSheetId="1">'01112401 - SO 01 - Komuni...'!$138:$138</definedName>
    <definedName name="_xlnm.Print_Titles" localSheetId="2">'01112402 - SO 02 - Kanali...'!$136:$136</definedName>
    <definedName name="_xlnm.Print_Titles" localSheetId="3">'01112403 - SO 03 - Kanali...'!$135:$135</definedName>
    <definedName name="_xlnm.Print_Titles" localSheetId="4">'01112404 - SO 04 - Vodovo...'!$135:$135</definedName>
    <definedName name="_xlnm.Print_Titles" localSheetId="5">'01112405 - SO 05 - Veřejn...'!$135:$135</definedName>
    <definedName name="_xlnm.Print_Titles" localSheetId="6">'01112406 - SO 06 - Přípojky'!$135:$135</definedName>
    <definedName name="_xlnm.Print_Titles" localSheetId="0">'Rekapitulace stavby'!$92:$92</definedName>
    <definedName name="_xlnm.Print_Area" localSheetId="1">'01112401 - SO 01 - Komuni...'!$C$4:$J$76,'01112401 - SO 01 - Komuni...'!$C$82:$J$120,'01112401 - SO 01 - Komuni...'!$C$126:$K$257</definedName>
    <definedName name="_xlnm.Print_Area" localSheetId="2">'01112402 - SO 02 - Kanali...'!$C$4:$J$76,'01112402 - SO 02 - Kanali...'!$C$82:$J$118,'01112402 - SO 02 - Kanali...'!$C$124:$K$272</definedName>
    <definedName name="_xlnm.Print_Area" localSheetId="3">'01112403 - SO 03 - Kanali...'!$C$4:$J$76,'01112403 - SO 03 - Kanali...'!$C$82:$J$117,'01112403 - SO 03 - Kanali...'!$C$123:$K$236</definedName>
    <definedName name="_xlnm.Print_Area" localSheetId="4">'01112404 - SO 04 - Vodovo...'!$C$4:$J$76,'01112404 - SO 04 - Vodovo...'!$C$82:$J$117,'01112404 - SO 04 - Vodovo...'!$C$123:$K$233</definedName>
    <definedName name="_xlnm.Print_Area" localSheetId="5">'01112405 - SO 05 - Veřejn...'!$C$4:$J$76,'01112405 - SO 05 - Veřejn...'!$C$82:$J$117,'01112405 - SO 05 - Veřejn...'!$C$123:$K$212</definedName>
    <definedName name="_xlnm.Print_Area" localSheetId="6">'01112406 - SO 06 - Přípojky'!$C$4:$J$76,'01112406 - SO 06 - Přípojky'!$C$82:$J$117,'01112406 - SO 06 - Přípojky'!$C$123:$K$224</definedName>
    <definedName name="_xlnm.Print_Area" localSheetId="0">'Rekapitulace stavby'!$D$4:$AO$76,'Rekapitulace stavby'!$C$82:$AQ$108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7" l="1"/>
  <c r="J38" i="7"/>
  <c r="AY100" i="1"/>
  <c r="J37" i="7"/>
  <c r="AX100" i="1"/>
  <c r="BI223" i="7"/>
  <c r="BH223" i="7"/>
  <c r="BG223" i="7"/>
  <c r="BF223" i="7"/>
  <c r="T223" i="7"/>
  <c r="R223" i="7"/>
  <c r="P223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4" i="7"/>
  <c r="BH214" i="7"/>
  <c r="BG214" i="7"/>
  <c r="BF214" i="7"/>
  <c r="T214" i="7"/>
  <c r="T213" i="7" s="1"/>
  <c r="T212" i="7" s="1"/>
  <c r="R214" i="7"/>
  <c r="R213" i="7"/>
  <c r="R212" i="7"/>
  <c r="P214" i="7"/>
  <c r="P213" i="7"/>
  <c r="P212" i="7"/>
  <c r="BI210" i="7"/>
  <c r="BH210" i="7"/>
  <c r="BG210" i="7"/>
  <c r="BF210" i="7"/>
  <c r="T210" i="7"/>
  <c r="T209" i="7"/>
  <c r="R210" i="7"/>
  <c r="R209" i="7"/>
  <c r="P210" i="7"/>
  <c r="P209" i="7" s="1"/>
  <c r="BI206" i="7"/>
  <c r="BH206" i="7"/>
  <c r="BG206" i="7"/>
  <c r="BF206" i="7"/>
  <c r="T206" i="7"/>
  <c r="R206" i="7"/>
  <c r="P206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0" i="7"/>
  <c r="BH170" i="7"/>
  <c r="BG170" i="7"/>
  <c r="BF170" i="7"/>
  <c r="T170" i="7"/>
  <c r="T169" i="7" s="1"/>
  <c r="R170" i="7"/>
  <c r="R169" i="7"/>
  <c r="P170" i="7"/>
  <c r="P169" i="7" s="1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J133" i="7"/>
  <c r="F132" i="7"/>
  <c r="F130" i="7"/>
  <c r="E128" i="7"/>
  <c r="BI115" i="7"/>
  <c r="BH115" i="7"/>
  <c r="BG115" i="7"/>
  <c r="BF115" i="7"/>
  <c r="BI114" i="7"/>
  <c r="BH114" i="7"/>
  <c r="BG114" i="7"/>
  <c r="BF114" i="7"/>
  <c r="BE114" i="7"/>
  <c r="BI113" i="7"/>
  <c r="BH113" i="7"/>
  <c r="BG113" i="7"/>
  <c r="BF113" i="7"/>
  <c r="BE113" i="7"/>
  <c r="BI112" i="7"/>
  <c r="BH112" i="7"/>
  <c r="BG112" i="7"/>
  <c r="BF112" i="7"/>
  <c r="BE112" i="7"/>
  <c r="BI111" i="7"/>
  <c r="BH111" i="7"/>
  <c r="BG111" i="7"/>
  <c r="BF111" i="7"/>
  <c r="BE111" i="7"/>
  <c r="BI110" i="7"/>
  <c r="BH110" i="7"/>
  <c r="BG110" i="7"/>
  <c r="BF110" i="7"/>
  <c r="BE110" i="7"/>
  <c r="J92" i="7"/>
  <c r="F91" i="7"/>
  <c r="F89" i="7"/>
  <c r="E87" i="7"/>
  <c r="J21" i="7"/>
  <c r="E21" i="7"/>
  <c r="J132" i="7"/>
  <c r="J20" i="7"/>
  <c r="J18" i="7"/>
  <c r="E18" i="7"/>
  <c r="F133" i="7" s="1"/>
  <c r="J17" i="7"/>
  <c r="J12" i="7"/>
  <c r="J130" i="7"/>
  <c r="E7" i="7"/>
  <c r="E85" i="7"/>
  <c r="J39" i="6"/>
  <c r="J38" i="6"/>
  <c r="AY99" i="1"/>
  <c r="J37" i="6"/>
  <c r="AX99" i="1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1" i="6"/>
  <c r="BH171" i="6"/>
  <c r="BG171" i="6"/>
  <c r="BF171" i="6"/>
  <c r="T171" i="6"/>
  <c r="R171" i="6"/>
  <c r="P171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J133" i="6"/>
  <c r="F132" i="6"/>
  <c r="F130" i="6"/>
  <c r="E128" i="6"/>
  <c r="BI115" i="6"/>
  <c r="BH115" i="6"/>
  <c r="BG115" i="6"/>
  <c r="BF115" i="6"/>
  <c r="BI114" i="6"/>
  <c r="BH114" i="6"/>
  <c r="BG114" i="6"/>
  <c r="BF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J92" i="6"/>
  <c r="F91" i="6"/>
  <c r="F89" i="6"/>
  <c r="E87" i="6"/>
  <c r="J21" i="6"/>
  <c r="E21" i="6"/>
  <c r="J132" i="6" s="1"/>
  <c r="J20" i="6"/>
  <c r="J18" i="6"/>
  <c r="E18" i="6"/>
  <c r="F133" i="6"/>
  <c r="J17" i="6"/>
  <c r="J12" i="6"/>
  <c r="J130" i="6"/>
  <c r="E7" i="6"/>
  <c r="E126" i="6"/>
  <c r="J39" i="5"/>
  <c r="J38" i="5"/>
  <c r="AY98" i="1" s="1"/>
  <c r="J37" i="5"/>
  <c r="AX98" i="1"/>
  <c r="BI232" i="5"/>
  <c r="BH232" i="5"/>
  <c r="BG232" i="5"/>
  <c r="BF232" i="5"/>
  <c r="T232" i="5"/>
  <c r="R232" i="5"/>
  <c r="P232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3" i="5"/>
  <c r="BH223" i="5"/>
  <c r="BG223" i="5"/>
  <c r="BF223" i="5"/>
  <c r="T223" i="5"/>
  <c r="T222" i="5"/>
  <c r="T221" i="5" s="1"/>
  <c r="R223" i="5"/>
  <c r="R222" i="5" s="1"/>
  <c r="R221" i="5" s="1"/>
  <c r="P223" i="5"/>
  <c r="P222" i="5"/>
  <c r="P221" i="5" s="1"/>
  <c r="BI219" i="5"/>
  <c r="BH219" i="5"/>
  <c r="BG219" i="5"/>
  <c r="BF219" i="5"/>
  <c r="T219" i="5"/>
  <c r="T218" i="5" s="1"/>
  <c r="R219" i="5"/>
  <c r="R218" i="5" s="1"/>
  <c r="P219" i="5"/>
  <c r="P218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5" i="5"/>
  <c r="BH175" i="5"/>
  <c r="BG175" i="5"/>
  <c r="BF175" i="5"/>
  <c r="T175" i="5"/>
  <c r="T174" i="5"/>
  <c r="R175" i="5"/>
  <c r="R174" i="5"/>
  <c r="P175" i="5"/>
  <c r="P174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J133" i="5"/>
  <c r="F132" i="5"/>
  <c r="F130" i="5"/>
  <c r="E128" i="5"/>
  <c r="BI115" i="5"/>
  <c r="BH115" i="5"/>
  <c r="BG115" i="5"/>
  <c r="BF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J92" i="5"/>
  <c r="F91" i="5"/>
  <c r="F89" i="5"/>
  <c r="E87" i="5"/>
  <c r="J21" i="5"/>
  <c r="E21" i="5"/>
  <c r="J91" i="5" s="1"/>
  <c r="J20" i="5"/>
  <c r="J18" i="5"/>
  <c r="E18" i="5"/>
  <c r="F133" i="5"/>
  <c r="J17" i="5"/>
  <c r="J12" i="5"/>
  <c r="J89" i="5"/>
  <c r="E7" i="5"/>
  <c r="E85" i="5" s="1"/>
  <c r="J39" i="4"/>
  <c r="J38" i="4"/>
  <c r="AY97" i="1" s="1"/>
  <c r="J37" i="4"/>
  <c r="AX97" i="1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6" i="4"/>
  <c r="BH226" i="4"/>
  <c r="BG226" i="4"/>
  <c r="BF226" i="4"/>
  <c r="T226" i="4"/>
  <c r="T225" i="4" s="1"/>
  <c r="T224" i="4" s="1"/>
  <c r="R226" i="4"/>
  <c r="R225" i="4"/>
  <c r="R224" i="4" s="1"/>
  <c r="P226" i="4"/>
  <c r="P225" i="4"/>
  <c r="P224" i="4" s="1"/>
  <c r="BI222" i="4"/>
  <c r="BH222" i="4"/>
  <c r="BG222" i="4"/>
  <c r="BF222" i="4"/>
  <c r="T222" i="4"/>
  <c r="T221" i="4"/>
  <c r="R222" i="4"/>
  <c r="R221" i="4"/>
  <c r="P222" i="4"/>
  <c r="P221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T172" i="4" s="1"/>
  <c r="R173" i="4"/>
  <c r="R172" i="4"/>
  <c r="P173" i="4"/>
  <c r="P172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J133" i="4"/>
  <c r="F132" i="4"/>
  <c r="F130" i="4"/>
  <c r="E128" i="4"/>
  <c r="BI115" i="4"/>
  <c r="BH115" i="4"/>
  <c r="BG115" i="4"/>
  <c r="BF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J92" i="4"/>
  <c r="F91" i="4"/>
  <c r="F89" i="4"/>
  <c r="E87" i="4"/>
  <c r="J21" i="4"/>
  <c r="E21" i="4"/>
  <c r="J132" i="4"/>
  <c r="J20" i="4"/>
  <c r="J18" i="4"/>
  <c r="E18" i="4"/>
  <c r="F133" i="4"/>
  <c r="J17" i="4"/>
  <c r="J12" i="4"/>
  <c r="J130" i="4" s="1"/>
  <c r="E7" i="4"/>
  <c r="E85" i="4"/>
  <c r="J39" i="3"/>
  <c r="J38" i="3"/>
  <c r="AY96" i="1"/>
  <c r="J37" i="3"/>
  <c r="AX96" i="1" s="1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2" i="3"/>
  <c r="BH262" i="3"/>
  <c r="BG262" i="3"/>
  <c r="BF262" i="3"/>
  <c r="T262" i="3"/>
  <c r="T261" i="3" s="1"/>
  <c r="T260" i="3" s="1"/>
  <c r="R262" i="3"/>
  <c r="R261" i="3" s="1"/>
  <c r="R260" i="3" s="1"/>
  <c r="P262" i="3"/>
  <c r="P261" i="3" s="1"/>
  <c r="P260" i="3" s="1"/>
  <c r="BI257" i="3"/>
  <c r="BH257" i="3"/>
  <c r="BG257" i="3"/>
  <c r="BF257" i="3"/>
  <c r="T257" i="3"/>
  <c r="T256" i="3"/>
  <c r="R257" i="3"/>
  <c r="R256" i="3" s="1"/>
  <c r="P257" i="3"/>
  <c r="P256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T174" i="3"/>
  <c r="R175" i="3"/>
  <c r="R174" i="3" s="1"/>
  <c r="P175" i="3"/>
  <c r="P174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J134" i="3"/>
  <c r="F133" i="3"/>
  <c r="F131" i="3"/>
  <c r="E129" i="3"/>
  <c r="BI116" i="3"/>
  <c r="BH116" i="3"/>
  <c r="BG116" i="3"/>
  <c r="BF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J92" i="3"/>
  <c r="F91" i="3"/>
  <c r="F89" i="3"/>
  <c r="E87" i="3"/>
  <c r="J21" i="3"/>
  <c r="E21" i="3"/>
  <c r="J91" i="3"/>
  <c r="J20" i="3"/>
  <c r="J18" i="3"/>
  <c r="E18" i="3"/>
  <c r="F92" i="3" s="1"/>
  <c r="J17" i="3"/>
  <c r="J12" i="3"/>
  <c r="J131" i="3" s="1"/>
  <c r="E7" i="3"/>
  <c r="E127" i="3"/>
  <c r="J39" i="2"/>
  <c r="J38" i="2"/>
  <c r="AY95" i="1"/>
  <c r="J37" i="2"/>
  <c r="AX95" i="1"/>
  <c r="BI256" i="2"/>
  <c r="BH256" i="2"/>
  <c r="BG256" i="2"/>
  <c r="BF256" i="2"/>
  <c r="T256" i="2"/>
  <c r="T255" i="2"/>
  <c r="R256" i="2"/>
  <c r="R255" i="2" s="1"/>
  <c r="P256" i="2"/>
  <c r="P255" i="2"/>
  <c r="BI253" i="2"/>
  <c r="BH253" i="2"/>
  <c r="BG253" i="2"/>
  <c r="BF253" i="2"/>
  <c r="T253" i="2"/>
  <c r="T252" i="2"/>
  <c r="R253" i="2"/>
  <c r="R252" i="2"/>
  <c r="P253" i="2"/>
  <c r="P252" i="2" s="1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T238" i="2"/>
  <c r="T237" i="2"/>
  <c r="R239" i="2"/>
  <c r="R238" i="2" s="1"/>
  <c r="R237" i="2" s="1"/>
  <c r="P239" i="2"/>
  <c r="P238" i="2"/>
  <c r="P237" i="2" s="1"/>
  <c r="BI234" i="2"/>
  <c r="BH234" i="2"/>
  <c r="BG234" i="2"/>
  <c r="BF234" i="2"/>
  <c r="T234" i="2"/>
  <c r="T233" i="2"/>
  <c r="R234" i="2"/>
  <c r="R233" i="2"/>
  <c r="P234" i="2"/>
  <c r="P233" i="2" s="1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T157" i="2"/>
  <c r="R158" i="2"/>
  <c r="R157" i="2" s="1"/>
  <c r="P158" i="2"/>
  <c r="P157" i="2" s="1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J136" i="2"/>
  <c r="F135" i="2"/>
  <c r="F133" i="2"/>
  <c r="E131" i="2"/>
  <c r="BI118" i="2"/>
  <c r="BH118" i="2"/>
  <c r="BG118" i="2"/>
  <c r="BF118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J92" i="2"/>
  <c r="F91" i="2"/>
  <c r="F89" i="2"/>
  <c r="E87" i="2"/>
  <c r="J21" i="2"/>
  <c r="E21" i="2"/>
  <c r="J135" i="2" s="1"/>
  <c r="J20" i="2"/>
  <c r="J18" i="2"/>
  <c r="E18" i="2"/>
  <c r="F92" i="2"/>
  <c r="J17" i="2"/>
  <c r="J12" i="2"/>
  <c r="J133" i="2"/>
  <c r="E7" i="2"/>
  <c r="E85" i="2" s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L90" i="1"/>
  <c r="AM90" i="1"/>
  <c r="AM89" i="1"/>
  <c r="L89" i="1"/>
  <c r="AM87" i="1"/>
  <c r="L87" i="1"/>
  <c r="L85" i="1"/>
  <c r="L84" i="1"/>
  <c r="J234" i="2"/>
  <c r="J170" i="2"/>
  <c r="BK196" i="2"/>
  <c r="AS94" i="1"/>
  <c r="BK194" i="2"/>
  <c r="BK227" i="2"/>
  <c r="BK154" i="2"/>
  <c r="J209" i="2"/>
  <c r="BK234" i="2"/>
  <c r="BK186" i="2"/>
  <c r="BK262" i="3"/>
  <c r="J228" i="3"/>
  <c r="BK196" i="3"/>
  <c r="BK240" i="3"/>
  <c r="J192" i="3"/>
  <c r="J250" i="3"/>
  <c r="J204" i="3"/>
  <c r="BK172" i="3"/>
  <c r="J271" i="3"/>
  <c r="BK159" i="3"/>
  <c r="J246" i="3"/>
  <c r="BK217" i="3"/>
  <c r="J187" i="3"/>
  <c r="J154" i="3"/>
  <c r="BK231" i="3"/>
  <c r="J196" i="3"/>
  <c r="BK149" i="3"/>
  <c r="BK185" i="3"/>
  <c r="BK173" i="4"/>
  <c r="J194" i="4"/>
  <c r="J213" i="4"/>
  <c r="J167" i="4"/>
  <c r="BK215" i="4"/>
  <c r="BK194" i="4"/>
  <c r="BK165" i="4"/>
  <c r="J156" i="4"/>
  <c r="BK150" i="4"/>
  <c r="BK188" i="4"/>
  <c r="J150" i="4"/>
  <c r="BK179" i="5"/>
  <c r="BK139" i="5"/>
  <c r="BK160" i="5"/>
  <c r="BK213" i="5"/>
  <c r="J145" i="5"/>
  <c r="BK186" i="5"/>
  <c r="J230" i="5"/>
  <c r="BK219" i="5"/>
  <c r="J155" i="5"/>
  <c r="BK152" i="5"/>
  <c r="J164" i="5"/>
  <c r="J200" i="6"/>
  <c r="BK157" i="6"/>
  <c r="J186" i="6"/>
  <c r="BK209" i="6"/>
  <c r="BK161" i="6"/>
  <c r="BK202" i="6"/>
  <c r="J161" i="6"/>
  <c r="BK163" i="6"/>
  <c r="BK178" i="7"/>
  <c r="BK190" i="7"/>
  <c r="BK155" i="7"/>
  <c r="J167" i="7"/>
  <c r="BK180" i="7"/>
  <c r="J145" i="7"/>
  <c r="J190" i="7"/>
  <c r="J203" i="7"/>
  <c r="BK176" i="7"/>
  <c r="BK204" i="2"/>
  <c r="BK224" i="2"/>
  <c r="BK189" i="2"/>
  <c r="J145" i="2"/>
  <c r="J194" i="2"/>
  <c r="J158" i="2"/>
  <c r="BK183" i="2"/>
  <c r="BK218" i="2"/>
  <c r="BK172" i="2"/>
  <c r="BK142" i="2"/>
  <c r="BK248" i="2"/>
  <c r="J202" i="2"/>
  <c r="BK269" i="3"/>
  <c r="J235" i="3"/>
  <c r="BK213" i="3"/>
  <c r="J248" i="3"/>
  <c r="J140" i="3"/>
  <c r="BK230" i="3"/>
  <c r="J205" i="3"/>
  <c r="J179" i="3"/>
  <c r="BK267" i="3"/>
  <c r="J175" i="3"/>
  <c r="BK235" i="3"/>
  <c r="BK199" i="3"/>
  <c r="BK168" i="3"/>
  <c r="J142" i="3"/>
  <c r="BK220" i="3"/>
  <c r="BK192" i="3"/>
  <c r="J238" i="3"/>
  <c r="BK142" i="3"/>
  <c r="BK140" i="3"/>
  <c r="BK235" i="4"/>
  <c r="BK180" i="4"/>
  <c r="BK139" i="4"/>
  <c r="BK162" i="4"/>
  <c r="BK148" i="4"/>
  <c r="BK143" i="4"/>
  <c r="J235" i="4"/>
  <c r="J209" i="4"/>
  <c r="J182" i="4"/>
  <c r="J222" i="4"/>
  <c r="BK200" i="4"/>
  <c r="BK182" i="4"/>
  <c r="J158" i="4"/>
  <c r="BK231" i="4"/>
  <c r="J203" i="4"/>
  <c r="BK160" i="4"/>
  <c r="J204" i="5"/>
  <c r="J150" i="5"/>
  <c r="J192" i="5"/>
  <c r="J232" i="5"/>
  <c r="J208" i="5"/>
  <c r="BK204" i="5"/>
  <c r="BK172" i="5"/>
  <c r="J182" i="5"/>
  <c r="J213" i="5"/>
  <c r="BK193" i="5"/>
  <c r="BK182" i="5"/>
  <c r="BK167" i="5"/>
  <c r="J202" i="6"/>
  <c r="J151" i="6"/>
  <c r="BK200" i="6"/>
  <c r="BK144" i="6"/>
  <c r="J168" i="6"/>
  <c r="BK166" i="6"/>
  <c r="J179" i="6"/>
  <c r="J154" i="6"/>
  <c r="J166" i="6"/>
  <c r="J176" i="7"/>
  <c r="J221" i="7"/>
  <c r="BK139" i="7"/>
  <c r="J157" i="7"/>
  <c r="J178" i="7"/>
  <c r="BK192" i="7"/>
  <c r="BK174" i="7"/>
  <c r="BK147" i="7"/>
  <c r="J239" i="2"/>
  <c r="BK246" i="2"/>
  <c r="BK180" i="2"/>
  <c r="J224" i="2"/>
  <c r="J165" i="2"/>
  <c r="BK213" i="2"/>
  <c r="J250" i="2"/>
  <c r="BK202" i="2"/>
  <c r="BK170" i="2"/>
  <c r="J222" i="2"/>
  <c r="J244" i="2"/>
  <c r="BK209" i="2"/>
  <c r="J162" i="2"/>
  <c r="BK244" i="3"/>
  <c r="BK204" i="3"/>
  <c r="J262" i="3"/>
  <c r="BK205" i="3"/>
  <c r="BK238" i="3"/>
  <c r="J216" i="3"/>
  <c r="BK195" i="3"/>
  <c r="J165" i="3"/>
  <c r="J229" i="3"/>
  <c r="J144" i="3"/>
  <c r="J253" i="3"/>
  <c r="BK222" i="3"/>
  <c r="J190" i="3"/>
  <c r="J149" i="3"/>
  <c r="J217" i="3"/>
  <c r="BK179" i="3"/>
  <c r="J230" i="3"/>
  <c r="BK156" i="4"/>
  <c r="J233" i="4"/>
  <c r="BK189" i="4"/>
  <c r="BK207" i="4"/>
  <c r="J180" i="4"/>
  <c r="BK203" i="4"/>
  <c r="J189" i="4"/>
  <c r="J160" i="4"/>
  <c r="J139" i="4"/>
  <c r="BK206" i="4"/>
  <c r="J173" i="4"/>
  <c r="J223" i="5"/>
  <c r="J160" i="5"/>
  <c r="BK230" i="5"/>
  <c r="J172" i="5"/>
  <c r="BK206" i="5"/>
  <c r="J198" i="5"/>
  <c r="BK211" i="5"/>
  <c r="J216" i="5"/>
  <c r="BK208" i="5"/>
  <c r="J175" i="5"/>
  <c r="J188" i="5"/>
  <c r="BK198" i="6"/>
  <c r="J146" i="6"/>
  <c r="J159" i="6"/>
  <c r="BK192" i="6"/>
  <c r="BK159" i="6"/>
  <c r="BK146" i="6"/>
  <c r="J171" i="6"/>
  <c r="J175" i="6"/>
  <c r="J210" i="7"/>
  <c r="J162" i="7"/>
  <c r="J206" i="7"/>
  <c r="J197" i="7"/>
  <c r="BK153" i="7"/>
  <c r="J174" i="7"/>
  <c r="J214" i="7"/>
  <c r="J184" i="7"/>
  <c r="J192" i="7"/>
  <c r="J139" i="7"/>
  <c r="BK207" i="2"/>
  <c r="BK256" i="2"/>
  <c r="BK151" i="2"/>
  <c r="BK222" i="2"/>
  <c r="BK174" i="2"/>
  <c r="J248" i="2"/>
  <c r="J189" i="2"/>
  <c r="BK148" i="2"/>
  <c r="J178" i="2"/>
  <c r="J151" i="2"/>
  <c r="BK216" i="2"/>
  <c r="BK145" i="2"/>
  <c r="J227" i="2"/>
  <c r="J172" i="2"/>
  <c r="J240" i="3"/>
  <c r="BK216" i="3"/>
  <c r="J168" i="3"/>
  <c r="J237" i="3"/>
  <c r="J185" i="3"/>
  <c r="BK237" i="3"/>
  <c r="BK208" i="3"/>
  <c r="J169" i="3"/>
  <c r="BK151" i="3"/>
  <c r="J241" i="3"/>
  <c r="BK154" i="3"/>
  <c r="BK228" i="3"/>
  <c r="BK201" i="3"/>
  <c r="J162" i="3"/>
  <c r="BK246" i="3"/>
  <c r="BK223" i="3"/>
  <c r="BK187" i="3"/>
  <c r="BK243" i="3"/>
  <c r="BK175" i="3"/>
  <c r="J148" i="4"/>
  <c r="BK213" i="4"/>
  <c r="BK222" i="4"/>
  <c r="J198" i="4"/>
  <c r="J206" i="4"/>
  <c r="J192" i="4"/>
  <c r="BK145" i="4"/>
  <c r="BK153" i="4"/>
  <c r="J215" i="4"/>
  <c r="J170" i="4"/>
  <c r="J228" i="5"/>
  <c r="J152" i="5"/>
  <c r="BK216" i="5"/>
  <c r="J162" i="5"/>
  <c r="BK223" i="5"/>
  <c r="BK232" i="5"/>
  <c r="J139" i="5"/>
  <c r="J169" i="5"/>
  <c r="J200" i="5"/>
  <c r="BK145" i="5"/>
  <c r="BK192" i="5"/>
  <c r="BK147" i="5"/>
  <c r="BK168" i="6"/>
  <c r="J195" i="6"/>
  <c r="BK139" i="6"/>
  <c r="J188" i="6"/>
  <c r="J209" i="6"/>
  <c r="BK149" i="6"/>
  <c r="BK177" i="6"/>
  <c r="J177" i="6"/>
  <c r="BK142" i="6"/>
  <c r="BK195" i="7"/>
  <c r="J153" i="7"/>
  <c r="J170" i="7"/>
  <c r="BK210" i="7"/>
  <c r="BK162" i="7"/>
  <c r="BK214" i="7"/>
  <c r="J164" i="7"/>
  <c r="BK203" i="7"/>
  <c r="BK164" i="7"/>
  <c r="BK184" i="7"/>
  <c r="J216" i="2"/>
  <c r="J191" i="2"/>
  <c r="J204" i="2"/>
  <c r="J148" i="2"/>
  <c r="J246" i="2"/>
  <c r="BK168" i="2"/>
  <c r="J218" i="2"/>
  <c r="BK178" i="2"/>
  <c r="BK201" i="2"/>
  <c r="BK162" i="2"/>
  <c r="BK253" i="2"/>
  <c r="J142" i="2"/>
  <c r="J213" i="2"/>
  <c r="BK176" i="2"/>
  <c r="BK248" i="3"/>
  <c r="J223" i="3"/>
  <c r="BK190" i="3"/>
  <c r="BK225" i="3"/>
  <c r="BK257" i="3"/>
  <c r="J225" i="3"/>
  <c r="J199" i="3"/>
  <c r="J159" i="3"/>
  <c r="J243" i="3"/>
  <c r="J209" i="3"/>
  <c r="J269" i="3"/>
  <c r="BK226" i="3"/>
  <c r="J208" i="3"/>
  <c r="BK165" i="3"/>
  <c r="BK250" i="3"/>
  <c r="J213" i="3"/>
  <c r="J172" i="3"/>
  <c r="J157" i="3"/>
  <c r="BK169" i="3"/>
  <c r="BK141" i="4"/>
  <c r="J207" i="4"/>
  <c r="BK185" i="4"/>
  <c r="J201" i="4"/>
  <c r="BK233" i="4"/>
  <c r="J204" i="4"/>
  <c r="J197" i="4"/>
  <c r="J177" i="4"/>
  <c r="BK167" i="4"/>
  <c r="BK218" i="4"/>
  <c r="J200" i="4"/>
  <c r="J162" i="4"/>
  <c r="BK198" i="5"/>
  <c r="J158" i="5"/>
  <c r="BK184" i="5"/>
  <c r="BK158" i="5"/>
  <c r="J184" i="5"/>
  <c r="J193" i="5"/>
  <c r="BK189" i="5"/>
  <c r="J142" i="5"/>
  <c r="J195" i="5"/>
  <c r="BK195" i="5"/>
  <c r="J206" i="5"/>
  <c r="J192" i="6"/>
  <c r="BK211" i="6"/>
  <c r="J157" i="6"/>
  <c r="BK171" i="6"/>
  <c r="BK183" i="6"/>
  <c r="J198" i="6"/>
  <c r="J144" i="6"/>
  <c r="BK223" i="7"/>
  <c r="BK182" i="7"/>
  <c r="J195" i="7"/>
  <c r="J219" i="7"/>
  <c r="J147" i="7"/>
  <c r="BK167" i="7"/>
  <c r="BK142" i="7"/>
  <c r="BK186" i="7"/>
  <c r="BK188" i="7"/>
  <c r="BK230" i="2"/>
  <c r="J201" i="2"/>
  <c r="J211" i="2"/>
  <c r="BK165" i="2"/>
  <c r="J256" i="2"/>
  <c r="J199" i="2"/>
  <c r="J253" i="2"/>
  <c r="J196" i="2"/>
  <c r="J176" i="2"/>
  <c r="J183" i="2"/>
  <c r="BK158" i="2"/>
  <c r="BK199" i="2"/>
  <c r="BK253" i="3"/>
  <c r="BK229" i="3"/>
  <c r="J195" i="3"/>
  <c r="BK157" i="3"/>
  <c r="BK162" i="3"/>
  <c r="J151" i="3"/>
  <c r="BK209" i="4"/>
  <c r="J218" i="4"/>
  <c r="BK192" i="4"/>
  <c r="J231" i="4"/>
  <c r="BK198" i="4"/>
  <c r="J185" i="4"/>
  <c r="J141" i="4"/>
  <c r="J153" i="4"/>
  <c r="BK197" i="4"/>
  <c r="J143" i="4"/>
  <c r="BK162" i="5"/>
  <c r="BK188" i="5"/>
  <c r="BK228" i="5"/>
  <c r="BK164" i="5"/>
  <c r="J179" i="5"/>
  <c r="BK200" i="5"/>
  <c r="J203" i="5"/>
  <c r="J147" i="5"/>
  <c r="J186" i="5"/>
  <c r="BK207" i="6"/>
  <c r="J163" i="6"/>
  <c r="J190" i="6"/>
  <c r="J211" i="6"/>
  <c r="BK175" i="6"/>
  <c r="BK188" i="6"/>
  <c r="BK195" i="6"/>
  <c r="J149" i="6"/>
  <c r="J139" i="6"/>
  <c r="BK206" i="7"/>
  <c r="BK159" i="7"/>
  <c r="BK197" i="7"/>
  <c r="BK145" i="7"/>
  <c r="J186" i="7"/>
  <c r="J182" i="7"/>
  <c r="J155" i="7"/>
  <c r="BK219" i="7"/>
  <c r="J201" i="7"/>
  <c r="J159" i="7"/>
  <c r="BK211" i="2"/>
  <c r="BK239" i="2"/>
  <c r="J168" i="2"/>
  <c r="BK250" i="2"/>
  <c r="J180" i="2"/>
  <c r="J230" i="2"/>
  <c r="J186" i="2"/>
  <c r="J207" i="2"/>
  <c r="J174" i="2"/>
  <c r="BK244" i="2"/>
  <c r="J154" i="2"/>
  <c r="BK191" i="2"/>
  <c r="J257" i="3"/>
  <c r="J226" i="3"/>
  <c r="J201" i="3"/>
  <c r="BK241" i="3"/>
  <c r="J222" i="3"/>
  <c r="BK271" i="3"/>
  <c r="BK212" i="3"/>
  <c r="BK182" i="3"/>
  <c r="BK144" i="3"/>
  <c r="J212" i="3"/>
  <c r="J267" i="3"/>
  <c r="J220" i="3"/>
  <c r="J182" i="3"/>
  <c r="BK146" i="3"/>
  <c r="J244" i="3"/>
  <c r="BK209" i="3"/>
  <c r="J231" i="3"/>
  <c r="J146" i="3"/>
  <c r="BK226" i="4"/>
  <c r="J226" i="4"/>
  <c r="BK204" i="4"/>
  <c r="BK158" i="4"/>
  <c r="BK201" i="4"/>
  <c r="J188" i="4"/>
  <c r="BK170" i="4"/>
  <c r="J165" i="4"/>
  <c r="BK177" i="4"/>
  <c r="J145" i="4"/>
  <c r="BK169" i="5"/>
  <c r="BK142" i="5"/>
  <c r="BK175" i="5"/>
  <c r="J219" i="5"/>
  <c r="BK150" i="5"/>
  <c r="J189" i="5"/>
  <c r="BK196" i="5"/>
  <c r="J167" i="5"/>
  <c r="J196" i="5"/>
  <c r="J211" i="5"/>
  <c r="BK203" i="5"/>
  <c r="BK155" i="5"/>
  <c r="BK186" i="6"/>
  <c r="J142" i="6"/>
  <c r="BK179" i="6"/>
  <c r="J207" i="6"/>
  <c r="BK154" i="6"/>
  <c r="BK151" i="6"/>
  <c r="BK190" i="6"/>
  <c r="J183" i="6"/>
  <c r="BK201" i="7"/>
  <c r="BK170" i="7"/>
  <c r="J142" i="7"/>
  <c r="J150" i="7"/>
  <c r="J188" i="7"/>
  <c r="J223" i="7"/>
  <c r="BK157" i="7"/>
  <c r="BK221" i="7"/>
  <c r="J180" i="7"/>
  <c r="BK150" i="7"/>
  <c r="T141" i="2" l="1"/>
  <c r="R198" i="2"/>
  <c r="R243" i="2"/>
  <c r="R242" i="2"/>
  <c r="T178" i="3"/>
  <c r="T247" i="3"/>
  <c r="P141" i="2"/>
  <c r="P161" i="2"/>
  <c r="BK221" i="2"/>
  <c r="J221" i="2"/>
  <c r="J102" i="2"/>
  <c r="P243" i="2"/>
  <c r="P242" i="2" s="1"/>
  <c r="R178" i="3"/>
  <c r="P247" i="3"/>
  <c r="R266" i="3"/>
  <c r="R265" i="3" s="1"/>
  <c r="T138" i="4"/>
  <c r="P212" i="4"/>
  <c r="R230" i="4"/>
  <c r="R229" i="4"/>
  <c r="P138" i="5"/>
  <c r="R210" i="5"/>
  <c r="R138" i="6"/>
  <c r="R137" i="6" s="1"/>
  <c r="P182" i="6"/>
  <c r="P194" i="6"/>
  <c r="P198" i="2"/>
  <c r="BK178" i="3"/>
  <c r="J178" i="3"/>
  <c r="J100" i="3" s="1"/>
  <c r="R234" i="3"/>
  <c r="P176" i="4"/>
  <c r="P137" i="4" s="1"/>
  <c r="P136" i="4" s="1"/>
  <c r="AU97" i="1" s="1"/>
  <c r="P230" i="4"/>
  <c r="P229" i="4"/>
  <c r="P178" i="5"/>
  <c r="T227" i="5"/>
  <c r="T226" i="5"/>
  <c r="P174" i="6"/>
  <c r="P173" i="6"/>
  <c r="T182" i="6"/>
  <c r="R206" i="6"/>
  <c r="R205" i="6"/>
  <c r="BK173" i="7"/>
  <c r="J173" i="7"/>
  <c r="J100" i="7"/>
  <c r="T161" i="2"/>
  <c r="R221" i="2"/>
  <c r="P138" i="4"/>
  <c r="R212" i="4"/>
  <c r="BK178" i="5"/>
  <c r="J178" i="5"/>
  <c r="J100" i="5"/>
  <c r="T210" i="5"/>
  <c r="BK227" i="5"/>
  <c r="BK226" i="5" s="1"/>
  <c r="J226" i="5" s="1"/>
  <c r="J105" i="5" s="1"/>
  <c r="J227" i="5"/>
  <c r="J106" i="5"/>
  <c r="BK138" i="6"/>
  <c r="J138" i="6" s="1"/>
  <c r="J98" i="6" s="1"/>
  <c r="T174" i="6"/>
  <c r="T173" i="6" s="1"/>
  <c r="R189" i="6"/>
  <c r="P206" i="6"/>
  <c r="P205" i="6"/>
  <c r="BK138" i="7"/>
  <c r="J138" i="7"/>
  <c r="J98" i="7"/>
  <c r="R173" i="7"/>
  <c r="R141" i="2"/>
  <c r="BK198" i="2"/>
  <c r="J198" i="2" s="1"/>
  <c r="J101" i="2" s="1"/>
  <c r="T221" i="2"/>
  <c r="BK243" i="2"/>
  <c r="T139" i="3"/>
  <c r="T234" i="3"/>
  <c r="BK176" i="4"/>
  <c r="J176" i="4"/>
  <c r="J100" i="4"/>
  <c r="T212" i="4"/>
  <c r="R138" i="5"/>
  <c r="BK210" i="5"/>
  <c r="J210" i="5" s="1"/>
  <c r="J101" i="5" s="1"/>
  <c r="BK174" i="6"/>
  <c r="BK173" i="6"/>
  <c r="J173" i="6"/>
  <c r="J99" i="6"/>
  <c r="BK194" i="6"/>
  <c r="T206" i="6"/>
  <c r="T205" i="6"/>
  <c r="R138" i="7"/>
  <c r="T173" i="7"/>
  <c r="BK161" i="2"/>
  <c r="J161" i="2"/>
  <c r="J100" i="2"/>
  <c r="T198" i="2"/>
  <c r="BK139" i="3"/>
  <c r="P139" i="3"/>
  <c r="P234" i="3"/>
  <c r="BK266" i="3"/>
  <c r="BK265" i="3"/>
  <c r="J265" i="3"/>
  <c r="J106" i="3"/>
  <c r="R176" i="4"/>
  <c r="BK230" i="4"/>
  <c r="BK229" i="4" s="1"/>
  <c r="J229" i="4" s="1"/>
  <c r="J105" i="4" s="1"/>
  <c r="BK138" i="5"/>
  <c r="J138" i="5"/>
  <c r="J98" i="5"/>
  <c r="R178" i="5"/>
  <c r="P227" i="5"/>
  <c r="P226" i="5"/>
  <c r="P138" i="6"/>
  <c r="P137" i="6" s="1"/>
  <c r="BK182" i="6"/>
  <c r="J182" i="6" s="1"/>
  <c r="J102" i="6" s="1"/>
  <c r="P189" i="6"/>
  <c r="R194" i="6"/>
  <c r="T138" i="7"/>
  <c r="T200" i="7"/>
  <c r="T137" i="7" s="1"/>
  <c r="BK141" i="2"/>
  <c r="J141" i="2"/>
  <c r="J98" i="2"/>
  <c r="R161" i="2"/>
  <c r="P221" i="2"/>
  <c r="T243" i="2"/>
  <c r="T242" i="2"/>
  <c r="P178" i="3"/>
  <c r="BK247" i="3"/>
  <c r="J247" i="3"/>
  <c r="J102" i="3"/>
  <c r="T266" i="3"/>
  <c r="T265" i="3"/>
  <c r="BK138" i="4"/>
  <c r="BK137" i="4" s="1"/>
  <c r="J138" i="4"/>
  <c r="J98" i="4" s="1"/>
  <c r="T176" i="4"/>
  <c r="T178" i="5"/>
  <c r="R174" i="6"/>
  <c r="R173" i="6" s="1"/>
  <c r="BK189" i="6"/>
  <c r="J189" i="6"/>
  <c r="J103" i="6"/>
  <c r="T194" i="6"/>
  <c r="P138" i="7"/>
  <c r="P173" i="7"/>
  <c r="R200" i="7"/>
  <c r="P218" i="7"/>
  <c r="P217" i="7" s="1"/>
  <c r="R139" i="3"/>
  <c r="BK234" i="3"/>
  <c r="J234" i="3"/>
  <c r="J101" i="3"/>
  <c r="R247" i="3"/>
  <c r="R138" i="3" s="1"/>
  <c r="R137" i="3" s="1"/>
  <c r="P266" i="3"/>
  <c r="P265" i="3"/>
  <c r="R138" i="4"/>
  <c r="R137" i="4" s="1"/>
  <c r="R136" i="4" s="1"/>
  <c r="BK212" i="4"/>
  <c r="J212" i="4"/>
  <c r="J101" i="4" s="1"/>
  <c r="T230" i="4"/>
  <c r="T229" i="4"/>
  <c r="T138" i="5"/>
  <c r="T137" i="5"/>
  <c r="T136" i="5"/>
  <c r="P210" i="5"/>
  <c r="R227" i="5"/>
  <c r="R226" i="5" s="1"/>
  <c r="T138" i="6"/>
  <c r="T137" i="6" s="1"/>
  <c r="R182" i="6"/>
  <c r="R181" i="6" s="1"/>
  <c r="T189" i="6"/>
  <c r="BK206" i="6"/>
  <c r="J206" i="6"/>
  <c r="J106" i="6"/>
  <c r="BK200" i="7"/>
  <c r="J200" i="7"/>
  <c r="J101" i="7"/>
  <c r="P200" i="7"/>
  <c r="BK218" i="7"/>
  <c r="J218" i="7" s="1"/>
  <c r="J106" i="7" s="1"/>
  <c r="R218" i="7"/>
  <c r="R217" i="7" s="1"/>
  <c r="T218" i="7"/>
  <c r="T217" i="7"/>
  <c r="BK233" i="2"/>
  <c r="J233" i="2"/>
  <c r="J103" i="2"/>
  <c r="BK261" i="3"/>
  <c r="BK260" i="3" s="1"/>
  <c r="J260" i="3" s="1"/>
  <c r="J104" i="3" s="1"/>
  <c r="BK174" i="5"/>
  <c r="BK137" i="5" s="1"/>
  <c r="J137" i="5" s="1"/>
  <c r="J97" i="5" s="1"/>
  <c r="BK157" i="2"/>
  <c r="J157" i="2"/>
  <c r="J99" i="2"/>
  <c r="BK218" i="5"/>
  <c r="J218" i="5"/>
  <c r="J102" i="5"/>
  <c r="BK252" i="2"/>
  <c r="J252" i="2" s="1"/>
  <c r="J108" i="2" s="1"/>
  <c r="BK172" i="4"/>
  <c r="J172" i="4" s="1"/>
  <c r="J99" i="4" s="1"/>
  <c r="BK209" i="7"/>
  <c r="J209" i="7"/>
  <c r="J102" i="7"/>
  <c r="BK238" i="2"/>
  <c r="J238" i="2" s="1"/>
  <c r="J105" i="2" s="1"/>
  <c r="BK237" i="2"/>
  <c r="J237" i="2"/>
  <c r="J104" i="2" s="1"/>
  <c r="BK255" i="2"/>
  <c r="J255" i="2" s="1"/>
  <c r="J109" i="2" s="1"/>
  <c r="BK174" i="3"/>
  <c r="J174" i="3" s="1"/>
  <c r="J99" i="3" s="1"/>
  <c r="BK256" i="3"/>
  <c r="J256" i="3"/>
  <c r="J103" i="3"/>
  <c r="BK221" i="4"/>
  <c r="J221" i="4"/>
  <c r="J102" i="4" s="1"/>
  <c r="BK225" i="4"/>
  <c r="J225" i="4" s="1"/>
  <c r="J104" i="4" s="1"/>
  <c r="BK222" i="5"/>
  <c r="J222" i="5" s="1"/>
  <c r="J104" i="5" s="1"/>
  <c r="BK169" i="7"/>
  <c r="J169" i="7"/>
  <c r="J99" i="7"/>
  <c r="BK213" i="7"/>
  <c r="J213" i="7"/>
  <c r="J104" i="7" s="1"/>
  <c r="BK137" i="6"/>
  <c r="J137" i="6" s="1"/>
  <c r="J97" i="6" s="1"/>
  <c r="BE182" i="7"/>
  <c r="BE186" i="7"/>
  <c r="BE190" i="7"/>
  <c r="BE206" i="7"/>
  <c r="BE219" i="7"/>
  <c r="BE221" i="7"/>
  <c r="J194" i="6"/>
  <c r="J104" i="6"/>
  <c r="BK205" i="6"/>
  <c r="J205" i="6" s="1"/>
  <c r="J105" i="6" s="1"/>
  <c r="J89" i="7"/>
  <c r="BE167" i="7"/>
  <c r="BE170" i="7"/>
  <c r="BE201" i="7"/>
  <c r="BE147" i="7"/>
  <c r="BE153" i="7"/>
  <c r="BE162" i="7"/>
  <c r="BE176" i="7"/>
  <c r="BE188" i="7"/>
  <c r="BE203" i="7"/>
  <c r="BE210" i="7"/>
  <c r="J174" i="6"/>
  <c r="J100" i="6"/>
  <c r="J91" i="7"/>
  <c r="E126" i="7"/>
  <c r="BE142" i="7"/>
  <c r="BE164" i="7"/>
  <c r="BE178" i="7"/>
  <c r="BE195" i="7"/>
  <c r="BE157" i="7"/>
  <c r="BE159" i="7"/>
  <c r="BE184" i="7"/>
  <c r="BE192" i="7"/>
  <c r="BE214" i="7"/>
  <c r="BE223" i="7"/>
  <c r="F92" i="7"/>
  <c r="BE139" i="7"/>
  <c r="BE145" i="7"/>
  <c r="BE150" i="7"/>
  <c r="BE155" i="7"/>
  <c r="BE174" i="7"/>
  <c r="BE180" i="7"/>
  <c r="BE197" i="7"/>
  <c r="J91" i="6"/>
  <c r="BE146" i="6"/>
  <c r="BE142" i="6"/>
  <c r="BE159" i="6"/>
  <c r="F92" i="6"/>
  <c r="BE151" i="6"/>
  <c r="BE154" i="6"/>
  <c r="BE163" i="6"/>
  <c r="BE168" i="6"/>
  <c r="BE175" i="6"/>
  <c r="BE183" i="6"/>
  <c r="BE188" i="6"/>
  <c r="E85" i="6"/>
  <c r="J89" i="6"/>
  <c r="BE139" i="6"/>
  <c r="BE161" i="6"/>
  <c r="BE177" i="6"/>
  <c r="BE195" i="6"/>
  <c r="BE198" i="6"/>
  <c r="BE202" i="6"/>
  <c r="BE207" i="6"/>
  <c r="BE211" i="6"/>
  <c r="BE157" i="6"/>
  <c r="BE166" i="6"/>
  <c r="BE179" i="6"/>
  <c r="BE186" i="6"/>
  <c r="BE190" i="6"/>
  <c r="BE200" i="6"/>
  <c r="BE192" i="6"/>
  <c r="BE209" i="6"/>
  <c r="BE144" i="6"/>
  <c r="BE149" i="6"/>
  <c r="BE171" i="6"/>
  <c r="BK224" i="4"/>
  <c r="J224" i="4" s="1"/>
  <c r="J103" i="4" s="1"/>
  <c r="BE184" i="5"/>
  <c r="BE186" i="5"/>
  <c r="BE189" i="5"/>
  <c r="BE193" i="5"/>
  <c r="F92" i="5"/>
  <c r="J132" i="5"/>
  <c r="BE139" i="5"/>
  <c r="BE155" i="5"/>
  <c r="BE162" i="5"/>
  <c r="BE169" i="5"/>
  <c r="BE188" i="5"/>
  <c r="BE198" i="5"/>
  <c r="BE203" i="5"/>
  <c r="E126" i="5"/>
  <c r="BE142" i="5"/>
  <c r="BE158" i="5"/>
  <c r="BE204" i="5"/>
  <c r="BE211" i="5"/>
  <c r="BE195" i="5"/>
  <c r="BE206" i="5"/>
  <c r="BE208" i="5"/>
  <c r="BE219" i="5"/>
  <c r="BE223" i="5"/>
  <c r="J230" i="4"/>
  <c r="J106" i="4"/>
  <c r="J130" i="5"/>
  <c r="BE160" i="5"/>
  <c r="BE164" i="5"/>
  <c r="BE230" i="5"/>
  <c r="BE152" i="5"/>
  <c r="BE167" i="5"/>
  <c r="BE172" i="5"/>
  <c r="BE192" i="5"/>
  <c r="BE145" i="5"/>
  <c r="BE147" i="5"/>
  <c r="BE150" i="5"/>
  <c r="BE179" i="5"/>
  <c r="BE182" i="5"/>
  <c r="BE196" i="5"/>
  <c r="BE228" i="5"/>
  <c r="BE175" i="5"/>
  <c r="BE200" i="5"/>
  <c r="BE213" i="5"/>
  <c r="BE216" i="5"/>
  <c r="BE232" i="5"/>
  <c r="J139" i="3"/>
  <c r="J98" i="3"/>
  <c r="J266" i="3"/>
  <c r="J107" i="3"/>
  <c r="BE148" i="4"/>
  <c r="BE189" i="4"/>
  <c r="BE192" i="4"/>
  <c r="BE197" i="4"/>
  <c r="BE200" i="4"/>
  <c r="BE209" i="4"/>
  <c r="BE226" i="4"/>
  <c r="F92" i="4"/>
  <c r="BE139" i="4"/>
  <c r="BE145" i="4"/>
  <c r="BE158" i="4"/>
  <c r="BE160" i="4"/>
  <c r="J91" i="4"/>
  <c r="BE141" i="4"/>
  <c r="BE177" i="4"/>
  <c r="E126" i="4"/>
  <c r="BE150" i="4"/>
  <c r="BE173" i="4"/>
  <c r="BE182" i="4"/>
  <c r="BE207" i="4"/>
  <c r="BE222" i="4"/>
  <c r="BE235" i="4"/>
  <c r="BE153" i="4"/>
  <c r="BE156" i="4"/>
  <c r="BE162" i="4"/>
  <c r="BE180" i="4"/>
  <c r="BE185" i="4"/>
  <c r="BE188" i="4"/>
  <c r="BE198" i="4"/>
  <c r="BE204" i="4"/>
  <c r="BE213" i="4"/>
  <c r="BE233" i="4"/>
  <c r="J89" i="4"/>
  <c r="BE165" i="4"/>
  <c r="BE194" i="4"/>
  <c r="BE201" i="4"/>
  <c r="BE203" i="4"/>
  <c r="BE206" i="4"/>
  <c r="BE215" i="4"/>
  <c r="BE218" i="4"/>
  <c r="BE231" i="4"/>
  <c r="BE143" i="4"/>
  <c r="BE167" i="4"/>
  <c r="BE170" i="4"/>
  <c r="E85" i="3"/>
  <c r="BE162" i="3"/>
  <c r="BE182" i="3"/>
  <c r="BE187" i="3"/>
  <c r="BE208" i="3"/>
  <c r="BE209" i="3"/>
  <c r="BE213" i="3"/>
  <c r="J243" i="2"/>
  <c r="J107" i="2"/>
  <c r="BE140" i="3"/>
  <c r="BE168" i="3"/>
  <c r="BE192" i="3"/>
  <c r="BE199" i="3"/>
  <c r="BE217" i="3"/>
  <c r="BE220" i="3"/>
  <c r="F134" i="3"/>
  <c r="BE154" i="3"/>
  <c r="BE175" i="3"/>
  <c r="BE204" i="3"/>
  <c r="BE228" i="3"/>
  <c r="BE241" i="3"/>
  <c r="BE267" i="3"/>
  <c r="BE271" i="3"/>
  <c r="BK140" i="2"/>
  <c r="J140" i="2"/>
  <c r="J97" i="2"/>
  <c r="BE144" i="3"/>
  <c r="BE157" i="3"/>
  <c r="BE196" i="3"/>
  <c r="BE216" i="3"/>
  <c r="BE243" i="3"/>
  <c r="BE262" i="3"/>
  <c r="J89" i="3"/>
  <c r="BE179" i="3"/>
  <c r="BE195" i="3"/>
  <c r="BE205" i="3"/>
  <c r="BE223" i="3"/>
  <c r="BE226" i="3"/>
  <c r="BE235" i="3"/>
  <c r="BE237" i="3"/>
  <c r="BE238" i="3"/>
  <c r="BE240" i="3"/>
  <c r="BE257" i="3"/>
  <c r="BE269" i="3"/>
  <c r="J133" i="3"/>
  <c r="BE146" i="3"/>
  <c r="BE149" i="3"/>
  <c r="BE222" i="3"/>
  <c r="BE244" i="3"/>
  <c r="BE246" i="3"/>
  <c r="BE248" i="3"/>
  <c r="BE142" i="3"/>
  <c r="BE165" i="3"/>
  <c r="BE169" i="3"/>
  <c r="BE190" i="3"/>
  <c r="BE201" i="3"/>
  <c r="BE212" i="3"/>
  <c r="BE250" i="3"/>
  <c r="BE151" i="3"/>
  <c r="BE159" i="3"/>
  <c r="BE172" i="3"/>
  <c r="BE185" i="3"/>
  <c r="BE225" i="3"/>
  <c r="BE229" i="3"/>
  <c r="BE230" i="3"/>
  <c r="BE231" i="3"/>
  <c r="BE253" i="3"/>
  <c r="BE151" i="2"/>
  <c r="BE154" i="2"/>
  <c r="BE183" i="2"/>
  <c r="BE204" i="2"/>
  <c r="BE256" i="2"/>
  <c r="J89" i="2"/>
  <c r="BE148" i="2"/>
  <c r="BE165" i="2"/>
  <c r="BE180" i="2"/>
  <c r="BE191" i="2"/>
  <c r="BE194" i="2"/>
  <c r="BE196" i="2"/>
  <c r="BE201" i="2"/>
  <c r="BE202" i="2"/>
  <c r="J91" i="2"/>
  <c r="E129" i="2"/>
  <c r="BE178" i="2"/>
  <c r="BE199" i="2"/>
  <c r="BE230" i="2"/>
  <c r="BE234" i="2"/>
  <c r="BE239" i="2"/>
  <c r="BE158" i="2"/>
  <c r="BE168" i="2"/>
  <c r="BE174" i="2"/>
  <c r="BE211" i="2"/>
  <c r="BE222" i="2"/>
  <c r="BE224" i="2"/>
  <c r="BE227" i="2"/>
  <c r="F136" i="2"/>
  <c r="BE142" i="2"/>
  <c r="BE145" i="2"/>
  <c r="BE170" i="2"/>
  <c r="BE172" i="2"/>
  <c r="BE176" i="2"/>
  <c r="BE207" i="2"/>
  <c r="BE244" i="2"/>
  <c r="BE162" i="2"/>
  <c r="BE209" i="2"/>
  <c r="BE216" i="2"/>
  <c r="BE218" i="2"/>
  <c r="BE248" i="2"/>
  <c r="BE186" i="2"/>
  <c r="BE189" i="2"/>
  <c r="BE213" i="2"/>
  <c r="BE246" i="2"/>
  <c r="BE250" i="2"/>
  <c r="BE253" i="2"/>
  <c r="F38" i="3"/>
  <c r="BC96" i="1"/>
  <c r="F37" i="4"/>
  <c r="BB97" i="1"/>
  <c r="J36" i="5"/>
  <c r="AW98" i="1"/>
  <c r="F39" i="6"/>
  <c r="BD99" i="1" s="1"/>
  <c r="F39" i="2"/>
  <c r="BD95" i="1"/>
  <c r="F36" i="4"/>
  <c r="BA97" i="1" s="1"/>
  <c r="F39" i="5"/>
  <c r="BD98" i="1"/>
  <c r="F36" i="7"/>
  <c r="BA100" i="1"/>
  <c r="J36" i="2"/>
  <c r="AW95" i="1"/>
  <c r="F38" i="4"/>
  <c r="BC97" i="1" s="1"/>
  <c r="F37" i="5"/>
  <c r="BB98" i="1"/>
  <c r="J36" i="6"/>
  <c r="AW99" i="1" s="1"/>
  <c r="F37" i="6"/>
  <c r="BB99" i="1"/>
  <c r="F37" i="2"/>
  <c r="BB95" i="1"/>
  <c r="J36" i="3"/>
  <c r="AW96" i="1"/>
  <c r="F39" i="4"/>
  <c r="BD97" i="1" s="1"/>
  <c r="F36" i="6"/>
  <c r="BA99" i="1"/>
  <c r="F37" i="7"/>
  <c r="BB100" i="1" s="1"/>
  <c r="F36" i="3"/>
  <c r="BA96" i="1"/>
  <c r="F37" i="3"/>
  <c r="BB96" i="1"/>
  <c r="F38" i="5"/>
  <c r="BC98" i="1"/>
  <c r="F38" i="6"/>
  <c r="BC99" i="1" s="1"/>
  <c r="F38" i="2"/>
  <c r="BC95" i="1"/>
  <c r="F39" i="3"/>
  <c r="BD96" i="1" s="1"/>
  <c r="F38" i="7"/>
  <c r="BC100" i="1"/>
  <c r="F39" i="7"/>
  <c r="BD100" i="1"/>
  <c r="F36" i="2"/>
  <c r="BA95" i="1"/>
  <c r="J36" i="4"/>
  <c r="AW97" i="1" s="1"/>
  <c r="F36" i="5"/>
  <c r="BA98" i="1"/>
  <c r="J36" i="7"/>
  <c r="AW100" i="1"/>
  <c r="BK136" i="4" l="1"/>
  <c r="J136" i="4" s="1"/>
  <c r="J96" i="4" s="1"/>
  <c r="J30" i="4" s="1"/>
  <c r="J115" i="4" s="1"/>
  <c r="BE115" i="4" s="1"/>
  <c r="F35" i="4" s="1"/>
  <c r="AZ97" i="1" s="1"/>
  <c r="J174" i="5"/>
  <c r="J99" i="5" s="1"/>
  <c r="J261" i="3"/>
  <c r="J105" i="3" s="1"/>
  <c r="P137" i="7"/>
  <c r="P136" i="7" s="1"/>
  <c r="AU100" i="1" s="1"/>
  <c r="T136" i="7"/>
  <c r="R137" i="5"/>
  <c r="R136" i="5"/>
  <c r="BK138" i="3"/>
  <c r="BK137" i="3"/>
  <c r="J137" i="3"/>
  <c r="J96" i="3" s="1"/>
  <c r="J30" i="3" s="1"/>
  <c r="J116" i="3" s="1"/>
  <c r="BE116" i="3" s="1"/>
  <c r="F35" i="3" s="1"/>
  <c r="AZ96" i="1" s="1"/>
  <c r="R140" i="2"/>
  <c r="R139" i="2"/>
  <c r="T181" i="6"/>
  <c r="T136" i="6"/>
  <c r="P138" i="3"/>
  <c r="P137" i="3"/>
  <c r="AU96" i="1"/>
  <c r="P181" i="6"/>
  <c r="P136" i="6"/>
  <c r="AU99" i="1"/>
  <c r="BK181" i="6"/>
  <c r="J181" i="6"/>
  <c r="J101" i="6" s="1"/>
  <c r="BK242" i="2"/>
  <c r="J242" i="2" s="1"/>
  <c r="J106" i="2" s="1"/>
  <c r="P137" i="5"/>
  <c r="P136" i="5"/>
  <c r="AU98" i="1"/>
  <c r="R136" i="6"/>
  <c r="T138" i="3"/>
  <c r="T137" i="3"/>
  <c r="R137" i="7"/>
  <c r="R136" i="7"/>
  <c r="T137" i="4"/>
  <c r="T136" i="4"/>
  <c r="P140" i="2"/>
  <c r="P139" i="2"/>
  <c r="AU95" i="1"/>
  <c r="T140" i="2"/>
  <c r="T139" i="2"/>
  <c r="BK221" i="5"/>
  <c r="BK136" i="5" s="1"/>
  <c r="J136" i="5" s="1"/>
  <c r="J96" i="5" s="1"/>
  <c r="J30" i="5" s="1"/>
  <c r="J221" i="5"/>
  <c r="J103" i="5"/>
  <c r="BK212" i="7"/>
  <c r="J212" i="7"/>
  <c r="J103" i="7" s="1"/>
  <c r="BK137" i="7"/>
  <c r="J137" i="7" s="1"/>
  <c r="J97" i="7" s="1"/>
  <c r="BK217" i="7"/>
  <c r="J217" i="7"/>
  <c r="J105" i="7" s="1"/>
  <c r="BK136" i="6"/>
  <c r="J136" i="6"/>
  <c r="J96" i="6"/>
  <c r="J30" i="6" s="1"/>
  <c r="J115" i="6" s="1"/>
  <c r="BE115" i="6" s="1"/>
  <c r="J35" i="6" s="1"/>
  <c r="AV99" i="1" s="1"/>
  <c r="AT99" i="1" s="1"/>
  <c r="J137" i="4"/>
  <c r="J97" i="4"/>
  <c r="BB94" i="1"/>
  <c r="W34" i="1" s="1"/>
  <c r="J35" i="4"/>
  <c r="AV97" i="1" s="1"/>
  <c r="AT97" i="1" s="1"/>
  <c r="J109" i="4"/>
  <c r="J117" i="4"/>
  <c r="BC94" i="1"/>
  <c r="W35" i="1" s="1"/>
  <c r="BA94" i="1"/>
  <c r="AW94" i="1"/>
  <c r="AK33" i="1" s="1"/>
  <c r="BD94" i="1"/>
  <c r="W36" i="1" s="1"/>
  <c r="J115" i="5" l="1"/>
  <c r="J109" i="5" s="1"/>
  <c r="J31" i="5" s="1"/>
  <c r="J32" i="5" s="1"/>
  <c r="AG98" i="1" s="1"/>
  <c r="BK139" i="2"/>
  <c r="J139" i="2" s="1"/>
  <c r="J96" i="2" s="1"/>
  <c r="J30" i="2" s="1"/>
  <c r="J118" i="2" s="1"/>
  <c r="BE118" i="2" s="1"/>
  <c r="J35" i="2" s="1"/>
  <c r="AV95" i="1" s="1"/>
  <c r="AT95" i="1" s="1"/>
  <c r="BK136" i="7"/>
  <c r="J136" i="7" s="1"/>
  <c r="J96" i="7" s="1"/>
  <c r="J138" i="3"/>
  <c r="J97" i="3"/>
  <c r="J31" i="4"/>
  <c r="J32" i="4" s="1"/>
  <c r="AG97" i="1" s="1"/>
  <c r="AN97" i="1" s="1"/>
  <c r="AU94" i="1"/>
  <c r="J110" i="3"/>
  <c r="J31" i="3"/>
  <c r="J32" i="3"/>
  <c r="AG96" i="1"/>
  <c r="J35" i="3"/>
  <c r="AV96" i="1"/>
  <c r="AT96" i="1" s="1"/>
  <c r="AY94" i="1"/>
  <c r="AX94" i="1"/>
  <c r="W33" i="1"/>
  <c r="J109" i="6"/>
  <c r="J117" i="6"/>
  <c r="F35" i="6"/>
  <c r="AZ99" i="1" s="1"/>
  <c r="J117" i="7" l="1"/>
  <c r="J30" i="7"/>
  <c r="J115" i="7" s="1"/>
  <c r="J109" i="7" s="1"/>
  <c r="J112" i="2"/>
  <c r="J120" i="2" s="1"/>
  <c r="J117" i="5"/>
  <c r="BE115" i="5"/>
  <c r="F35" i="2"/>
  <c r="AZ95" i="1" s="1"/>
  <c r="J41" i="3"/>
  <c r="J31" i="7"/>
  <c r="BE115" i="7"/>
  <c r="J35" i="7" s="1"/>
  <c r="AV100" i="1" s="1"/>
  <c r="AT100" i="1" s="1"/>
  <c r="J31" i="6"/>
  <c r="J32" i="6" s="1"/>
  <c r="AG99" i="1" s="1"/>
  <c r="AN99" i="1" s="1"/>
  <c r="J41" i="4"/>
  <c r="J31" i="2"/>
  <c r="J32" i="2" s="1"/>
  <c r="AG95" i="1" s="1"/>
  <c r="AN96" i="1"/>
  <c r="J118" i="3"/>
  <c r="J32" i="7"/>
  <c r="AG100" i="1" s="1"/>
  <c r="AN100" i="1" l="1"/>
  <c r="F35" i="5"/>
  <c r="AZ98" i="1" s="1"/>
  <c r="J35" i="5"/>
  <c r="J41" i="7"/>
  <c r="J41" i="6"/>
  <c r="J41" i="2"/>
  <c r="AN95" i="1"/>
  <c r="F35" i="7"/>
  <c r="AZ100" i="1" s="1"/>
  <c r="AZ94" i="1" s="1"/>
  <c r="AV94" i="1" s="1"/>
  <c r="AT94" i="1" s="1"/>
  <c r="AG94" i="1"/>
  <c r="AG103" i="1"/>
  <c r="AV103" i="1"/>
  <c r="BY103" i="1" s="1"/>
  <c r="AV98" i="1" l="1"/>
  <c r="AT98" i="1" s="1"/>
  <c r="AN98" i="1" s="1"/>
  <c r="J41" i="5"/>
  <c r="CD103" i="1"/>
  <c r="AN94" i="1"/>
  <c r="AG104" i="1"/>
  <c r="CD104" i="1"/>
  <c r="AG106" i="1"/>
  <c r="AG105" i="1"/>
  <c r="AV105" i="1"/>
  <c r="BY105" i="1" s="1"/>
  <c r="AK26" i="1"/>
  <c r="AN103" i="1"/>
  <c r="CD106" i="1" l="1"/>
  <c r="CD105" i="1"/>
  <c r="AV104" i="1"/>
  <c r="BY104" i="1"/>
  <c r="AN105" i="1"/>
  <c r="W32" i="1"/>
  <c r="AG102" i="1"/>
  <c r="AK27" i="1"/>
  <c r="AK29" i="1"/>
  <c r="AV106" i="1"/>
  <c r="BY106" i="1" s="1"/>
  <c r="AK32" i="1" l="1"/>
  <c r="AN106" i="1"/>
  <c r="AN104" i="1"/>
  <c r="AG108" i="1"/>
  <c r="AK38" i="1" l="1"/>
  <c r="AN102" i="1"/>
  <c r="AN108" i="1" s="1"/>
</calcChain>
</file>

<file path=xl/sharedStrings.xml><?xml version="1.0" encoding="utf-8"?>
<sst xmlns="http://schemas.openxmlformats.org/spreadsheetml/2006/main" count="6964" uniqueCount="961">
  <si>
    <t>Export Komplet</t>
  </si>
  <si>
    <t/>
  </si>
  <si>
    <t>2.0</t>
  </si>
  <si>
    <t>ZAMOK</t>
  </si>
  <si>
    <t>False</t>
  </si>
  <si>
    <t>{6f739c7d-fcaa-461a-bfa3-c9366342430f}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</si>
  <si>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</si>
  <si>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</si>
  <si>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</si>
  <si>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</si>
  <si>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</si>
  <si>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</si>
  <si>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</si>
  <si>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</si>
  <si>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011124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</si>
  <si>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</si>
  <si>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</si>
  <si>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místní komunikace v obci Radomyšl</t>
  </si>
  <si>
    <t>KSO:</t>
  </si>
  <si>
    <t>CC-CZ:</t>
  </si>
  <si>
    <t>Místo:</t>
  </si>
  <si>
    <t>Radomyšl</t>
  </si>
  <si>
    <t>Datum:</t>
  </si>
  <si>
    <t>12. 11. 2024</t>
  </si>
  <si>
    <t>Zadavatel:</t>
  </si>
  <si>
    <t>IČ:</t>
  </si>
  <si>
    <t>Městys radomyšl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</si>
  <si>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</si>
  <si>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</si>
  <si>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</si>
  <si>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</si>
  <si>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</si>
  <si>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</si>
  <si>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</si>
  <si>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ing. Korbel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</si>
  <si>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</si>
  <si>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</si>
  <si>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</si>
  <si>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</si>
  <si>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</si>
  <si>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</si>
  <si>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</si>
  <si>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</si>
  <si>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</si>
  <si>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</si>
  <si>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</si>
  <si>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</si>
  <si>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</si>
  <si>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</si>
  <si>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</si>
  <si>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</si>
  <si>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</si>
  <si>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</si>
  <si>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</si>
  <si>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</si>
  <si>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</si>
  <si>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</si>
  <si>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</si>
  <si>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</si>
  <si>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</si>
  <si>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</si>
  <si>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</si>
  <si>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</si>
  <si>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</si>
  <si>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</si>
  <si>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</si>
  <si>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</si>
  <si>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</si>
  <si>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</si>
  <si>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</si>
  <si>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</si>
  <si>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</si>
  <si>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</si>
  <si>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</si>
  <si>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</si>
  <si>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</si>
  <si>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</si>
  <si>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</si>
  <si>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</si>
  <si>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</si>
  <si>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</si>
  <si>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</si>
  <si>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</si>
  <si>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01112401</t>
  </si>
  <si>
    <t>SO 01 - Komunikace</t>
  </si>
  <si>
    <t>STA</t>
  </si>
  <si>
    <t>1</t>
  </si>
  <si>
    <t>{50f2284d-87cf-4d79-a0ed-fa9e14890293}</t>
  </si>
  <si>
    <t>2</t>
  </si>
  <si>
    <t>01112402</t>
  </si>
  <si>
    <t>SO 02 - Kanalizace dešťová</t>
  </si>
  <si>
    <t>{cdf6484c-d91b-4636-b52d-47ecd90376a2}</t>
  </si>
  <si>
    <t>01112403</t>
  </si>
  <si>
    <t>SO 03 - Kanalizace splašková</t>
  </si>
  <si>
    <t>{61fb233c-f015-4e48-a5f6-1e5af306ed8e}</t>
  </si>
  <si>
    <t>01112404</t>
  </si>
  <si>
    <t>SO 04 - Vodovodní řad</t>
  </si>
  <si>
    <t>{2f8a4aa4-804f-4ee3-bb18-7b68f4b51ecc}</t>
  </si>
  <si>
    <t>01112405</t>
  </si>
  <si>
    <t>SO 05 - Veřejné osvětlení</t>
  </si>
  <si>
    <t>{25815ed5-4947-4ee1-9398-0e9e8da33c7e}</t>
  </si>
  <si>
    <t>01112406</t>
  </si>
  <si>
    <t>SO 06 - Přípojky</t>
  </si>
  <si>
    <t>{13e3346f-0078-43c9-b726-5a3651a25461}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</si>
  <si>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</si>
  <si>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</si>
  <si>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</si>
  <si>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</si>
  <si>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</si>
  <si>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</si>
  <si>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</si>
  <si>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</si>
  <si>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</si>
  <si>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</si>
  <si>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</si>
  <si>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01112401 - SO 01 - Komunikace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</si>
  <si>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</si>
  <si>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</si>
  <si>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</si>
  <si>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</si>
  <si>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</si>
  <si>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</si>
  <si>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</si>
  <si>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</si>
  <si>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</si>
  <si>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</si>
  <si>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</si>
  <si>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</si>
  <si>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</si>
  <si>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</si>
  <si>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</si>
  <si>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</si>
  <si>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</si>
  <si>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</si>
  <si>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</si>
  <si>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</si>
  <si>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</si>
  <si>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</si>
  <si>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</si>
  <si>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</si>
  <si>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</si>
  <si>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</si>
  <si>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</si>
  <si>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</si>
  <si>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</si>
  <si>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</si>
  <si>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</si>
  <si>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</si>
  <si>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</si>
  <si>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</si>
  <si>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</si>
  <si>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</si>
  <si>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</si>
  <si>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</si>
  <si>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</si>
  <si>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</si>
  <si>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</si>
  <si>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</si>
  <si>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</si>
  <si>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</si>
  <si>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</si>
  <si>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</si>
  <si>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</si>
  <si>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</si>
  <si>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m2</t>
  </si>
  <si>
    <t>CS ÚRS 2024 02</t>
  </si>
  <si>
    <t>4</t>
  </si>
  <si>
    <t>-1435733845</t>
  </si>
  <si>
    <t>Online PSC</t>
  </si>
  <si>
    <t>https://podminky.urs.cz/item/CS_URS_2024_02/113107183</t>
  </si>
  <si>
    <t>VV</t>
  </si>
  <si>
    <t>1650+410</t>
  </si>
  <si>
    <t>39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</si>
  <si>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</si>
  <si>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</si>
  <si>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</si>
  <si>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1171044345</t>
  </si>
  <si>
    <t>https://podminky.urs.cz/item/CS_URS_2024_02/113201112</t>
  </si>
  <si>
    <t>2*240</t>
  </si>
  <si>
    <t>3</t>
  </si>
  <si>
    <t>122552206</t>
  </si>
  <si>
    <t>Odkopávky a prokopávky nezapažené pro silnice a dálnice strojně v hornině třídy těžitelnosti III přes 1 000 do 5 000 m3</t>
  </si>
  <si>
    <t>m3</t>
  </si>
  <si>
    <t>-312152184</t>
  </si>
  <si>
    <t>https://podminky.urs.cz/item/CS_URS_2024_02/122552206</t>
  </si>
  <si>
    <t>1650*0,5+410*0,25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</si>
  <si>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</si>
  <si>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</si>
  <si>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1333649254</t>
  </si>
  <si>
    <t>https://podminky.urs.cz/item/CS_URS_2024_02/162751117</t>
  </si>
  <si>
    <t>2060*0,15+1650*0,5+410*0,25</t>
  </si>
  <si>
    <t>25</t>
  </si>
  <si>
    <t>167151101</t>
  </si>
  <si>
    <t>Nakládání, skládání a překládání neulehlého výkopku nebo sypaniny strojně nakládání, množství do 100 m3, z horniny třídy těžitelnosti I, skupiny 1 až 3</t>
  </si>
  <si>
    <t>2132341266</t>
  </si>
  <si>
    <t>https://podminky.urs.cz/item/CS_URS_2024_02/167151101</t>
  </si>
  <si>
    <t>927,5</t>
  </si>
  <si>
    <t>Vodorovné konstrukce</t>
  </si>
  <si>
    <t>451577877</t>
  </si>
  <si>
    <t>Podklad nebo lože pod dlažbu (přídlažbu) v ploše vodorovné nebo ve sklonu do 1:5, tloušťky od 30 do 100 mm ze štěrkopísku</t>
  </si>
  <si>
    <t>-575715203</t>
  </si>
  <si>
    <t>https://podminky.urs.cz/item/CS_URS_2024_02/451577877</t>
  </si>
  <si>
    <t>5</t>
  </si>
  <si>
    <t>Komunikace pozemní</t>
  </si>
  <si>
    <t>564772111</t>
  </si>
  <si>
    <t>Podklad nebo kryt z vibrovaného štěrku VŠ s rozprostřením, vlhčením a zhutněním, po zhutnění tl. 250 mm</t>
  </si>
  <si>
    <t>-1423616039</t>
  </si>
  <si>
    <t>https://podminky.urs.cz/item/CS_URS_2024_02/564772111</t>
  </si>
  <si>
    <t>1650*2+410</t>
  </si>
  <si>
    <t>6</t>
  </si>
  <si>
    <t>564811111</t>
  </si>
  <si>
    <t>Podklad ze štěrkodrti ŠD s rozprostřením a zhutněním plochy přes 100 m2, po zhutnění tl. 50 mm</t>
  </si>
  <si>
    <t>-802549491</t>
  </si>
  <si>
    <t>https://podminky.urs.cz/item/CS_URS_2024_02/564811111</t>
  </si>
  <si>
    <t>410</t>
  </si>
  <si>
    <t>7</t>
  </si>
  <si>
    <t>M</t>
  </si>
  <si>
    <t>58344197</t>
  </si>
  <si>
    <t>štěrkodrť frakce 0/63</t>
  </si>
  <si>
    <t>t</t>
  </si>
  <si>
    <t>8</t>
  </si>
  <si>
    <t>-1598173615</t>
  </si>
  <si>
    <t>1650*0,25*1,8</t>
  </si>
  <si>
    <t>58344171</t>
  </si>
  <si>
    <t>štěrkodrť frakce 0/32</t>
  </si>
  <si>
    <t>503187396</t>
  </si>
  <si>
    <t>410*0,25*1,8</t>
  </si>
  <si>
    <t>9</t>
  </si>
  <si>
    <t>58344229</t>
  </si>
  <si>
    <t>štěrkodrť frakce 0/125</t>
  </si>
  <si>
    <t>972206776</t>
  </si>
  <si>
    <t>10</t>
  </si>
  <si>
    <t>58337310</t>
  </si>
  <si>
    <t>štěrkopísek frakce 0/4</t>
  </si>
  <si>
    <t>-376867855</t>
  </si>
  <si>
    <t>1650*0,005+410*0,03*1,8</t>
  </si>
  <si>
    <t>11</t>
  </si>
  <si>
    <t>58337302</t>
  </si>
  <si>
    <t>štěrkopísek frakce 0/16</t>
  </si>
  <si>
    <t>-9567381</t>
  </si>
  <si>
    <t>410*0,05*1,8</t>
  </si>
  <si>
    <t>43</t>
  </si>
  <si>
    <t>565135121</t>
  </si>
  <si>
    <t>Asfaltový beton vrstva podkladní ACP 16 (obalované kamenivo střednězrnné - OKS) s rozprostřením a zhutněním v pruhu šířky přes 3 m, po zhutnění tl. 50 mm</t>
  </si>
  <si>
    <t>-1652751461</t>
  </si>
  <si>
    <t>https://podminky.urs.cz/item/CS_URS_2024_02/565135121</t>
  </si>
  <si>
    <t>14</t>
  </si>
  <si>
    <t>573231108</t>
  </si>
  <si>
    <t>Postřik spojovací PS bez posypu kamenivem ze silniční emulze, v množství 0,50 kg/m2</t>
  </si>
  <si>
    <t>-988586794</t>
  </si>
  <si>
    <t>https://podminky.urs.cz/item/CS_URS_2024_02/573231108</t>
  </si>
  <si>
    <t>1650*2</t>
  </si>
  <si>
    <t>15</t>
  </si>
  <si>
    <t>573231112</t>
  </si>
  <si>
    <t>Postřik spojovací PS bez posypu kamenivem ze silniční emulze, v množství 0,80 kg/m2</t>
  </si>
  <si>
    <t>-1148366024</t>
  </si>
  <si>
    <t>https://podminky.urs.cz/item/CS_URS_2024_02/573231112</t>
  </si>
  <si>
    <t>1650</t>
  </si>
  <si>
    <t>577134141</t>
  </si>
  <si>
    <t>Asfaltový beton vrstva obrusná ACO 11 (ABS) s rozprostřením a se zhutněním z modifikovaného asfaltu v pruhu šířky přes 3 m, po zhutnění tl. 40 mm</t>
  </si>
  <si>
    <t>1134770750</t>
  </si>
  <si>
    <t>https://podminky.urs.cz/item/CS_URS_2024_02/577134141</t>
  </si>
  <si>
    <t>13</t>
  </si>
  <si>
    <t>577155142</t>
  </si>
  <si>
    <t>Asfaltový beton vrstva ložní ACL 16 (ABH) s rozprostřením a zhutněním z modifikovaného asfaltu v pruhu šířky přes 3 m, po zhutnění tl. 60 mm</t>
  </si>
  <si>
    <t>134740847</t>
  </si>
  <si>
    <t>https://podminky.urs.cz/item/CS_URS_2024_02/577155142</t>
  </si>
  <si>
    <t>26</t>
  </si>
  <si>
    <t>596212223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</si>
  <si>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300 m2</t>
  </si>
  <si>
    <t>-2131062004</t>
  </si>
  <si>
    <t>https://podminky.urs.cz/item/CS_URS_2024_02/596212223</t>
  </si>
  <si>
    <t>410+5*(5,2+6,5)</t>
  </si>
  <si>
    <t>28</t>
  </si>
  <si>
    <t>59245226</t>
  </si>
  <si>
    <t>dlažba pro nevidomé betonová 200x100mm tl 80mm barevná</t>
  </si>
  <si>
    <t>-1338833314</t>
  </si>
  <si>
    <t>30</t>
  </si>
  <si>
    <t>27</t>
  </si>
  <si>
    <t>59245020</t>
  </si>
  <si>
    <t>dlažba skladebná betonová 200x100mm tl 80mm přírodní</t>
  </si>
  <si>
    <t>1099681941</t>
  </si>
  <si>
    <t>468,5*1,01 'Přepočtené koeficientem množství</t>
  </si>
  <si>
    <t>Ostatní konstrukce a práce, bourání</t>
  </si>
  <si>
    <t>29</t>
  </si>
  <si>
    <t>914111111</t>
  </si>
  <si>
    <t>Montáž svislé dopravní značky základní velikosti do 1 m2 objímkami na sloupky nebo konzoly</t>
  </si>
  <si>
    <t>kus</t>
  </si>
  <si>
    <t>323355988</t>
  </si>
  <si>
    <t>https://podminky.urs.cz/item/CS_URS_2024_02/914111111</t>
  </si>
  <si>
    <t>40445621</t>
  </si>
  <si>
    <t>informativní značky provozní IP1-IP3, IP4b-IP7, IP10a, b 500x500mm</t>
  </si>
  <si>
    <t>-1852496086</t>
  </si>
  <si>
    <t>31</t>
  </si>
  <si>
    <t>915231111</t>
  </si>
  <si>
    <t>Vodorovné dopravní značení stříkaným plastem přechody pro chodce, šipky, symboly nápisy bílé základní</t>
  </si>
  <si>
    <t>-773776425</t>
  </si>
  <si>
    <t>https://podminky.urs.cz/item/CS_URS_2024_02/915231111</t>
  </si>
  <si>
    <t>32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</si>
  <si>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</si>
  <si>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</si>
  <si>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-1464306540</t>
  </si>
  <si>
    <t>https://podminky.urs.cz/item/CS_URS_2024_02/916131213</t>
  </si>
  <si>
    <t>33</t>
  </si>
  <si>
    <t>59217031</t>
  </si>
  <si>
    <t>obrubník silniční betonový 1000x150x250mm</t>
  </si>
  <si>
    <t>-241805575</t>
  </si>
  <si>
    <t>480*1,02 'Přepočtené koeficientem množství</t>
  </si>
  <si>
    <t>34</t>
  </si>
  <si>
    <t>59217029</t>
  </si>
  <si>
    <t>obrubník silniční betonový nájezdový 1000x150x150mm</t>
  </si>
  <si>
    <t>-1825395713</t>
  </si>
  <si>
    <t>2*4+1,2+2,5+1+4*4</t>
  </si>
  <si>
    <t>35</t>
  </si>
  <si>
    <t>59217076</t>
  </si>
  <si>
    <t>obrubník silniční betonový přechodový 1000x150x250mm</t>
  </si>
  <si>
    <t>1917499067</t>
  </si>
  <si>
    <t>2*8+4</t>
  </si>
  <si>
    <t>40</t>
  </si>
  <si>
    <t>1395854938</t>
  </si>
  <si>
    <t>148+30+35</t>
  </si>
  <si>
    <t>41</t>
  </si>
  <si>
    <t>59217072</t>
  </si>
  <si>
    <t>obrubník silniční betonový 1000x100x250mm</t>
  </si>
  <si>
    <t>1501757227</t>
  </si>
  <si>
    <t>213*1,02 'Přepočtené koeficientem množství</t>
  </si>
  <si>
    <t>16</t>
  </si>
  <si>
    <t>919735113</t>
  </si>
  <si>
    <t>Řezání stávajícího živičného krytu nebo podkladu hloubky přes 100 do 150 mm</t>
  </si>
  <si>
    <t>-978851791</t>
  </si>
  <si>
    <t>https://podminky.urs.cz/item/CS_URS_2024_02/919735113</t>
  </si>
  <si>
    <t>21+6,1+6,1+37</t>
  </si>
  <si>
    <t>997</t>
  </si>
  <si>
    <t>Přesun sutě</t>
  </si>
  <si>
    <t>17</t>
  </si>
  <si>
    <t>997006512</t>
  </si>
  <si>
    <t>Vodorovná doprava suti na skládku s naložením na dopravní prostředek a složením přes 100 m do 1 km</t>
  </si>
  <si>
    <t>340525810</t>
  </si>
  <si>
    <t>https://podminky.urs.cz/item/CS_URS_2024_02/997006512</t>
  </si>
  <si>
    <t>18</t>
  </si>
  <si>
    <t>997006519</t>
  </si>
  <si>
    <t>Vodorovná doprava suti na skládku Příplatek k ceně -6512 za každý další i započatý 1 km</t>
  </si>
  <si>
    <t>782018060</t>
  </si>
  <si>
    <t>https://podminky.urs.cz/item/CS_URS_2024_02/997006519</t>
  </si>
  <si>
    <t>790,16*10</t>
  </si>
  <si>
    <t>42</t>
  </si>
  <si>
    <t>997013601</t>
  </si>
  <si>
    <t>Poplatek za uložení stavebního odpadu na skládce (skládkovné) z prostého betonu zatříděného do Katalogu odpadů pod kódem 17 01 01</t>
  </si>
  <si>
    <t>-1186232125</t>
  </si>
  <si>
    <t>https://podminky.urs.cz/item/CS_URS_2024_02/997013601</t>
  </si>
  <si>
    <t>139,2</t>
  </si>
  <si>
    <t>19</t>
  </si>
  <si>
    <t>997013645</t>
  </si>
  <si>
    <t>Poplatek za uložení stavebního odpadu na skládce (skládkovné) asfaltového bez obsahu dehtu zatříděného do Katalogu odpadů pod kódem 17 03 02</t>
  </si>
  <si>
    <t>1092598391</t>
  </si>
  <si>
    <t>https://podminky.urs.cz/item/CS_URS_2024_02/997013645</t>
  </si>
  <si>
    <t>2060*0,15*1,8</t>
  </si>
  <si>
    <t>998</t>
  </si>
  <si>
    <t>Přesun hmot</t>
  </si>
  <si>
    <t>36</t>
  </si>
  <si>
    <t>998225111</t>
  </si>
  <si>
    <t>Přesun hmot pro komunikace s krytem z kameniva, monolitickým betonovým nebo živičným dopravní vzdálenost do 200 m jakékoliv délky objektu</t>
  </si>
  <si>
    <t>-421118927</t>
  </si>
  <si>
    <t>https://podminky.urs.cz/item/CS_URS_2024_02/998225111</t>
  </si>
  <si>
    <t>2804,235</t>
  </si>
  <si>
    <t>Práce a dodávky M</t>
  </si>
  <si>
    <t>46-M</t>
  </si>
  <si>
    <t>Zemní práce při extr.mont.pracích</t>
  </si>
  <si>
    <t>20</t>
  </si>
  <si>
    <t>460010025</t>
  </si>
  <si>
    <t>Vytyčení trasy inženýrských sítí v zastavěném prostoru</t>
  </si>
  <si>
    <t>km</t>
  </si>
  <si>
    <t>64</t>
  </si>
  <si>
    <t>-1777159431</t>
  </si>
  <si>
    <t>https://podminky.urs.cz/item/CS_URS_2024_02/460010025</t>
  </si>
  <si>
    <t>7*0,250</t>
  </si>
  <si>
    <t>Vedlejší rozpočtové náklady</t>
  </si>
  <si>
    <t>VRN1</t>
  </si>
  <si>
    <t>Průzkumné, geodetické a projektové práce</t>
  </si>
  <si>
    <t>38</t>
  </si>
  <si>
    <t>011314000</t>
  </si>
  <si>
    <t>Archeologický dohled</t>
  </si>
  <si>
    <t>soubor</t>
  </si>
  <si>
    <t>1024</t>
  </si>
  <si>
    <t>-319684395</t>
  </si>
  <si>
    <t>https://podminky.urs.cz/item/CS_URS_2024_02/011314000</t>
  </si>
  <si>
    <t>012234000</t>
  </si>
  <si>
    <t>Vytyčení obvodu stavby</t>
  </si>
  <si>
    <t>2124894838</t>
  </si>
  <si>
    <t>https://podminky.urs.cz/item/CS_URS_2024_02/012234000</t>
  </si>
  <si>
    <t>23</t>
  </si>
  <si>
    <t>012344000</t>
  </si>
  <si>
    <t>Vytyčovací práce</t>
  </si>
  <si>
    <t>1390211984</t>
  </si>
  <si>
    <t>https://podminky.urs.cz/item/CS_URS_2024_02/012344000</t>
  </si>
  <si>
    <t>22</t>
  </si>
  <si>
    <t>012444000</t>
  </si>
  <si>
    <t>Geodetické měření skutečného provedení stavby</t>
  </si>
  <si>
    <t>-759116514</t>
  </si>
  <si>
    <t>https://podminky.urs.cz/item/CS_URS_2024_02/012444000</t>
  </si>
  <si>
    <t>VRN3</t>
  </si>
  <si>
    <t>24</t>
  </si>
  <si>
    <t>034303000</t>
  </si>
  <si>
    <t>Dopravní značení na staveništi</t>
  </si>
  <si>
    <t>1074050785</t>
  </si>
  <si>
    <t>https://podminky.urs.cz/item/CS_URS_2024_02/034303000</t>
  </si>
  <si>
    <t>VRN4</t>
  </si>
  <si>
    <t>Inženýrská činnost</t>
  </si>
  <si>
    <t>37</t>
  </si>
  <si>
    <t>043134000</t>
  </si>
  <si>
    <t>Zkoušky zatěžovací</t>
  </si>
  <si>
    <t>…</t>
  </si>
  <si>
    <t>-1355724393</t>
  </si>
  <si>
    <t>https://podminky.urs.cz/item/CS_URS_2024_02/043134000</t>
  </si>
  <si>
    <t>01112402 - SO 02 - Kanalizace dešťová</t>
  </si>
  <si>
    <t xml:space="preserve">    8 - Trubní vedení</t>
  </si>
  <si>
    <t>115101201</t>
  </si>
  <si>
    <t>Čerpání vody na dopravní výšku do 10 m s uvažovaným průměrným přítokem do 500 l/min</t>
  </si>
  <si>
    <t>hod</t>
  </si>
  <si>
    <t>-673306500</t>
  </si>
  <si>
    <t>https://podminky.urs.cz/item/CS_URS_2024_02/115101201</t>
  </si>
  <si>
    <t>119002121</t>
  </si>
  <si>
    <t>Pomocné konstrukce při zabezpečení výkopu vodorovné pochozí přechodová lávka délky do 2 m včetně zábradlí zřízení</t>
  </si>
  <si>
    <t>-343794231</t>
  </si>
  <si>
    <t>https://podminky.urs.cz/item/CS_URS_2024_02/119002121</t>
  </si>
  <si>
    <t>119002122</t>
  </si>
  <si>
    <t>Pomocné konstrukce při zabezpečení výkopu vodorovné pochozí přechodová lávka délky do 2 m včetně zábradlí odstranění</t>
  </si>
  <si>
    <t>-1097520981</t>
  </si>
  <si>
    <t>https://podminky.urs.cz/item/CS_URS_2024_02/119002122</t>
  </si>
  <si>
    <t>119003131</t>
  </si>
  <si>
    <t>Pomocné konstrukce při zabezpečení výkopu svislé výstražná páska zřízení</t>
  </si>
  <si>
    <t>700434868</t>
  </si>
  <si>
    <t>https://podminky.urs.cz/item/CS_URS_2024_02/119003131</t>
  </si>
  <si>
    <t>2*200</t>
  </si>
  <si>
    <t>119003132</t>
  </si>
  <si>
    <t>Pomocné konstrukce při zabezpečení výkopu svislé výstražná páska odstranění</t>
  </si>
  <si>
    <t>1621764999</t>
  </si>
  <si>
    <t>https://podminky.urs.cz/item/CS_URS_2024_02/119003132</t>
  </si>
  <si>
    <t>59</t>
  </si>
  <si>
    <t>132254204</t>
  </si>
  <si>
    <t>Hloubení zapažených rýh šířky přes 800 do 2 000 mm strojně s urovnáním dna do předepsaného profilu a spádu v hornině třídy těžitelnosti I skupiny 3 přes 100 do 500 m3</t>
  </si>
  <si>
    <t>1965720942</t>
  </si>
  <si>
    <t>https://podminky.urs.cz/item/CS_URS_2024_02/132254204</t>
  </si>
  <si>
    <t>193,5*1*1,5+77,9*1*1,2</t>
  </si>
  <si>
    <t>151101101</t>
  </si>
  <si>
    <t>Zřízení pažení a rozepření stěn rýh pro podzemní vedení příložné pro jakoukoliv mezerovitost, hloubky do 2 m</t>
  </si>
  <si>
    <t>-1278492088</t>
  </si>
  <si>
    <t>https://podminky.urs.cz/item/CS_URS_2024_02/151101101</t>
  </si>
  <si>
    <t>193,2*2*2</t>
  </si>
  <si>
    <t>151101111</t>
  </si>
  <si>
    <t>Odstranění pažení a rozepření stěn rýh pro podzemní vedení s uložením materiálu na vzdálenost do 3 m od kraje výkopu příložné, hloubky do 2 m</t>
  </si>
  <si>
    <t>1024851214</t>
  </si>
  <si>
    <t>https://podminky.urs.cz/item/CS_URS_2024_02/151101111</t>
  </si>
  <si>
    <t>-1776933595</t>
  </si>
  <si>
    <t>383,73</t>
  </si>
  <si>
    <t>-1277419654</t>
  </si>
  <si>
    <t>174151101</t>
  </si>
  <si>
    <t>Zásyp sypaninou z jakékoliv horniny strojně s uložením výkopku ve vrstvách se zhutněním jam, šachet, rýh nebo kolem objektů v těchto vykopávkách</t>
  </si>
  <si>
    <t>-2122478132</t>
  </si>
  <si>
    <t>https://podminky.urs.cz/item/CS_URS_2024_02/174151101</t>
  </si>
  <si>
    <t>193,9*1*0,7+77,9*1*0,4</t>
  </si>
  <si>
    <t>582269468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</si>
  <si>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</si>
  <si>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</si>
  <si>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-2110253909</t>
  </si>
  <si>
    <t>https://podminky.urs.cz/item/CS_URS_2024_02/175151101</t>
  </si>
  <si>
    <t>193,9*1*0,6-3,14*0,25*0,25*193,9+77,9*1*0,3</t>
  </si>
  <si>
    <t>704928478</t>
  </si>
  <si>
    <t>101,657*2 'Přepočtené koeficientem množství</t>
  </si>
  <si>
    <t>451572111</t>
  </si>
  <si>
    <t>Lože pod potrubí, stoky a drobné objekty v otevřeném výkopu z kameniva drobného těženého 0 až 4 mm</t>
  </si>
  <si>
    <t>1418404594</t>
  </si>
  <si>
    <t>https://podminky.urs.cz/item/CS_URS_2024_02/451572111</t>
  </si>
  <si>
    <t>193,9*1*0,1+77,9*1*0,1</t>
  </si>
  <si>
    <t>Trubní vedení</t>
  </si>
  <si>
    <t>810441811</t>
  </si>
  <si>
    <t>Bourání stávajícího potrubí z betonu v otevřeném výkopu DN přes 400 do 600</t>
  </si>
  <si>
    <t>1281802655</t>
  </si>
  <si>
    <t>https://podminky.urs.cz/item/CS_URS_2024_02/810441811</t>
  </si>
  <si>
    <t>193,9</t>
  </si>
  <si>
    <t>48</t>
  </si>
  <si>
    <t>871350430</t>
  </si>
  <si>
    <t>Montáž kanalizačního potrubí z polypropylenu PP korugovaného nebo žebrovaného SN 16 DN 200</t>
  </si>
  <si>
    <t>427834814</t>
  </si>
  <si>
    <t>https://podminky.urs.cz/item/CS_URS_2024_02/871350430</t>
  </si>
  <si>
    <t>77,9</t>
  </si>
  <si>
    <t>49</t>
  </si>
  <si>
    <t>28617276</t>
  </si>
  <si>
    <t>trubka kanalizační PP korugovaná DN 200x6000mm SN16</t>
  </si>
  <si>
    <t>-1368599507</t>
  </si>
  <si>
    <t>77,9*1,015 'Přepočtené koeficientem množství</t>
  </si>
  <si>
    <t>871420430</t>
  </si>
  <si>
    <t>Montáž kanalizačního potrubí z polypropylenu PP korugovaného nebo žebrovaného SN 16 DN 500</t>
  </si>
  <si>
    <t>-995090581</t>
  </si>
  <si>
    <t>https://podminky.urs.cz/item/CS_URS_2024_02/871420430</t>
  </si>
  <si>
    <t>28617280</t>
  </si>
  <si>
    <t>trubka kanalizační PP korugovaná DN 500x6000mm SN16</t>
  </si>
  <si>
    <t>-1645837998</t>
  </si>
  <si>
    <t>193,9*1,015 'Přepočtené koeficientem množství</t>
  </si>
  <si>
    <t>877420420</t>
  </si>
  <si>
    <t>Montáž tvarovek na kanalizačním plastovém potrubí z PP nebo PVC-U korugovaného nebo žebrovaného odboček DN 500</t>
  </si>
  <si>
    <t>-205173201</t>
  </si>
  <si>
    <t>https://podminky.urs.cz/item/CS_URS_2024_02/877420420</t>
  </si>
  <si>
    <t>28617385</t>
  </si>
  <si>
    <t>odbočka kanalizace PP korugované 45° DN 500/200</t>
  </si>
  <si>
    <t>1647428806</t>
  </si>
  <si>
    <t>892421111</t>
  </si>
  <si>
    <t>Tlakové zkoušky vodou na potrubí DN 400 nebo 500</t>
  </si>
  <si>
    <t>-631532924</t>
  </si>
  <si>
    <t>https://podminky.urs.cz/item/CS_URS_2024_02/892421111</t>
  </si>
  <si>
    <t>193,9+77,9</t>
  </si>
  <si>
    <t>50</t>
  </si>
  <si>
    <t>892442111</t>
  </si>
  <si>
    <t>Tlakové zkoušky vodou zabezpečení konců potrubí při tlakových zkouškách DN přes 300 do 600</t>
  </si>
  <si>
    <t>-1229629393</t>
  </si>
  <si>
    <t>https://podminky.urs.cz/item/CS_URS_2024_02/892442111</t>
  </si>
  <si>
    <t>894410100</t>
  </si>
  <si>
    <t>Osazení betonových dílců šachet kanalizačních dno DN 1000, výšky 500 mm</t>
  </si>
  <si>
    <t>-80531421</t>
  </si>
  <si>
    <t>https://podminky.urs.cz/item/CS_URS_2024_02/894410100</t>
  </si>
  <si>
    <t>59224548</t>
  </si>
  <si>
    <t>dno betonové šachty DN 1000 kanalizační výšky 50cm</t>
  </si>
  <si>
    <t>12186270</t>
  </si>
  <si>
    <t>894410213</t>
  </si>
  <si>
    <t>Osazení betonových dílců šachet kanalizačních skruž rovná DN 1000, výšky 1000 mm</t>
  </si>
  <si>
    <t>106515345</t>
  </si>
  <si>
    <t>https://podminky.urs.cz/item/CS_URS_2024_02/894410213</t>
  </si>
  <si>
    <t>59224162</t>
  </si>
  <si>
    <t>skruž betonová kanalizační se stupadly 100x100x12cm</t>
  </si>
  <si>
    <t>13730505</t>
  </si>
  <si>
    <t>894410232</t>
  </si>
  <si>
    <t>Osazení betonových dílců šachet kanalizačních skruž přechodová (konus) DN 1000</t>
  </si>
  <si>
    <t>-1814315895</t>
  </si>
  <si>
    <t>https://podminky.urs.cz/item/CS_URS_2024_02/894410232</t>
  </si>
  <si>
    <t>59224312</t>
  </si>
  <si>
    <t>konus betonové šachty DN 1000 kanalizační 100x62,5x58cm tl stěny 12 stupadla poplastovaná</t>
  </si>
  <si>
    <t>-672095423</t>
  </si>
  <si>
    <t>894410302</t>
  </si>
  <si>
    <t>Osazení betonových dílců šachet kanalizačních deska zákrytová DN 1000</t>
  </si>
  <si>
    <t>-525250000</t>
  </si>
  <si>
    <t>https://podminky.urs.cz/item/CS_URS_2024_02/894410302</t>
  </si>
  <si>
    <t>59224315</t>
  </si>
  <si>
    <t>deska betonová zákrytová pro kruhové šachty 100/62,5x16,5cm</t>
  </si>
  <si>
    <t>1174417305</t>
  </si>
  <si>
    <t>894812376</t>
  </si>
  <si>
    <t>Revizní a čistící šachta z polypropylenu PP pro hladké trouby DN 600 poklop (mříž) litinový pro třídu zatížení D400 s betonovým prstencem</t>
  </si>
  <si>
    <t>-1650680521</t>
  </si>
  <si>
    <t>https://podminky.urs.cz/item/CS_URS_2024_02/894812376</t>
  </si>
  <si>
    <t>51</t>
  </si>
  <si>
    <t>895941341</t>
  </si>
  <si>
    <t>Osazení vpusti uliční z betonových dílců DN 500 dno s výtokem</t>
  </si>
  <si>
    <t>-1391124004</t>
  </si>
  <si>
    <t>https://podminky.urs.cz/item/CS_URS_2024_02/895941341</t>
  </si>
  <si>
    <t>52</t>
  </si>
  <si>
    <t>59224472</t>
  </si>
  <si>
    <t>vpusť uliční DN 500 kaliště s odtokem 150mm 500/245x65mm</t>
  </si>
  <si>
    <t>-1172201968</t>
  </si>
  <si>
    <t>53</t>
  </si>
  <si>
    <t>895941351</t>
  </si>
  <si>
    <t>Osazení vpusti uliční z betonových dílců DN 500 skruž horní pro čtvercovou vtokovou mříž</t>
  </si>
  <si>
    <t>1711630725</t>
  </si>
  <si>
    <t>https://podminky.urs.cz/item/CS_URS_2024_02/895941351</t>
  </si>
  <si>
    <t>54</t>
  </si>
  <si>
    <t>59224460</t>
  </si>
  <si>
    <t>vpusť uliční DN 500 betonová 500x190x65mm čtvercový poklop</t>
  </si>
  <si>
    <t>-1897708517</t>
  </si>
  <si>
    <t>55</t>
  </si>
  <si>
    <t>895941367</t>
  </si>
  <si>
    <t>Osazení vpusti uliční z betonových dílců DN 500 skruž průběžná se zápachovou uzávěrkou</t>
  </si>
  <si>
    <t>-1069029106</t>
  </si>
  <si>
    <t>https://podminky.urs.cz/item/CS_URS_2024_02/895941367</t>
  </si>
  <si>
    <t>56</t>
  </si>
  <si>
    <t>59224468</t>
  </si>
  <si>
    <t>vpusť uliční DN 500 skruž průběžná 500/590x65mm betonová se zápachovou uzávěrkou 200mm PVC</t>
  </si>
  <si>
    <t>-27775615</t>
  </si>
  <si>
    <t>57</t>
  </si>
  <si>
    <t>59224481</t>
  </si>
  <si>
    <t>mříž vtoková s rámem pro uliční vpusť 500x500, zatížení 40 tun</t>
  </si>
  <si>
    <t>2126025373</t>
  </si>
  <si>
    <t>58</t>
  </si>
  <si>
    <t>PFB.0005001OZ</t>
  </si>
  <si>
    <t>Mříž vtoková (OZ) Kalový koš - žárově pozinkovaný plech</t>
  </si>
  <si>
    <t>-88377407</t>
  </si>
  <si>
    <t>899722113</t>
  </si>
  <si>
    <t>Krytí potrubí z plastů výstražnou fólií z PVC šířky přes 25 do 34 cm</t>
  </si>
  <si>
    <t>-1344312408</t>
  </si>
  <si>
    <t>https://podminky.urs.cz/item/CS_URS_2024_02/899722113</t>
  </si>
  <si>
    <t>935114222</t>
  </si>
  <si>
    <t>Osazení štěrbinového odvodňovacího betonového žlabu rozměru 400x500 mm se spádem dna 0,5 %</t>
  </si>
  <si>
    <t>1448996199</t>
  </si>
  <si>
    <t>https://podminky.urs.cz/item/CS_URS_2024_02/935114222</t>
  </si>
  <si>
    <t>59221029</t>
  </si>
  <si>
    <t>trouba s průběžnou štěrbinou a kolmými boky betonová D400 spád dna 0,5% 400x500mm</t>
  </si>
  <si>
    <t>-1345556926</t>
  </si>
  <si>
    <t>935114223</t>
  </si>
  <si>
    <t>Osazení štěrbinového odvodňovacího betonového žlabu rozměru 400x500 mm záslepky</t>
  </si>
  <si>
    <t>1235797414</t>
  </si>
  <si>
    <t>https://podminky.urs.cz/item/CS_URS_2024_02/935114223</t>
  </si>
  <si>
    <t>59221668</t>
  </si>
  <si>
    <t>záslepka pro štěrbinovou troubu s kolmými boky 400x500x120mm</t>
  </si>
  <si>
    <t>1758655291</t>
  </si>
  <si>
    <t>44</t>
  </si>
  <si>
    <t>935114224</t>
  </si>
  <si>
    <t>Osazení štěrbinového odvodňovacího betonového žlabu rozměru 400x500 mm čisticího kusu</t>
  </si>
  <si>
    <t>-40845979</t>
  </si>
  <si>
    <t>https://podminky.urs.cz/item/CS_URS_2024_02/935114224</t>
  </si>
  <si>
    <t>45</t>
  </si>
  <si>
    <t>59221053</t>
  </si>
  <si>
    <t>kus čisticí pro štěrbinovou troubu s kolmými boky E600 400x500x1000mm</t>
  </si>
  <si>
    <t>1708557965</t>
  </si>
  <si>
    <t>46</t>
  </si>
  <si>
    <t>935114225</t>
  </si>
  <si>
    <t>Osazení štěrbinového odvodňovacího betonového žlabu rozměru 400x500 mm vpusťového kompletu</t>
  </si>
  <si>
    <t>-718770348</t>
  </si>
  <si>
    <t>https://podminky.urs.cz/item/CS_URS_2024_02/935114225</t>
  </si>
  <si>
    <t>47</t>
  </si>
  <si>
    <t>59223313</t>
  </si>
  <si>
    <t>vpusťový komplet pro štěrbinovou troubu s kolmými boky E600 400x500x1000mm</t>
  </si>
  <si>
    <t>983193886</t>
  </si>
  <si>
    <t>1019585911</t>
  </si>
  <si>
    <t>-283950443</t>
  </si>
  <si>
    <t>135,73*10</t>
  </si>
  <si>
    <t>-653580932</t>
  </si>
  <si>
    <t>135,73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</si>
  <si>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</si>
  <si>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</si>
  <si>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1546581382</t>
  </si>
  <si>
    <t>https://podminky.urs.cz/item/CS_URS_2024_02/998276101</t>
  </si>
  <si>
    <t>616,508</t>
  </si>
  <si>
    <t>-1919181559</t>
  </si>
  <si>
    <t>7*0,200</t>
  </si>
  <si>
    <t>784940669</t>
  </si>
  <si>
    <t>1030378497</t>
  </si>
  <si>
    <t>-1253333829</t>
  </si>
  <si>
    <t>01112403 - SO 03 - Kanalizace splašková</t>
  </si>
  <si>
    <t>1155928669</t>
  </si>
  <si>
    <t>972351684</t>
  </si>
  <si>
    <t>416806915</t>
  </si>
  <si>
    <t>1272411449</t>
  </si>
  <si>
    <t>2*195</t>
  </si>
  <si>
    <t>620514683</t>
  </si>
  <si>
    <t>-562504165</t>
  </si>
  <si>
    <t>191,2*1*1,7</t>
  </si>
  <si>
    <t>-816590261</t>
  </si>
  <si>
    <t>191,2*2*2</t>
  </si>
  <si>
    <t>133446310</t>
  </si>
  <si>
    <t>1747135602</t>
  </si>
  <si>
    <t>2113621330</t>
  </si>
  <si>
    <t>-1817127462</t>
  </si>
  <si>
    <t>191,2*1*1,2</t>
  </si>
  <si>
    <t>-344445900</t>
  </si>
  <si>
    <t>229,44*1,8</t>
  </si>
  <si>
    <t>-1525103344</t>
  </si>
  <si>
    <t>191,2*1*0,4</t>
  </si>
  <si>
    <t>-1643160663</t>
  </si>
  <si>
    <t>76,48*2 'Přepočtené koeficientem množství</t>
  </si>
  <si>
    <t>1117565255</t>
  </si>
  <si>
    <t>191,2*1*0,1</t>
  </si>
  <si>
    <t>871370430</t>
  </si>
  <si>
    <t>Montáž kanalizačního potrubí z polypropylenu PP korugovaného nebo žebrovaného SN 16 DN 300</t>
  </si>
  <si>
    <t>-1334491327</t>
  </si>
  <si>
    <t>https://podminky.urs.cz/item/CS_URS_2024_02/871370430</t>
  </si>
  <si>
    <t>191,2</t>
  </si>
  <si>
    <t>28617292</t>
  </si>
  <si>
    <t>trubka kanalizační PP korugovaná se zesílenou stěnou DN 300x6000mm SN16</t>
  </si>
  <si>
    <t>-887596133</t>
  </si>
  <si>
    <t>191,2*1,015 'Přepočtené koeficientem množství</t>
  </si>
  <si>
    <t>871395811</t>
  </si>
  <si>
    <t>Bourání stávajícího potrubí z PVC nebo polypropylenu PP v otevřeném výkopu DN přes 250 do 400</t>
  </si>
  <si>
    <t>353301442</t>
  </si>
  <si>
    <t>https://podminky.urs.cz/item/CS_URS_2024_02/871395811</t>
  </si>
  <si>
    <t>877370420</t>
  </si>
  <si>
    <t>Montáž tvarovek na kanalizačním plastovém potrubí z PP nebo PVC-U korugovaného nebo žebrovaného odboček DN 300</t>
  </si>
  <si>
    <t>619042185</t>
  </si>
  <si>
    <t>https://podminky.urs.cz/item/CS_URS_2024_02/877370420</t>
  </si>
  <si>
    <t>28617383</t>
  </si>
  <si>
    <t>odbočka kanalizace PP korugované 45° DN 300/200</t>
  </si>
  <si>
    <t>1415161428</t>
  </si>
  <si>
    <t>892372111</t>
  </si>
  <si>
    <t>Tlakové zkoušky vodou zabezpečení konců potrubí při tlakových zkouškách DN do 300</t>
  </si>
  <si>
    <t>1097917484</t>
  </si>
  <si>
    <t>https://podminky.urs.cz/item/CS_URS_2024_02/892372111</t>
  </si>
  <si>
    <t>892381111</t>
  </si>
  <si>
    <t>Tlakové zkoušky vodou na potrubí DN 250, 300 nebo 350</t>
  </si>
  <si>
    <t>-1932897157</t>
  </si>
  <si>
    <t>https://podminky.urs.cz/item/CS_URS_2024_02/892381111</t>
  </si>
  <si>
    <t>1430142756</t>
  </si>
  <si>
    <t>-452468684</t>
  </si>
  <si>
    <t>2029452959</t>
  </si>
  <si>
    <t>1122578297</t>
  </si>
  <si>
    <t>-202663762</t>
  </si>
  <si>
    <t>-1315186187</t>
  </si>
  <si>
    <t>-674241293</t>
  </si>
  <si>
    <t>856315673</t>
  </si>
  <si>
    <t>-1117553785</t>
  </si>
  <si>
    <t>2146822586</t>
  </si>
  <si>
    <t>2119662117</t>
  </si>
  <si>
    <t>1698198995</t>
  </si>
  <si>
    <t>573,36*10</t>
  </si>
  <si>
    <t>997013813</t>
  </si>
  <si>
    <t>Poplatek za uložení stavebního odpadu na skládce (skládkovné) z plastických hmot zatříděného do Katalogu odpadů pod kódem 17 02 03</t>
  </si>
  <si>
    <t>-1428413032</t>
  </si>
  <si>
    <t>https://podminky.urs.cz/item/CS_URS_2024_02/997013813</t>
  </si>
  <si>
    <t>5,736</t>
  </si>
  <si>
    <t>2019930214</t>
  </si>
  <si>
    <t>-1235792405</t>
  </si>
  <si>
    <t>7*0,2</t>
  </si>
  <si>
    <t>-725595408</t>
  </si>
  <si>
    <t>801095686</t>
  </si>
  <si>
    <t>1930116666</t>
  </si>
  <si>
    <t>01112404 - SO 04 - Vodovodní řad</t>
  </si>
  <si>
    <t>-369031480</t>
  </si>
  <si>
    <t>95</t>
  </si>
  <si>
    <t>-1503072108</t>
  </si>
  <si>
    <t>758879761</t>
  </si>
  <si>
    <t>-1010676976</t>
  </si>
  <si>
    <t>2*215</t>
  </si>
  <si>
    <t>618311489</t>
  </si>
  <si>
    <t>499677101</t>
  </si>
  <si>
    <t>209*1*0,9</t>
  </si>
  <si>
    <t>-226108296</t>
  </si>
  <si>
    <t>209*2*1,4</t>
  </si>
  <si>
    <t>151102111</t>
  </si>
  <si>
    <t>Odstranění pažení a rozepření stěn rýh při překopech inženýrských sítí plochy do 20 m2 s uložením materiálu na vzdálenost do 3 m od kraje výkopu příložné, hloubky do 2 m</t>
  </si>
  <si>
    <t>852500115</t>
  </si>
  <si>
    <t>https://podminky.urs.cz/item/CS_URS_2024_02/151102111</t>
  </si>
  <si>
    <t>1802047286</t>
  </si>
  <si>
    <t>767627113</t>
  </si>
  <si>
    <t>-407269803</t>
  </si>
  <si>
    <t>209*1*0,5</t>
  </si>
  <si>
    <t>-1408300467</t>
  </si>
  <si>
    <t>104,5*1,8</t>
  </si>
  <si>
    <t>2104276394</t>
  </si>
  <si>
    <t>209*1*0,3</t>
  </si>
  <si>
    <t>-1655408822</t>
  </si>
  <si>
    <t>62,7*2 'Přepočtené koeficientem množství</t>
  </si>
  <si>
    <t>1631103811</t>
  </si>
  <si>
    <t>209*1*0,1</t>
  </si>
  <si>
    <t>871251141</t>
  </si>
  <si>
    <t>Montáž vodovodního potrubí z polyetylenu PE100 RC v otevřeném výkopu svařovaných na tupo SDR 11/PN16 d 110 x 10,0 mm</t>
  </si>
  <si>
    <t>-955430447</t>
  </si>
  <si>
    <t>https://podminky.urs.cz/item/CS_URS_2024_02/871251141</t>
  </si>
  <si>
    <t>209</t>
  </si>
  <si>
    <t>28613116</t>
  </si>
  <si>
    <t>potrubí vodovodní jednovrstvé PE100 RC PN 16 SDR11 110x10,0mm</t>
  </si>
  <si>
    <t>-2055780656</t>
  </si>
  <si>
    <t>209*1,015 'Přepočtené koeficientem množství</t>
  </si>
  <si>
    <t>871291811</t>
  </si>
  <si>
    <t>Bourání stávajícího potrubí z polyetylenu v otevřeném výkopu D přes 90 do 140 mm</t>
  </si>
  <si>
    <t>-877998112</t>
  </si>
  <si>
    <t>https://podminky.urs.cz/item/CS_URS_2024_02/871291811</t>
  </si>
  <si>
    <t>877251123</t>
  </si>
  <si>
    <t>Montáž tvarovek na vodovodním plastovém potrubí z polyetylenu PE 100 elektrotvarovek SDR 11/PN16 T-kusů navrtávacích s 360° otočnou odbočkou d 110/40</t>
  </si>
  <si>
    <t>2100407687</t>
  </si>
  <si>
    <t>https://podminky.urs.cz/item/CS_URS_2024_02/877251123</t>
  </si>
  <si>
    <t>28614013</t>
  </si>
  <si>
    <t>tvarovka T-kus navrtávací s odbočkou 360° D 110-40mm</t>
  </si>
  <si>
    <t>277961077</t>
  </si>
  <si>
    <t>891261112</t>
  </si>
  <si>
    <t>Montáž vodovodních armatur na potrubí šoupátek nebo klapek uzavíracích v otevřeném výkopu nebo v šachtách s osazením zemní soupravy (bez poklopů) DN 100</t>
  </si>
  <si>
    <t>-71523388</t>
  </si>
  <si>
    <t>https://podminky.urs.cz/item/CS_URS_2024_02/891261112</t>
  </si>
  <si>
    <t>42291080</t>
  </si>
  <si>
    <t>souprava zemní pro šoupátka DN 100-150m Rd 2,0m</t>
  </si>
  <si>
    <t>-1020691692</t>
  </si>
  <si>
    <t>891267112</t>
  </si>
  <si>
    <t>Montáž vodovodních armatur na potrubí hydrantů podzemních (bez osazení poklopů) DN 100</t>
  </si>
  <si>
    <t>292141333</t>
  </si>
  <si>
    <t>https://podminky.urs.cz/item/CS_URS_2024_02/891267112</t>
  </si>
  <si>
    <t>42273664</t>
  </si>
  <si>
    <t>hydrant podzemní DN 100 PN 16 dvojitý uzávěr s koulí krycí v 1250mm</t>
  </si>
  <si>
    <t>11295478</t>
  </si>
  <si>
    <t>892271111</t>
  </si>
  <si>
    <t>Tlakové zkoušky vodou na potrubí DN 100 nebo 125</t>
  </si>
  <si>
    <t>-827394891</t>
  </si>
  <si>
    <t>https://podminky.urs.cz/item/CS_URS_2024_02/892271111</t>
  </si>
  <si>
    <t>892273122</t>
  </si>
  <si>
    <t>Proplach a dezinfekce vodovodního potrubí DN od 80 do 125</t>
  </si>
  <si>
    <t>757688588</t>
  </si>
  <si>
    <t>https://podminky.urs.cz/item/CS_URS_2024_02/892273122</t>
  </si>
  <si>
    <t>899401113</t>
  </si>
  <si>
    <t>Osazení poklopů uličních s pevným rámem litinových hydrantových</t>
  </si>
  <si>
    <t>-190762741</t>
  </si>
  <si>
    <t>https://podminky.urs.cz/item/CS_URS_2024_02/899401113</t>
  </si>
  <si>
    <t>42291452</t>
  </si>
  <si>
    <t>poklop litinový hydrantový DN 80</t>
  </si>
  <si>
    <t>1121151489</t>
  </si>
  <si>
    <t>56230633</t>
  </si>
  <si>
    <t>poklop uliční šoupátkový kulatý plastový PA s litinovým víkem</t>
  </si>
  <si>
    <t>956287087</t>
  </si>
  <si>
    <t>899721111</t>
  </si>
  <si>
    <t>Signalizační vodič na potrubí DN do 150 mm</t>
  </si>
  <si>
    <t>615388884</t>
  </si>
  <si>
    <t>https://podminky.urs.cz/item/CS_URS_2024_02/899721111</t>
  </si>
  <si>
    <t>-209373934</t>
  </si>
  <si>
    <t>1085760726</t>
  </si>
  <si>
    <t>-596625944</t>
  </si>
  <si>
    <t>1,15*10</t>
  </si>
  <si>
    <t>1953428589</t>
  </si>
  <si>
    <t>-1432956696</t>
  </si>
  <si>
    <t>-1764539550</t>
  </si>
  <si>
    <t>1711690363</t>
  </si>
  <si>
    <t>-412293805</t>
  </si>
  <si>
    <t>1811412405</t>
  </si>
  <si>
    <t>01112405 - SO 05 - Veřejné osvětlení</t>
  </si>
  <si>
    <t>PSV - Práce a dodávky PSV</t>
  </si>
  <si>
    <t xml:space="preserve">    741 - Elektroinstalace - silnoproud</t>
  </si>
  <si>
    <t xml:space="preserve">    21-M - Elektromontáže</t>
  </si>
  <si>
    <t xml:space="preserve">    22-M - Montáže technologických zařízení pro dopravní stavby</t>
  </si>
  <si>
    <t>-1807017803</t>
  </si>
  <si>
    <t>-528446442</t>
  </si>
  <si>
    <t>2136096967</t>
  </si>
  <si>
    <t>-1816669529</t>
  </si>
  <si>
    <t>2*30</t>
  </si>
  <si>
    <t>456346607</t>
  </si>
  <si>
    <t>132254202</t>
  </si>
  <si>
    <t>Hloubení zapažených rýh šířky přes 800 do 2 000 mm strojně s urovnáním dna do předepsaného profilu a spádu v hornině třídy těžitelnosti I skupiny 3 přes 20 do 50 m3</t>
  </si>
  <si>
    <t>-1933664075</t>
  </si>
  <si>
    <t>https://podminky.urs.cz/item/CS_URS_2024_02/132254202</t>
  </si>
  <si>
    <t>25,6*1*1,2</t>
  </si>
  <si>
    <t>-1678318974</t>
  </si>
  <si>
    <t>25,6*2*1,2</t>
  </si>
  <si>
    <t>2101808618</t>
  </si>
  <si>
    <t>-1606141305</t>
  </si>
  <si>
    <t>174304028</t>
  </si>
  <si>
    <t>895543006</t>
  </si>
  <si>
    <t>25,6*1*0,8</t>
  </si>
  <si>
    <t>1808212722</t>
  </si>
  <si>
    <t>20,48*1,8</t>
  </si>
  <si>
    <t>670715780</t>
  </si>
  <si>
    <t>25,6*1*0,15</t>
  </si>
  <si>
    <t>587867383</t>
  </si>
  <si>
    <t>3,84*2 'Přepočtené koeficientem množství</t>
  </si>
  <si>
    <t>PSV</t>
  </si>
  <si>
    <t>Práce a dodávky PSV</t>
  </si>
  <si>
    <t>741</t>
  </si>
  <si>
    <t>Elektroinstalace - silnoproud</t>
  </si>
  <si>
    <t>741122134</t>
  </si>
  <si>
    <t>Montáž kabelů měděných bez ukončení uložených v trubkách zatažených plných kulatých nebo bezhalogenových (např. CYKY) počtu a průřezu žil 4x16 až 25 mm2</t>
  </si>
  <si>
    <t>-1996692810</t>
  </si>
  <si>
    <t>https://podminky.urs.cz/item/CS_URS_2024_02/741122134</t>
  </si>
  <si>
    <t>34111080</t>
  </si>
  <si>
    <t>kabel instalační jádro Cu plné izolace PVC plášť PVC 450/750V (CYKY) 4x16mm2</t>
  </si>
  <si>
    <t>1289169458</t>
  </si>
  <si>
    <t>25,6*1,15 'Přepočtené koeficientem množství</t>
  </si>
  <si>
    <t>741812011</t>
  </si>
  <si>
    <t>Zkoušky vodičů a kabelů izolační kabelu silového do 1 kV, počtu a průřezu žil do 4x 25 mm2</t>
  </si>
  <si>
    <t>555751188</t>
  </si>
  <si>
    <t>https://podminky.urs.cz/item/CS_URS_2024_02/741812011</t>
  </si>
  <si>
    <t>21-M</t>
  </si>
  <si>
    <t>Elektromontáže</t>
  </si>
  <si>
    <t>210204201</t>
  </si>
  <si>
    <t>Montáž elektrovýzbroje stožárů osvětlení 1 okruh</t>
  </si>
  <si>
    <t>-1652504911</t>
  </si>
  <si>
    <t>https://podminky.urs.cz/item/CS_URS_2024_02/210204201</t>
  </si>
  <si>
    <t>210220020</t>
  </si>
  <si>
    <t>Montáž uzemňovacího vedení s upevněním, propojením a připojením pomocí svorek v zemi s izolací spojů vodičů FeZn páskou průřezu do 120 mm2 v městské zástavbě</t>
  </si>
  <si>
    <t>596614032</t>
  </si>
  <si>
    <t>https://podminky.urs.cz/item/CS_URS_2024_02/210220020</t>
  </si>
  <si>
    <t>35442062</t>
  </si>
  <si>
    <t>pás zemnící 30x4mm FeZn</t>
  </si>
  <si>
    <t>kg</t>
  </si>
  <si>
    <t>128</t>
  </si>
  <si>
    <t>828278674</t>
  </si>
  <si>
    <t>22-M</t>
  </si>
  <si>
    <t>Montáže technologických zařízení pro dopravní stavby</t>
  </si>
  <si>
    <t>220182002</t>
  </si>
  <si>
    <t>Zatažení trubek do chráničky 110 mm ochranné z HDPE</t>
  </si>
  <si>
    <t>522869608</t>
  </si>
  <si>
    <t>https://podminky.urs.cz/item/CS_URS_2024_02/220182002</t>
  </si>
  <si>
    <t>34571365</t>
  </si>
  <si>
    <t>trubka elektroinstalační HDPE tuhá dvouplášťová korugovaná D 94/110mm</t>
  </si>
  <si>
    <t>-1210791472</t>
  </si>
  <si>
    <t>25,6*1,05 'Přepočtené koeficientem množství</t>
  </si>
  <si>
    <t>1512634835</t>
  </si>
  <si>
    <t>7*0,03</t>
  </si>
  <si>
    <t>460661115</t>
  </si>
  <si>
    <t>Kabelové lože z písku včetně podsypu, zhutnění a urovnání povrchu pro kabely nn bez zakrytí, šířky přes 80 do 100 cm</t>
  </si>
  <si>
    <t>-74755726</t>
  </si>
  <si>
    <t>https://podminky.urs.cz/item/CS_URS_2024_02/460661115</t>
  </si>
  <si>
    <t>460671113</t>
  </si>
  <si>
    <t>Výstražné prvky pro krytí kabelů včetně vyrovnání povrchu rýhy, rozvinutí a uložení fólie, šířky přes 25 do 35 cm</t>
  </si>
  <si>
    <t>1652978121</t>
  </si>
  <si>
    <t>https://podminky.urs.cz/item/CS_URS_2024_02/460671113</t>
  </si>
  <si>
    <t>469981111</t>
  </si>
  <si>
    <t>Přesun hmot pro pomocné stavební práce při elektromontážích dopravní vzdálenost do 1 000 m</t>
  </si>
  <si>
    <t>-525656232</t>
  </si>
  <si>
    <t>https://podminky.urs.cz/item/CS_URS_2024_02/469981111</t>
  </si>
  <si>
    <t>44,63</t>
  </si>
  <si>
    <t>-2140940990</t>
  </si>
  <si>
    <t>-1655750541</t>
  </si>
  <si>
    <t>995918347</t>
  </si>
  <si>
    <t>01112406 - SO 06 - Přípojky</t>
  </si>
  <si>
    <t>-1463326265</t>
  </si>
  <si>
    <t>25*2</t>
  </si>
  <si>
    <t>1370251597</t>
  </si>
  <si>
    <t>2*55+2*60</t>
  </si>
  <si>
    <t>183396542</t>
  </si>
  <si>
    <t>-1570018261</t>
  </si>
  <si>
    <t>(53,9+57,3)*1*1,5</t>
  </si>
  <si>
    <t>985024908</t>
  </si>
  <si>
    <t>(53,9+57,3)*2*1,5</t>
  </si>
  <si>
    <t>-375830951</t>
  </si>
  <si>
    <t>-2134078422</t>
  </si>
  <si>
    <t>-2022039727</t>
  </si>
  <si>
    <t>1847668507</t>
  </si>
  <si>
    <t>(53,9+57,3)*1*0,7</t>
  </si>
  <si>
    <t>1806115458</t>
  </si>
  <si>
    <t>77,84*1,8</t>
  </si>
  <si>
    <t>-247354888</t>
  </si>
  <si>
    <t>53,9*1*0,3+57,3*1*0,25</t>
  </si>
  <si>
    <t>1978522264</t>
  </si>
  <si>
    <t>30,495*2 'Přepočtené koeficientem množství</t>
  </si>
  <si>
    <t>-1183670975</t>
  </si>
  <si>
    <t>(53,9+57,3)*1*0,1</t>
  </si>
  <si>
    <t>871171141</t>
  </si>
  <si>
    <t>Montáž vodovodního potrubí z polyetylenu PE100 RC v otevřeném výkopu svařovaných na tupo SDR 11/PN16 d 40 x 3,7 mm</t>
  </si>
  <si>
    <t>-686659045</t>
  </si>
  <si>
    <t>https://podminky.urs.cz/item/CS_URS_2024_02/871171141</t>
  </si>
  <si>
    <t>28613501</t>
  </si>
  <si>
    <t>potrubí vodovodní dvouvrstvé PE100 RC SDR11 40x3,7mm</t>
  </si>
  <si>
    <t>-437063877</t>
  </si>
  <si>
    <t>57,3*1,015 'Přepočtené koeficientem množství</t>
  </si>
  <si>
    <t>871211811</t>
  </si>
  <si>
    <t>Bourání stávajícího potrubí z polyetylenu v otevřeném výkopu D do 50 mm</t>
  </si>
  <si>
    <t>382652850</t>
  </si>
  <si>
    <t>https://podminky.urs.cz/item/CS_URS_2024_02/871211811</t>
  </si>
  <si>
    <t>871275811</t>
  </si>
  <si>
    <t>Bourání stávajícího potrubí z PVC nebo polypropylenu PP v otevřeném výkopu DN do 150</t>
  </si>
  <si>
    <t>-1552520984</t>
  </si>
  <si>
    <t>https://podminky.urs.cz/item/CS_URS_2024_02/871275811</t>
  </si>
  <si>
    <t>-1511252719</t>
  </si>
  <si>
    <t>-762971467</t>
  </si>
  <si>
    <t>53,9*1,015 'Přepočtené koeficientem množství</t>
  </si>
  <si>
    <t>892233122</t>
  </si>
  <si>
    <t>Proplach a dezinfekce vodovodního potrubí DN od 40 do 70</t>
  </si>
  <si>
    <t>375933210</t>
  </si>
  <si>
    <t>https://podminky.urs.cz/item/CS_URS_2024_02/892233122</t>
  </si>
  <si>
    <t>892241111</t>
  </si>
  <si>
    <t>Tlakové zkoušky vodou na potrubí DN do 80</t>
  </si>
  <si>
    <t>-984449236</t>
  </si>
  <si>
    <t>https://podminky.urs.cz/item/CS_URS_2024_02/892241111</t>
  </si>
  <si>
    <t>892351111</t>
  </si>
  <si>
    <t>Tlakové zkoušky vodou na potrubí DN 150 nebo 200</t>
  </si>
  <si>
    <t>2132205828</t>
  </si>
  <si>
    <t>https://podminky.urs.cz/item/CS_URS_2024_02/892351111</t>
  </si>
  <si>
    <t>-510926422</t>
  </si>
  <si>
    <t>-279031695</t>
  </si>
  <si>
    <t>-746096067</t>
  </si>
  <si>
    <t>53,9+57,3</t>
  </si>
  <si>
    <t>244538824</t>
  </si>
  <si>
    <t>1844142855</t>
  </si>
  <si>
    <t>0,31*10</t>
  </si>
  <si>
    <t>-1011650195</t>
  </si>
  <si>
    <t>0,04+0,27</t>
  </si>
  <si>
    <t>1499114237</t>
  </si>
  <si>
    <t>-975893593</t>
  </si>
  <si>
    <t>7*0,12</t>
  </si>
  <si>
    <t>-1837960515</t>
  </si>
  <si>
    <t>780438913</t>
  </si>
  <si>
    <t>-1269928067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</si>
</sst>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4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125</xdr:row>
      <xdr:rowOff>0</xdr:rowOff>
    </xdr:from>
    <xdr:to>
      <xdr:col>9</xdr:col>
      <xdr:colOff>1215390</xdr:colOff>
      <xdr:row>129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123</xdr:row>
      <xdr:rowOff>0</xdr:rowOff>
    </xdr:from>
    <xdr:to>
      <xdr:col>9</xdr:col>
      <xdr:colOff>1215390</xdr:colOff>
      <xdr:row>127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122</xdr:row>
      <xdr:rowOff>0</xdr:rowOff>
    </xdr:from>
    <xdr:to>
      <xdr:col>9</xdr:col>
      <xdr:colOff>1215390</xdr:colOff>
      <xdr:row>126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122</xdr:row>
      <xdr:rowOff>0</xdr:rowOff>
    </xdr:from>
    <xdr:to>
      <xdr:col>9</xdr:col>
      <xdr:colOff>1215390</xdr:colOff>
      <xdr:row>126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122</xdr:row>
      <xdr:rowOff>0</xdr:rowOff>
    </xdr:from>
    <xdr:to>
      <xdr:col>9</xdr:col>
      <xdr:colOff>1215390</xdr:colOff>
      <xdr:row>126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122</xdr:row>
      <xdr:rowOff>0</xdr:rowOff>
    </xdr:from>
    <xdr:to>
      <xdr:col>9</xdr:col>
      <xdr:colOff>1215390</xdr:colOff>
      <xdr:row>126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564811111" TargetMode="External"/><Relationship Id="rId13" Type="http://schemas.openxmlformats.org/officeDocument/2006/relationships/hyperlink" Target="https://podminky.urs.cz/item/CS_URS_2024_02/577155142" TargetMode="External"/><Relationship Id="rId18" Type="http://schemas.openxmlformats.org/officeDocument/2006/relationships/hyperlink" Target="https://podminky.urs.cz/item/CS_URS_2024_02/916131213" TargetMode="External"/><Relationship Id="rId26" Type="http://schemas.openxmlformats.org/officeDocument/2006/relationships/hyperlink" Target="https://podminky.urs.cz/item/CS_URS_2024_02/011314000" TargetMode="External"/><Relationship Id="rId3" Type="http://schemas.openxmlformats.org/officeDocument/2006/relationships/hyperlink" Target="https://podminky.urs.cz/item/CS_URS_2024_02/122552206" TargetMode="External"/><Relationship Id="rId21" Type="http://schemas.openxmlformats.org/officeDocument/2006/relationships/hyperlink" Target="https://podminky.urs.cz/item/CS_URS_2024_02/997006519" TargetMode="External"/><Relationship Id="rId7" Type="http://schemas.openxmlformats.org/officeDocument/2006/relationships/hyperlink" Target="https://podminky.urs.cz/item/CS_URS_2024_02/564772111" TargetMode="External"/><Relationship Id="rId12" Type="http://schemas.openxmlformats.org/officeDocument/2006/relationships/hyperlink" Target="https://podminky.urs.cz/item/CS_URS_2024_02/577134141" TargetMode="External"/><Relationship Id="rId17" Type="http://schemas.openxmlformats.org/officeDocument/2006/relationships/hyperlink" Target="https://podminky.urs.cz/item/CS_URS_2024_02/916131213" TargetMode="External"/><Relationship Id="rId25" Type="http://schemas.openxmlformats.org/officeDocument/2006/relationships/hyperlink" Target="https://podminky.urs.cz/item/CS_URS_2024_02/460010025" TargetMode="External"/><Relationship Id="rId2" Type="http://schemas.openxmlformats.org/officeDocument/2006/relationships/hyperlink" Target="https://podminky.urs.cz/item/CS_URS_2024_02/113201112" TargetMode="External"/><Relationship Id="rId16" Type="http://schemas.openxmlformats.org/officeDocument/2006/relationships/hyperlink" Target="https://podminky.urs.cz/item/CS_URS_2024_02/915231111" TargetMode="External"/><Relationship Id="rId20" Type="http://schemas.openxmlformats.org/officeDocument/2006/relationships/hyperlink" Target="https://podminky.urs.cz/item/CS_URS_2024_02/997006512" TargetMode="External"/><Relationship Id="rId29" Type="http://schemas.openxmlformats.org/officeDocument/2006/relationships/hyperlink" Target="https://podminky.urs.cz/item/CS_URS_2024_02/012444000" TargetMode="External"/><Relationship Id="rId1" Type="http://schemas.openxmlformats.org/officeDocument/2006/relationships/hyperlink" Target="https://podminky.urs.cz/item/CS_URS_2024_02/113107183" TargetMode="External"/><Relationship Id="rId6" Type="http://schemas.openxmlformats.org/officeDocument/2006/relationships/hyperlink" Target="https://podminky.urs.cz/item/CS_URS_2024_02/451577877" TargetMode="External"/><Relationship Id="rId11" Type="http://schemas.openxmlformats.org/officeDocument/2006/relationships/hyperlink" Target="https://podminky.urs.cz/item/CS_URS_2024_02/573231112" TargetMode="External"/><Relationship Id="rId24" Type="http://schemas.openxmlformats.org/officeDocument/2006/relationships/hyperlink" Target="https://podminky.urs.cz/item/CS_URS_2024_02/998225111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67151101" TargetMode="External"/><Relationship Id="rId15" Type="http://schemas.openxmlformats.org/officeDocument/2006/relationships/hyperlink" Target="https://podminky.urs.cz/item/CS_URS_2024_02/914111111" TargetMode="External"/><Relationship Id="rId23" Type="http://schemas.openxmlformats.org/officeDocument/2006/relationships/hyperlink" Target="https://podminky.urs.cz/item/CS_URS_2024_02/997013645" TargetMode="External"/><Relationship Id="rId28" Type="http://schemas.openxmlformats.org/officeDocument/2006/relationships/hyperlink" Target="https://podminky.urs.cz/item/CS_URS_2024_02/012344000" TargetMode="External"/><Relationship Id="rId10" Type="http://schemas.openxmlformats.org/officeDocument/2006/relationships/hyperlink" Target="https://podminky.urs.cz/item/CS_URS_2024_02/573231108" TargetMode="External"/><Relationship Id="rId19" Type="http://schemas.openxmlformats.org/officeDocument/2006/relationships/hyperlink" Target="https://podminky.urs.cz/item/CS_URS_2024_02/919735113" TargetMode="External"/><Relationship Id="rId31" Type="http://schemas.openxmlformats.org/officeDocument/2006/relationships/hyperlink" Target="https://podminky.urs.cz/item/CS_URS_2024_02/043134000" TargetMode="External"/><Relationship Id="rId4" Type="http://schemas.openxmlformats.org/officeDocument/2006/relationships/hyperlink" Target="https://podminky.urs.cz/item/CS_URS_2024_02/162751117" TargetMode="External"/><Relationship Id="rId9" Type="http://schemas.openxmlformats.org/officeDocument/2006/relationships/hyperlink" Target="https://podminky.urs.cz/item/CS_URS_2024_02/565135121" TargetMode="External"/><Relationship Id="rId14" Type="http://schemas.openxmlformats.org/officeDocument/2006/relationships/hyperlink" Target="https://podminky.urs.cz/item/CS_URS_2024_02/596212223" TargetMode="External"/><Relationship Id="rId22" Type="http://schemas.openxmlformats.org/officeDocument/2006/relationships/hyperlink" Target="https://podminky.urs.cz/item/CS_URS_2024_02/997013601" TargetMode="External"/><Relationship Id="rId27" Type="http://schemas.openxmlformats.org/officeDocument/2006/relationships/hyperlink" Target="https://podminky.urs.cz/item/CS_URS_2024_02/012234000" TargetMode="External"/><Relationship Id="rId30" Type="http://schemas.openxmlformats.org/officeDocument/2006/relationships/hyperlink" Target="https://podminky.urs.cz/item/CS_URS_2024_02/034303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451572111" TargetMode="External"/><Relationship Id="rId18" Type="http://schemas.openxmlformats.org/officeDocument/2006/relationships/hyperlink" Target="https://podminky.urs.cz/item/CS_URS_2024_02/892421111" TargetMode="External"/><Relationship Id="rId26" Type="http://schemas.openxmlformats.org/officeDocument/2006/relationships/hyperlink" Target="https://podminky.urs.cz/item/CS_URS_2024_02/895941351" TargetMode="External"/><Relationship Id="rId39" Type="http://schemas.openxmlformats.org/officeDocument/2006/relationships/hyperlink" Target="https://podminky.urs.cz/item/CS_URS_2024_02/012344000" TargetMode="External"/><Relationship Id="rId21" Type="http://schemas.openxmlformats.org/officeDocument/2006/relationships/hyperlink" Target="https://podminky.urs.cz/item/CS_URS_2024_02/894410213" TargetMode="External"/><Relationship Id="rId34" Type="http://schemas.openxmlformats.org/officeDocument/2006/relationships/hyperlink" Target="https://podminky.urs.cz/item/CS_URS_2024_02/997006519" TargetMode="External"/><Relationship Id="rId7" Type="http://schemas.openxmlformats.org/officeDocument/2006/relationships/hyperlink" Target="https://podminky.urs.cz/item/CS_URS_2024_02/151101101" TargetMode="External"/><Relationship Id="rId2" Type="http://schemas.openxmlformats.org/officeDocument/2006/relationships/hyperlink" Target="https://podminky.urs.cz/item/CS_URS_2024_02/119002121" TargetMode="External"/><Relationship Id="rId16" Type="http://schemas.openxmlformats.org/officeDocument/2006/relationships/hyperlink" Target="https://podminky.urs.cz/item/CS_URS_2024_02/871420430" TargetMode="External"/><Relationship Id="rId20" Type="http://schemas.openxmlformats.org/officeDocument/2006/relationships/hyperlink" Target="https://podminky.urs.cz/item/CS_URS_2024_02/894410100" TargetMode="External"/><Relationship Id="rId29" Type="http://schemas.openxmlformats.org/officeDocument/2006/relationships/hyperlink" Target="https://podminky.urs.cz/item/CS_URS_2024_02/935114222" TargetMode="External"/><Relationship Id="rId41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2254204" TargetMode="External"/><Relationship Id="rId11" Type="http://schemas.openxmlformats.org/officeDocument/2006/relationships/hyperlink" Target="https://podminky.urs.cz/item/CS_URS_2024_02/174151101" TargetMode="External"/><Relationship Id="rId24" Type="http://schemas.openxmlformats.org/officeDocument/2006/relationships/hyperlink" Target="https://podminky.urs.cz/item/CS_URS_2024_02/894812376" TargetMode="External"/><Relationship Id="rId32" Type="http://schemas.openxmlformats.org/officeDocument/2006/relationships/hyperlink" Target="https://podminky.urs.cz/item/CS_URS_2024_02/935114225" TargetMode="External"/><Relationship Id="rId37" Type="http://schemas.openxmlformats.org/officeDocument/2006/relationships/hyperlink" Target="https://podminky.urs.cz/item/CS_URS_2024_02/460010025" TargetMode="External"/><Relationship Id="rId40" Type="http://schemas.openxmlformats.org/officeDocument/2006/relationships/hyperlink" Target="https://podminky.urs.cz/item/CS_URS_2024_02/012444000" TargetMode="External"/><Relationship Id="rId5" Type="http://schemas.openxmlformats.org/officeDocument/2006/relationships/hyperlink" Target="https://podminky.urs.cz/item/CS_URS_2024_02/119003132" TargetMode="External"/><Relationship Id="rId15" Type="http://schemas.openxmlformats.org/officeDocument/2006/relationships/hyperlink" Target="https://podminky.urs.cz/item/CS_URS_2024_02/871350430" TargetMode="External"/><Relationship Id="rId23" Type="http://schemas.openxmlformats.org/officeDocument/2006/relationships/hyperlink" Target="https://podminky.urs.cz/item/CS_URS_2024_02/894410302" TargetMode="External"/><Relationship Id="rId28" Type="http://schemas.openxmlformats.org/officeDocument/2006/relationships/hyperlink" Target="https://podminky.urs.cz/item/CS_URS_2024_02/899722113" TargetMode="External"/><Relationship Id="rId36" Type="http://schemas.openxmlformats.org/officeDocument/2006/relationships/hyperlink" Target="https://podminky.urs.cz/item/CS_URS_2024_02/998276101" TargetMode="External"/><Relationship Id="rId10" Type="http://schemas.openxmlformats.org/officeDocument/2006/relationships/hyperlink" Target="https://podminky.urs.cz/item/CS_URS_2024_02/167151101" TargetMode="External"/><Relationship Id="rId19" Type="http://schemas.openxmlformats.org/officeDocument/2006/relationships/hyperlink" Target="https://podminky.urs.cz/item/CS_URS_2024_02/892442111" TargetMode="External"/><Relationship Id="rId31" Type="http://schemas.openxmlformats.org/officeDocument/2006/relationships/hyperlink" Target="https://podminky.urs.cz/item/CS_URS_2024_02/935114224" TargetMode="External"/><Relationship Id="rId4" Type="http://schemas.openxmlformats.org/officeDocument/2006/relationships/hyperlink" Target="https://podminky.urs.cz/item/CS_URS_2024_02/119003131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810441811" TargetMode="External"/><Relationship Id="rId22" Type="http://schemas.openxmlformats.org/officeDocument/2006/relationships/hyperlink" Target="https://podminky.urs.cz/item/CS_URS_2024_02/894410232" TargetMode="External"/><Relationship Id="rId27" Type="http://schemas.openxmlformats.org/officeDocument/2006/relationships/hyperlink" Target="https://podminky.urs.cz/item/CS_URS_2024_02/895941367" TargetMode="External"/><Relationship Id="rId30" Type="http://schemas.openxmlformats.org/officeDocument/2006/relationships/hyperlink" Target="https://podminky.urs.cz/item/CS_URS_2024_02/935114223" TargetMode="External"/><Relationship Id="rId35" Type="http://schemas.openxmlformats.org/officeDocument/2006/relationships/hyperlink" Target="https://podminky.urs.cz/item/CS_URS_2024_02/997013601" TargetMode="External"/><Relationship Id="rId8" Type="http://schemas.openxmlformats.org/officeDocument/2006/relationships/hyperlink" Target="https://podminky.urs.cz/item/CS_URS_2024_02/151101111" TargetMode="External"/><Relationship Id="rId3" Type="http://schemas.openxmlformats.org/officeDocument/2006/relationships/hyperlink" Target="https://podminky.urs.cz/item/CS_URS_2024_02/119002122" TargetMode="External"/><Relationship Id="rId12" Type="http://schemas.openxmlformats.org/officeDocument/2006/relationships/hyperlink" Target="https://podminky.urs.cz/item/CS_URS_2024_02/175151101" TargetMode="External"/><Relationship Id="rId17" Type="http://schemas.openxmlformats.org/officeDocument/2006/relationships/hyperlink" Target="https://podminky.urs.cz/item/CS_URS_2024_02/877420420" TargetMode="External"/><Relationship Id="rId25" Type="http://schemas.openxmlformats.org/officeDocument/2006/relationships/hyperlink" Target="https://podminky.urs.cz/item/CS_URS_2024_02/895941341" TargetMode="External"/><Relationship Id="rId33" Type="http://schemas.openxmlformats.org/officeDocument/2006/relationships/hyperlink" Target="https://podminky.urs.cz/item/CS_URS_2024_02/997006512" TargetMode="External"/><Relationship Id="rId38" Type="http://schemas.openxmlformats.org/officeDocument/2006/relationships/hyperlink" Target="https://podminky.urs.cz/item/CS_URS_2024_02/01131400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451572111" TargetMode="External"/><Relationship Id="rId18" Type="http://schemas.openxmlformats.org/officeDocument/2006/relationships/hyperlink" Target="https://podminky.urs.cz/item/CS_URS_2024_02/892381111" TargetMode="External"/><Relationship Id="rId26" Type="http://schemas.openxmlformats.org/officeDocument/2006/relationships/hyperlink" Target="https://podminky.urs.cz/item/CS_URS_2024_02/997006519" TargetMode="External"/><Relationship Id="rId3" Type="http://schemas.openxmlformats.org/officeDocument/2006/relationships/hyperlink" Target="https://podminky.urs.cz/item/CS_URS_2024_02/119002122" TargetMode="External"/><Relationship Id="rId21" Type="http://schemas.openxmlformats.org/officeDocument/2006/relationships/hyperlink" Target="https://podminky.urs.cz/item/CS_URS_2024_02/894410232" TargetMode="External"/><Relationship Id="rId7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75151101" TargetMode="External"/><Relationship Id="rId17" Type="http://schemas.openxmlformats.org/officeDocument/2006/relationships/hyperlink" Target="https://podminky.urs.cz/item/CS_URS_2024_02/892372111" TargetMode="External"/><Relationship Id="rId25" Type="http://schemas.openxmlformats.org/officeDocument/2006/relationships/hyperlink" Target="https://podminky.urs.cz/item/CS_URS_2024_02/997006512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119002121" TargetMode="External"/><Relationship Id="rId16" Type="http://schemas.openxmlformats.org/officeDocument/2006/relationships/hyperlink" Target="https://podminky.urs.cz/item/CS_URS_2024_02/877370420" TargetMode="External"/><Relationship Id="rId20" Type="http://schemas.openxmlformats.org/officeDocument/2006/relationships/hyperlink" Target="https://podminky.urs.cz/item/CS_URS_2024_02/894410213" TargetMode="External"/><Relationship Id="rId29" Type="http://schemas.openxmlformats.org/officeDocument/2006/relationships/hyperlink" Target="https://podminky.urs.cz/item/CS_URS_2024_02/460010025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2254204" TargetMode="External"/><Relationship Id="rId11" Type="http://schemas.openxmlformats.org/officeDocument/2006/relationships/hyperlink" Target="https://podminky.urs.cz/item/CS_URS_2024_02/174151101" TargetMode="External"/><Relationship Id="rId24" Type="http://schemas.openxmlformats.org/officeDocument/2006/relationships/hyperlink" Target="https://podminky.urs.cz/item/CS_URS_2024_02/899722113" TargetMode="External"/><Relationship Id="rId32" Type="http://schemas.openxmlformats.org/officeDocument/2006/relationships/hyperlink" Target="https://podminky.urs.cz/item/CS_URS_2024_02/012444000" TargetMode="External"/><Relationship Id="rId5" Type="http://schemas.openxmlformats.org/officeDocument/2006/relationships/hyperlink" Target="https://podminky.urs.cz/item/CS_URS_2024_02/119003132" TargetMode="External"/><Relationship Id="rId15" Type="http://schemas.openxmlformats.org/officeDocument/2006/relationships/hyperlink" Target="https://podminky.urs.cz/item/CS_URS_2024_02/871395811" TargetMode="External"/><Relationship Id="rId23" Type="http://schemas.openxmlformats.org/officeDocument/2006/relationships/hyperlink" Target="https://podminky.urs.cz/item/CS_URS_2024_02/894812376" TargetMode="External"/><Relationship Id="rId28" Type="http://schemas.openxmlformats.org/officeDocument/2006/relationships/hyperlink" Target="https://podminky.urs.cz/item/CS_URS_2024_02/998276101" TargetMode="External"/><Relationship Id="rId10" Type="http://schemas.openxmlformats.org/officeDocument/2006/relationships/hyperlink" Target="https://podminky.urs.cz/item/CS_URS_2024_02/167151101" TargetMode="External"/><Relationship Id="rId19" Type="http://schemas.openxmlformats.org/officeDocument/2006/relationships/hyperlink" Target="https://podminky.urs.cz/item/CS_URS_2024_02/894410100" TargetMode="External"/><Relationship Id="rId31" Type="http://schemas.openxmlformats.org/officeDocument/2006/relationships/hyperlink" Target="https://podminky.urs.cz/item/CS_URS_2024_02/012344000" TargetMode="External"/><Relationship Id="rId4" Type="http://schemas.openxmlformats.org/officeDocument/2006/relationships/hyperlink" Target="https://podminky.urs.cz/item/CS_URS_2024_02/119003131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871370430" TargetMode="External"/><Relationship Id="rId22" Type="http://schemas.openxmlformats.org/officeDocument/2006/relationships/hyperlink" Target="https://podminky.urs.cz/item/CS_URS_2024_02/894410302" TargetMode="External"/><Relationship Id="rId27" Type="http://schemas.openxmlformats.org/officeDocument/2006/relationships/hyperlink" Target="https://podminky.urs.cz/item/CS_URS_2024_02/997013813" TargetMode="External"/><Relationship Id="rId30" Type="http://schemas.openxmlformats.org/officeDocument/2006/relationships/hyperlink" Target="https://podminky.urs.cz/item/CS_URS_2024_02/011314000" TargetMode="External"/><Relationship Id="rId8" Type="http://schemas.openxmlformats.org/officeDocument/2006/relationships/hyperlink" Target="https://podminky.urs.cz/item/CS_URS_2024_02/1511011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51102111" TargetMode="External"/><Relationship Id="rId13" Type="http://schemas.openxmlformats.org/officeDocument/2006/relationships/hyperlink" Target="https://podminky.urs.cz/item/CS_URS_2024_02/451572111" TargetMode="External"/><Relationship Id="rId18" Type="http://schemas.openxmlformats.org/officeDocument/2006/relationships/hyperlink" Target="https://podminky.urs.cz/item/CS_URS_2024_02/891267112" TargetMode="External"/><Relationship Id="rId26" Type="http://schemas.openxmlformats.org/officeDocument/2006/relationships/hyperlink" Target="https://podminky.urs.cz/item/CS_URS_2024_02/997013813" TargetMode="External"/><Relationship Id="rId3" Type="http://schemas.openxmlformats.org/officeDocument/2006/relationships/hyperlink" Target="https://podminky.urs.cz/item/CS_URS_2024_02/119002122" TargetMode="External"/><Relationship Id="rId21" Type="http://schemas.openxmlformats.org/officeDocument/2006/relationships/hyperlink" Target="https://podminky.urs.cz/item/CS_URS_2024_02/899401113" TargetMode="External"/><Relationship Id="rId7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75151101" TargetMode="External"/><Relationship Id="rId17" Type="http://schemas.openxmlformats.org/officeDocument/2006/relationships/hyperlink" Target="https://podminky.urs.cz/item/CS_URS_2024_02/891261112" TargetMode="External"/><Relationship Id="rId25" Type="http://schemas.openxmlformats.org/officeDocument/2006/relationships/hyperlink" Target="https://podminky.urs.cz/item/CS_URS_2024_02/997006519" TargetMode="External"/><Relationship Id="rId2" Type="http://schemas.openxmlformats.org/officeDocument/2006/relationships/hyperlink" Target="https://podminky.urs.cz/item/CS_URS_2024_02/119002121" TargetMode="External"/><Relationship Id="rId16" Type="http://schemas.openxmlformats.org/officeDocument/2006/relationships/hyperlink" Target="https://podminky.urs.cz/item/CS_URS_2024_02/877251123" TargetMode="External"/><Relationship Id="rId20" Type="http://schemas.openxmlformats.org/officeDocument/2006/relationships/hyperlink" Target="https://podminky.urs.cz/item/CS_URS_2024_02/892273122" TargetMode="External"/><Relationship Id="rId29" Type="http://schemas.openxmlformats.org/officeDocument/2006/relationships/hyperlink" Target="https://podminky.urs.cz/item/CS_URS_2024_02/011314000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2254204" TargetMode="External"/><Relationship Id="rId11" Type="http://schemas.openxmlformats.org/officeDocument/2006/relationships/hyperlink" Target="https://podminky.urs.cz/item/CS_URS_2024_02/174151101" TargetMode="External"/><Relationship Id="rId24" Type="http://schemas.openxmlformats.org/officeDocument/2006/relationships/hyperlink" Target="https://podminky.urs.cz/item/CS_URS_2024_02/997006512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podminky.urs.cz/item/CS_URS_2024_02/119003132" TargetMode="External"/><Relationship Id="rId15" Type="http://schemas.openxmlformats.org/officeDocument/2006/relationships/hyperlink" Target="https://podminky.urs.cz/item/CS_URS_2024_02/871291811" TargetMode="External"/><Relationship Id="rId23" Type="http://schemas.openxmlformats.org/officeDocument/2006/relationships/hyperlink" Target="https://podminky.urs.cz/item/CS_URS_2024_02/899722113" TargetMode="External"/><Relationship Id="rId28" Type="http://schemas.openxmlformats.org/officeDocument/2006/relationships/hyperlink" Target="https://podminky.urs.cz/item/CS_URS_2024_02/460010025" TargetMode="External"/><Relationship Id="rId10" Type="http://schemas.openxmlformats.org/officeDocument/2006/relationships/hyperlink" Target="https://podminky.urs.cz/item/CS_URS_2024_02/167151101" TargetMode="External"/><Relationship Id="rId19" Type="http://schemas.openxmlformats.org/officeDocument/2006/relationships/hyperlink" Target="https://podminky.urs.cz/item/CS_URS_2024_02/892271111" TargetMode="External"/><Relationship Id="rId31" Type="http://schemas.openxmlformats.org/officeDocument/2006/relationships/hyperlink" Target="https://podminky.urs.cz/item/CS_URS_2024_02/012444000" TargetMode="External"/><Relationship Id="rId4" Type="http://schemas.openxmlformats.org/officeDocument/2006/relationships/hyperlink" Target="https://podminky.urs.cz/item/CS_URS_2024_02/119003131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871251141" TargetMode="External"/><Relationship Id="rId22" Type="http://schemas.openxmlformats.org/officeDocument/2006/relationships/hyperlink" Target="https://podminky.urs.cz/item/CS_URS_2024_02/899721111" TargetMode="External"/><Relationship Id="rId27" Type="http://schemas.openxmlformats.org/officeDocument/2006/relationships/hyperlink" Target="https://podminky.urs.cz/item/CS_URS_2024_02/998276101" TargetMode="External"/><Relationship Id="rId30" Type="http://schemas.openxmlformats.org/officeDocument/2006/relationships/hyperlink" Target="https://podminky.urs.cz/item/CS_URS_2024_02/01234400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51101111" TargetMode="External"/><Relationship Id="rId13" Type="http://schemas.openxmlformats.org/officeDocument/2006/relationships/hyperlink" Target="https://podminky.urs.cz/item/CS_URS_2024_02/741122134" TargetMode="External"/><Relationship Id="rId18" Type="http://schemas.openxmlformats.org/officeDocument/2006/relationships/hyperlink" Target="https://podminky.urs.cz/item/CS_URS_2024_02/460010025" TargetMode="External"/><Relationship Id="rId3" Type="http://schemas.openxmlformats.org/officeDocument/2006/relationships/hyperlink" Target="https://podminky.urs.cz/item/CS_URS_2024_02/119002122" TargetMode="External"/><Relationship Id="rId21" Type="http://schemas.openxmlformats.org/officeDocument/2006/relationships/hyperlink" Target="https://podminky.urs.cz/item/CS_URS_2024_02/469981111" TargetMode="External"/><Relationship Id="rId7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75151101" TargetMode="External"/><Relationship Id="rId17" Type="http://schemas.openxmlformats.org/officeDocument/2006/relationships/hyperlink" Target="https://podminky.urs.cz/item/CS_URS_2024_02/220182002" TargetMode="External"/><Relationship Id="rId25" Type="http://schemas.openxmlformats.org/officeDocument/2006/relationships/drawing" Target="../drawings/drawing6.xml"/><Relationship Id="rId2" Type="http://schemas.openxmlformats.org/officeDocument/2006/relationships/hyperlink" Target="https://podminky.urs.cz/item/CS_URS_2024_02/119002121" TargetMode="External"/><Relationship Id="rId16" Type="http://schemas.openxmlformats.org/officeDocument/2006/relationships/hyperlink" Target="https://podminky.urs.cz/item/CS_URS_2024_02/210220020" TargetMode="External"/><Relationship Id="rId20" Type="http://schemas.openxmlformats.org/officeDocument/2006/relationships/hyperlink" Target="https://podminky.urs.cz/item/CS_URS_2024_02/460671113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2254202" TargetMode="External"/><Relationship Id="rId11" Type="http://schemas.openxmlformats.org/officeDocument/2006/relationships/hyperlink" Target="https://podminky.urs.cz/item/CS_URS_2024_02/174151101" TargetMode="External"/><Relationship Id="rId24" Type="http://schemas.openxmlformats.org/officeDocument/2006/relationships/hyperlink" Target="https://podminky.urs.cz/item/CS_URS_2024_02/012444000" TargetMode="External"/><Relationship Id="rId5" Type="http://schemas.openxmlformats.org/officeDocument/2006/relationships/hyperlink" Target="https://podminky.urs.cz/item/CS_URS_2024_02/119003132" TargetMode="External"/><Relationship Id="rId15" Type="http://schemas.openxmlformats.org/officeDocument/2006/relationships/hyperlink" Target="https://podminky.urs.cz/item/CS_URS_2024_02/210204201" TargetMode="External"/><Relationship Id="rId23" Type="http://schemas.openxmlformats.org/officeDocument/2006/relationships/hyperlink" Target="https://podminky.urs.cz/item/CS_URS_2024_02/012344000" TargetMode="External"/><Relationship Id="rId10" Type="http://schemas.openxmlformats.org/officeDocument/2006/relationships/hyperlink" Target="https://podminky.urs.cz/item/CS_URS_2024_02/167151101" TargetMode="External"/><Relationship Id="rId19" Type="http://schemas.openxmlformats.org/officeDocument/2006/relationships/hyperlink" Target="https://podminky.urs.cz/item/CS_URS_2024_02/460661115" TargetMode="External"/><Relationship Id="rId4" Type="http://schemas.openxmlformats.org/officeDocument/2006/relationships/hyperlink" Target="https://podminky.urs.cz/item/CS_URS_2024_02/119003131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741812011" TargetMode="External"/><Relationship Id="rId22" Type="http://schemas.openxmlformats.org/officeDocument/2006/relationships/hyperlink" Target="https://podminky.urs.cz/item/CS_URS_2024_02/01131400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7151101" TargetMode="External"/><Relationship Id="rId13" Type="http://schemas.openxmlformats.org/officeDocument/2006/relationships/hyperlink" Target="https://podminky.urs.cz/item/CS_URS_2024_02/871211811" TargetMode="External"/><Relationship Id="rId18" Type="http://schemas.openxmlformats.org/officeDocument/2006/relationships/hyperlink" Target="https://podminky.urs.cz/item/CS_URS_2024_02/892351111" TargetMode="External"/><Relationship Id="rId26" Type="http://schemas.openxmlformats.org/officeDocument/2006/relationships/hyperlink" Target="https://podminky.urs.cz/item/CS_URS_2024_02/460010025" TargetMode="External"/><Relationship Id="rId3" Type="http://schemas.openxmlformats.org/officeDocument/2006/relationships/hyperlink" Target="https://podminky.urs.cz/item/CS_URS_2024_02/119003132" TargetMode="External"/><Relationship Id="rId21" Type="http://schemas.openxmlformats.org/officeDocument/2006/relationships/hyperlink" Target="https://podminky.urs.cz/item/CS_URS_2024_02/899722113" TargetMode="External"/><Relationship Id="rId7" Type="http://schemas.openxmlformats.org/officeDocument/2006/relationships/hyperlink" Target="https://podminky.urs.cz/item/CS_URS_2024_02/162751117" TargetMode="External"/><Relationship Id="rId12" Type="http://schemas.openxmlformats.org/officeDocument/2006/relationships/hyperlink" Target="https://podminky.urs.cz/item/CS_URS_2024_02/871171141" TargetMode="External"/><Relationship Id="rId17" Type="http://schemas.openxmlformats.org/officeDocument/2006/relationships/hyperlink" Target="https://podminky.urs.cz/item/CS_URS_2024_02/892241111" TargetMode="External"/><Relationship Id="rId25" Type="http://schemas.openxmlformats.org/officeDocument/2006/relationships/hyperlink" Target="https://podminky.urs.cz/item/CS_URS_2024_02/998276101" TargetMode="External"/><Relationship Id="rId2" Type="http://schemas.openxmlformats.org/officeDocument/2006/relationships/hyperlink" Target="https://podminky.urs.cz/item/CS_URS_2024_02/119003131" TargetMode="External"/><Relationship Id="rId16" Type="http://schemas.openxmlformats.org/officeDocument/2006/relationships/hyperlink" Target="https://podminky.urs.cz/item/CS_URS_2024_02/892233122" TargetMode="External"/><Relationship Id="rId20" Type="http://schemas.openxmlformats.org/officeDocument/2006/relationships/hyperlink" Target="https://podminky.urs.cz/item/CS_URS_2024_02/899721111" TargetMode="External"/><Relationship Id="rId29" Type="http://schemas.openxmlformats.org/officeDocument/2006/relationships/hyperlink" Target="https://podminky.urs.cz/item/CS_URS_2024_02/012444000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51102111" TargetMode="External"/><Relationship Id="rId11" Type="http://schemas.openxmlformats.org/officeDocument/2006/relationships/hyperlink" Target="https://podminky.urs.cz/item/CS_URS_2024_02/451572111" TargetMode="External"/><Relationship Id="rId24" Type="http://schemas.openxmlformats.org/officeDocument/2006/relationships/hyperlink" Target="https://podminky.urs.cz/item/CS_URS_2024_02/997013813" TargetMode="External"/><Relationship Id="rId5" Type="http://schemas.openxmlformats.org/officeDocument/2006/relationships/hyperlink" Target="https://podminky.urs.cz/item/CS_URS_2024_02/151101101" TargetMode="External"/><Relationship Id="rId15" Type="http://schemas.openxmlformats.org/officeDocument/2006/relationships/hyperlink" Target="https://podminky.urs.cz/item/CS_URS_2024_02/871350430" TargetMode="External"/><Relationship Id="rId23" Type="http://schemas.openxmlformats.org/officeDocument/2006/relationships/hyperlink" Target="https://podminky.urs.cz/item/CS_URS_2024_02/997006519" TargetMode="External"/><Relationship Id="rId28" Type="http://schemas.openxmlformats.org/officeDocument/2006/relationships/hyperlink" Target="https://podminky.urs.cz/item/CS_URS_2024_02/012344000" TargetMode="External"/><Relationship Id="rId10" Type="http://schemas.openxmlformats.org/officeDocument/2006/relationships/hyperlink" Target="https://podminky.urs.cz/item/CS_URS_2024_02/175151101" TargetMode="External"/><Relationship Id="rId19" Type="http://schemas.openxmlformats.org/officeDocument/2006/relationships/hyperlink" Target="https://podminky.urs.cz/item/CS_URS_2024_02/892372111" TargetMode="External"/><Relationship Id="rId4" Type="http://schemas.openxmlformats.org/officeDocument/2006/relationships/hyperlink" Target="https://podminky.urs.cz/item/CS_URS_2024_02/132254204" TargetMode="External"/><Relationship Id="rId9" Type="http://schemas.openxmlformats.org/officeDocument/2006/relationships/hyperlink" Target="https://podminky.urs.cz/item/CS_URS_2024_02/174151101" TargetMode="External"/><Relationship Id="rId14" Type="http://schemas.openxmlformats.org/officeDocument/2006/relationships/hyperlink" Target="https://podminky.urs.cz/item/CS_URS_2024_02/871275811" TargetMode="External"/><Relationship Id="rId22" Type="http://schemas.openxmlformats.org/officeDocument/2006/relationships/hyperlink" Target="https://podminky.urs.cz/item/CS_URS_2024_02/997006512" TargetMode="External"/><Relationship Id="rId27" Type="http://schemas.openxmlformats.org/officeDocument/2006/relationships/hyperlink" Target="https://podminky.urs.cz/item/CS_URS_2024_02/011314000" TargetMode="External"/><Relationship Id="rId30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topLeftCell="A8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98" t="s">
        <v>14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R5" s="17"/>
      <c r="BE5" s="195" t="s">
        <v>15</v>
      </c>
      <c r="BS5" s="14" t="s">
        <v>6</v>
      </c>
    </row>
    <row r="6" spans="1:74" ht="36.9" customHeight="1">
      <c r="B6" s="17"/>
      <c r="D6" s="23" t="s">
        <v>16</v>
      </c>
      <c r="K6" s="200" t="s">
        <v>17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R6" s="17"/>
      <c r="BE6" s="196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6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6"/>
      <c r="BS8" s="14" t="s">
        <v>6</v>
      </c>
    </row>
    <row r="9" spans="1:74" ht="14.4" customHeight="1">
      <c r="B9" s="17"/>
      <c r="AR9" s="17"/>
      <c r="BE9" s="196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96"/>
      <c r="BS10" s="14" t="s">
        <v>6</v>
      </c>
    </row>
    <row r="11" spans="1:74" ht="18.45" customHeight="1">
      <c r="B11" s="17"/>
      <c r="E11" s="22" t="s">
        <v>26</v>
      </c>
      <c r="AK11" s="24" t="s">
        <v>27</v>
      </c>
      <c r="AN11" s="22" t="s">
        <v>1</v>
      </c>
      <c r="AR11" s="17"/>
      <c r="BE11" s="196"/>
      <c r="BS11" s="14" t="s">
        <v>6</v>
      </c>
    </row>
    <row r="12" spans="1:74" ht="6.9" customHeight="1">
      <c r="B12" s="17"/>
      <c r="AR12" s="17"/>
      <c r="BE12" s="196"/>
      <c r="BS12" s="14" t="s">
        <v>6</v>
      </c>
    </row>
    <row r="13" spans="1:74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196"/>
      <c r="BS13" s="14" t="s">
        <v>6</v>
      </c>
    </row>
    <row r="14" spans="1:74" ht="13.2">
      <c r="B14" s="17"/>
      <c r="E14" s="201" t="s">
        <v>29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4" t="s">
        <v>27</v>
      </c>
      <c r="AN14" s="26" t="s">
        <v>29</v>
      </c>
      <c r="AR14" s="17"/>
      <c r="BE14" s="196"/>
      <c r="BS14" s="14" t="s">
        <v>6</v>
      </c>
    </row>
    <row r="15" spans="1:74" ht="6.9" customHeight="1">
      <c r="B15" s="17"/>
      <c r="AR15" s="17"/>
      <c r="BE15" s="196"/>
      <c r="BS15" s="14" t="s">
        <v>4</v>
      </c>
    </row>
    <row r="16" spans="1:74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196"/>
      <c r="BS16" s="14" t="s">
        <v>4</v>
      </c>
    </row>
    <row r="17" spans="2:71" ht="18.45" customHeight="1">
      <c r="B17" s="17"/>
      <c r="E17" s="22" t="s">
        <v>31</v>
      </c>
      <c r="AK17" s="24" t="s">
        <v>27</v>
      </c>
      <c r="AN17" s="22" t="s">
        <v>1</v>
      </c>
      <c r="AR17" s="17"/>
      <c r="BE17" s="196"/>
      <c r="BS17" s="14" t="s">
        <v>32</v>
      </c>
    </row>
    <row r="18" spans="2:71" ht="6.9" customHeight="1">
      <c r="B18" s="17"/>
      <c r="AR18" s="17"/>
      <c r="BE18" s="196"/>
      <c r="BS18" s="14" t="s">
        <v>6</v>
      </c>
    </row>
    <row r="19" spans="2:71" ht="12" customHeight="1">
      <c r="B19" s="17"/>
      <c r="D19" s="24" t="s">
        <v>33</v>
      </c>
      <c r="AK19" s="24" t="s">
        <v>25</v>
      </c>
      <c r="AN19" s="22" t="s">
        <v>1</v>
      </c>
      <c r="AR19" s="17"/>
      <c r="BE19" s="196"/>
      <c r="BS19" s="14" t="s">
        <v>6</v>
      </c>
    </row>
    <row r="20" spans="2:71" ht="18.45" customHeight="1">
      <c r="B20" s="17"/>
      <c r="E20" s="22" t="s">
        <v>34</v>
      </c>
      <c r="AK20" s="24" t="s">
        <v>27</v>
      </c>
      <c r="AN20" s="22" t="s">
        <v>1</v>
      </c>
      <c r="AR20" s="17"/>
      <c r="BE20" s="196"/>
      <c r="BS20" s="14" t="s">
        <v>4</v>
      </c>
    </row>
    <row r="21" spans="2:71" ht="6.9" customHeight="1">
      <c r="B21" s="17"/>
      <c r="AR21" s="17"/>
      <c r="BE21" s="196"/>
    </row>
    <row r="22" spans="2:71" ht="12" customHeight="1">
      <c r="B22" s="17"/>
      <c r="D22" s="24" t="s">
        <v>35</v>
      </c>
      <c r="AR22" s="17"/>
      <c r="BE22" s="196"/>
    </row>
    <row r="23" spans="2:71" ht="16.5" customHeight="1">
      <c r="B23" s="17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7"/>
      <c r="BE23" s="196"/>
    </row>
    <row r="24" spans="2:71" ht="6.9" customHeight="1">
      <c r="B24" s="17"/>
      <c r="AR24" s="17"/>
      <c r="BE24" s="196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2:71" ht="14.4" customHeight="1">
      <c r="B26" s="17"/>
      <c r="D26" s="29" t="s">
        <v>36</v>
      </c>
      <c r="AK26" s="204">
        <f>ROUND(AG94,2)</f>
        <v>0</v>
      </c>
      <c r="AL26" s="199"/>
      <c r="AM26" s="199"/>
      <c r="AN26" s="199"/>
      <c r="AO26" s="199"/>
      <c r="AR26" s="17"/>
      <c r="BE26" s="196"/>
    </row>
    <row r="27" spans="2:71" ht="14.4" customHeight="1">
      <c r="B27" s="17"/>
      <c r="D27" s="29" t="s">
        <v>37</v>
      </c>
      <c r="AK27" s="204">
        <f>ROUND(AG102, 2)</f>
        <v>0</v>
      </c>
      <c r="AL27" s="204"/>
      <c r="AM27" s="204"/>
      <c r="AN27" s="204"/>
      <c r="AO27" s="204"/>
      <c r="AR27" s="17"/>
      <c r="BE27" s="196"/>
    </row>
    <row r="28" spans="2:71" s="1" customFormat="1" ht="6.9" customHeight="1">
      <c r="B28" s="31"/>
      <c r="AR28" s="31"/>
      <c r="BE28" s="196"/>
    </row>
    <row r="29" spans="2:71" s="1" customFormat="1" ht="25.95" customHeight="1">
      <c r="B29" s="31"/>
      <c r="D29" s="32" t="s">
        <v>38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205">
        <f>ROUND(AK26 + AK27, 2)</f>
        <v>0</v>
      </c>
      <c r="AL29" s="206"/>
      <c r="AM29" s="206"/>
      <c r="AN29" s="206"/>
      <c r="AO29" s="206"/>
      <c r="AR29" s="31"/>
      <c r="BE29" s="196"/>
    </row>
    <row r="30" spans="2:71" s="1" customFormat="1" ht="6.9" customHeight="1">
      <c r="B30" s="31"/>
      <c r="AR30" s="31"/>
      <c r="BE30" s="196"/>
    </row>
    <row r="31" spans="2:71" s="1" customFormat="1" ht="13.2">
      <c r="B31" s="31"/>
      <c r="L31" s="207" t="s">
        <v>39</v>
      </c>
      <c r="M31" s="207"/>
      <c r="N31" s="207"/>
      <c r="O31" s="207"/>
      <c r="P31" s="207"/>
      <c r="W31" s="207" t="s">
        <v>40</v>
      </c>
      <c r="X31" s="207"/>
      <c r="Y31" s="207"/>
      <c r="Z31" s="207"/>
      <c r="AA31" s="207"/>
      <c r="AB31" s="207"/>
      <c r="AC31" s="207"/>
      <c r="AD31" s="207"/>
      <c r="AE31" s="207"/>
      <c r="AK31" s="207" t="s">
        <v>41</v>
      </c>
      <c r="AL31" s="207"/>
      <c r="AM31" s="207"/>
      <c r="AN31" s="207"/>
      <c r="AO31" s="207"/>
      <c r="AR31" s="31"/>
      <c r="BE31" s="196"/>
    </row>
    <row r="32" spans="2:71" s="2" customFormat="1" ht="14.4" customHeight="1">
      <c r="B32" s="35"/>
      <c r="D32" s="24" t="s">
        <v>42</v>
      </c>
      <c r="F32" s="24" t="s">
        <v>43</v>
      </c>
      <c r="L32" s="210">
        <v>0.21</v>
      </c>
      <c r="M32" s="209"/>
      <c r="N32" s="209"/>
      <c r="O32" s="209"/>
      <c r="P32" s="209"/>
      <c r="W32" s="208">
        <f>ROUND(AZ94 + SUM(CD102:CD106),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f>ROUND(AV94 + SUM(BY102:BY106), 2)</f>
        <v>0</v>
      </c>
      <c r="AL32" s="209"/>
      <c r="AM32" s="209"/>
      <c r="AN32" s="209"/>
      <c r="AO32" s="209"/>
      <c r="AR32" s="35"/>
      <c r="BE32" s="197"/>
    </row>
    <row r="33" spans="2:57" s="2" customFormat="1" ht="14.4" customHeight="1">
      <c r="B33" s="35"/>
      <c r="F33" s="24" t="s">
        <v>44</v>
      </c>
      <c r="L33" s="210">
        <v>0.12</v>
      </c>
      <c r="M33" s="209"/>
      <c r="N33" s="209"/>
      <c r="O33" s="209"/>
      <c r="P33" s="209"/>
      <c r="W33" s="208">
        <f>ROUND(BA94 + SUM(CE102:CE106),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f>ROUND(AW94 + SUM(BZ102:BZ106), 2)</f>
        <v>0</v>
      </c>
      <c r="AL33" s="209"/>
      <c r="AM33" s="209"/>
      <c r="AN33" s="209"/>
      <c r="AO33" s="209"/>
      <c r="AR33" s="35"/>
      <c r="BE33" s="197"/>
    </row>
    <row r="34" spans="2:57" s="2" customFormat="1" ht="14.4" hidden="1" customHeight="1">
      <c r="B34" s="35"/>
      <c r="F34" s="24" t="s">
        <v>45</v>
      </c>
      <c r="L34" s="210">
        <v>0.21</v>
      </c>
      <c r="M34" s="209"/>
      <c r="N34" s="209"/>
      <c r="O34" s="209"/>
      <c r="P34" s="209"/>
      <c r="W34" s="208">
        <f>ROUND(BB94 + SUM(CF102:CF106), 2)</f>
        <v>0</v>
      </c>
      <c r="X34" s="209"/>
      <c r="Y34" s="209"/>
      <c r="Z34" s="209"/>
      <c r="AA34" s="209"/>
      <c r="AB34" s="209"/>
      <c r="AC34" s="209"/>
      <c r="AD34" s="209"/>
      <c r="AE34" s="209"/>
      <c r="AK34" s="208">
        <v>0</v>
      </c>
      <c r="AL34" s="209"/>
      <c r="AM34" s="209"/>
      <c r="AN34" s="209"/>
      <c r="AO34" s="209"/>
      <c r="AR34" s="35"/>
      <c r="BE34" s="197"/>
    </row>
    <row r="35" spans="2:57" s="2" customFormat="1" ht="14.4" hidden="1" customHeight="1">
      <c r="B35" s="35"/>
      <c r="F35" s="24" t="s">
        <v>46</v>
      </c>
      <c r="L35" s="210">
        <v>0.12</v>
      </c>
      <c r="M35" s="209"/>
      <c r="N35" s="209"/>
      <c r="O35" s="209"/>
      <c r="P35" s="209"/>
      <c r="W35" s="208">
        <f>ROUND(BC94 + SUM(CG102:CG106), 2)</f>
        <v>0</v>
      </c>
      <c r="X35" s="209"/>
      <c r="Y35" s="209"/>
      <c r="Z35" s="209"/>
      <c r="AA35" s="209"/>
      <c r="AB35" s="209"/>
      <c r="AC35" s="209"/>
      <c r="AD35" s="209"/>
      <c r="AE35" s="209"/>
      <c r="AK35" s="208">
        <v>0</v>
      </c>
      <c r="AL35" s="209"/>
      <c r="AM35" s="209"/>
      <c r="AN35" s="209"/>
      <c r="AO35" s="209"/>
      <c r="AR35" s="35"/>
    </row>
    <row r="36" spans="2:57" s="2" customFormat="1" ht="14.4" hidden="1" customHeight="1">
      <c r="B36" s="35"/>
      <c r="F36" s="24" t="s">
        <v>47</v>
      </c>
      <c r="L36" s="210">
        <v>0</v>
      </c>
      <c r="M36" s="209"/>
      <c r="N36" s="209"/>
      <c r="O36" s="209"/>
      <c r="P36" s="209"/>
      <c r="W36" s="208">
        <f>ROUND(BD94 + SUM(CH102:CH106), 2)</f>
        <v>0</v>
      </c>
      <c r="X36" s="209"/>
      <c r="Y36" s="209"/>
      <c r="Z36" s="209"/>
      <c r="AA36" s="209"/>
      <c r="AB36" s="209"/>
      <c r="AC36" s="209"/>
      <c r="AD36" s="209"/>
      <c r="AE36" s="209"/>
      <c r="AK36" s="208">
        <v>0</v>
      </c>
      <c r="AL36" s="209"/>
      <c r="AM36" s="209"/>
      <c r="AN36" s="209"/>
      <c r="AO36" s="209"/>
      <c r="AR36" s="35"/>
    </row>
    <row r="37" spans="2:57" s="1" customFormat="1" ht="6.9" customHeight="1">
      <c r="B37" s="31"/>
      <c r="AR37" s="31"/>
    </row>
    <row r="38" spans="2:57" s="1" customFormat="1" ht="25.95" customHeight="1">
      <c r="B38" s="31"/>
      <c r="C38" s="36"/>
      <c r="D38" s="37" t="s">
        <v>48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 t="s">
        <v>49</v>
      </c>
      <c r="U38" s="38"/>
      <c r="V38" s="38"/>
      <c r="W38" s="38"/>
      <c r="X38" s="214" t="s">
        <v>50</v>
      </c>
      <c r="Y38" s="212"/>
      <c r="Z38" s="212"/>
      <c r="AA38" s="212"/>
      <c r="AB38" s="212"/>
      <c r="AC38" s="38"/>
      <c r="AD38" s="38"/>
      <c r="AE38" s="38"/>
      <c r="AF38" s="38"/>
      <c r="AG38" s="38"/>
      <c r="AH38" s="38"/>
      <c r="AI38" s="38"/>
      <c r="AJ38" s="38"/>
      <c r="AK38" s="211">
        <f>SUM(AK29:AK36)</f>
        <v>0</v>
      </c>
      <c r="AL38" s="212"/>
      <c r="AM38" s="212"/>
      <c r="AN38" s="212"/>
      <c r="AO38" s="213"/>
      <c r="AP38" s="36"/>
      <c r="AQ38" s="36"/>
      <c r="AR38" s="31"/>
    </row>
    <row r="39" spans="2:57" s="1" customFormat="1" ht="6.9" customHeight="1">
      <c r="B39" s="31"/>
      <c r="AR39" s="31"/>
    </row>
    <row r="40" spans="2:57" s="1" customFormat="1" ht="14.4" customHeight="1">
      <c r="B40" s="31"/>
      <c r="AR40" s="31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7"/>
      <c r="AR50" s="17"/>
    </row>
    <row r="51" spans="2:44" ht="10.199999999999999">
      <c r="B51" s="17"/>
      <c r="AR51" s="17"/>
    </row>
    <row r="52" spans="2:44" ht="10.199999999999999">
      <c r="B52" s="17"/>
      <c r="AR52" s="17"/>
    </row>
    <row r="53" spans="2:44" ht="10.199999999999999">
      <c r="B53" s="17"/>
      <c r="AR53" s="17"/>
    </row>
    <row r="54" spans="2:44" ht="10.199999999999999">
      <c r="B54" s="17"/>
      <c r="AR54" s="17"/>
    </row>
    <row r="55" spans="2:44" ht="10.199999999999999">
      <c r="B55" s="17"/>
      <c r="AR55" s="17"/>
    </row>
    <row r="56" spans="2:44" ht="10.199999999999999">
      <c r="B56" s="17"/>
      <c r="AR56" s="17"/>
    </row>
    <row r="57" spans="2:44" ht="10.199999999999999">
      <c r="B57" s="17"/>
      <c r="AR57" s="17"/>
    </row>
    <row r="58" spans="2:44" ht="10.199999999999999">
      <c r="B58" s="17"/>
      <c r="AR58" s="17"/>
    </row>
    <row r="59" spans="2:44" ht="10.199999999999999">
      <c r="B59" s="17"/>
      <c r="AR59" s="17"/>
    </row>
    <row r="60" spans="2:44" s="1" customFormat="1" ht="13.2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 ht="10.199999999999999">
      <c r="B61" s="17"/>
      <c r="AR61" s="17"/>
    </row>
    <row r="62" spans="2:44" ht="10.199999999999999">
      <c r="B62" s="17"/>
      <c r="AR62" s="17"/>
    </row>
    <row r="63" spans="2:44" ht="10.199999999999999">
      <c r="B63" s="17"/>
      <c r="AR63" s="17"/>
    </row>
    <row r="64" spans="2:44" s="1" customFormat="1" ht="13.2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7"/>
      <c r="AR65" s="17"/>
    </row>
    <row r="66" spans="2:44" ht="10.199999999999999">
      <c r="B66" s="17"/>
      <c r="AR66" s="17"/>
    </row>
    <row r="67" spans="2:44" ht="10.199999999999999">
      <c r="B67" s="17"/>
      <c r="AR67" s="17"/>
    </row>
    <row r="68" spans="2:44" ht="10.199999999999999">
      <c r="B68" s="17"/>
      <c r="AR68" s="17"/>
    </row>
    <row r="69" spans="2:44" ht="10.199999999999999">
      <c r="B69" s="17"/>
      <c r="AR69" s="17"/>
    </row>
    <row r="70" spans="2:44" ht="10.199999999999999">
      <c r="B70" s="17"/>
      <c r="AR70" s="17"/>
    </row>
    <row r="71" spans="2:44" ht="10.199999999999999">
      <c r="B71" s="17"/>
      <c r="AR71" s="17"/>
    </row>
    <row r="72" spans="2:44" ht="10.199999999999999">
      <c r="B72" s="17"/>
      <c r="AR72" s="17"/>
    </row>
    <row r="73" spans="2:44" ht="10.199999999999999">
      <c r="B73" s="17"/>
      <c r="AR73" s="17"/>
    </row>
    <row r="74" spans="2:44" ht="10.199999999999999">
      <c r="B74" s="17"/>
      <c r="AR74" s="17"/>
    </row>
    <row r="75" spans="2:44" s="1" customFormat="1" ht="13.2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18" t="s">
        <v>57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4" t="s">
        <v>13</v>
      </c>
      <c r="L84" s="3" t="str">
        <f>K5</f>
        <v>011124</v>
      </c>
      <c r="AR84" s="47"/>
    </row>
    <row r="85" spans="1:91" s="4" customFormat="1" ht="36.9" customHeight="1">
      <c r="B85" s="48"/>
      <c r="C85" s="49" t="s">
        <v>16</v>
      </c>
      <c r="L85" s="191" t="str">
        <f>K6</f>
        <v>Oprava místní komunikace v obci Radomyšl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4" t="s">
        <v>20</v>
      </c>
      <c r="L87" s="50" t="str">
        <f>IF(K8="","",K8)</f>
        <v>Radomyšl</v>
      </c>
      <c r="AI87" s="24" t="s">
        <v>22</v>
      </c>
      <c r="AM87" s="221" t="str">
        <f>IF(AN8= "","",AN8)</f>
        <v>12. 11. 2024</v>
      </c>
      <c r="AN87" s="221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4" t="s">
        <v>24</v>
      </c>
      <c r="L89" s="3" t="str">
        <f>IF(E11= "","",E11)</f>
        <v>Městys radomyšl</v>
      </c>
      <c r="AI89" s="24" t="s">
        <v>30</v>
      </c>
      <c r="AM89" s="222" t="str">
        <f>IF(E17="","",E17)</f>
        <v xml:space="preserve"> </v>
      </c>
      <c r="AN89" s="223"/>
      <c r="AO89" s="223"/>
      <c r="AP89" s="223"/>
      <c r="AR89" s="31"/>
      <c r="AS89" s="225" t="s">
        <v>58</v>
      </c>
      <c r="AT89" s="22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4" t="s">
        <v>28</v>
      </c>
      <c r="L90" s="3" t="str">
        <f>IF(E14= "Vyplň údaj","",E14)</f>
        <v/>
      </c>
      <c r="AI90" s="24" t="s">
        <v>33</v>
      </c>
      <c r="AM90" s="222" t="str">
        <f>IF(E20="","",E20)</f>
        <v>ing. Korbel</v>
      </c>
      <c r="AN90" s="223"/>
      <c r="AO90" s="223"/>
      <c r="AP90" s="223"/>
      <c r="AR90" s="31"/>
      <c r="AS90" s="227"/>
      <c r="AT90" s="228"/>
      <c r="BD90" s="55"/>
    </row>
    <row r="91" spans="1:91" s="1" customFormat="1" ht="10.8" customHeight="1">
      <c r="B91" s="31"/>
      <c r="AR91" s="31"/>
      <c r="AS91" s="227"/>
      <c r="AT91" s="228"/>
      <c r="BD91" s="55"/>
    </row>
    <row r="92" spans="1:91" s="1" customFormat="1" ht="29.25" customHeight="1">
      <c r="B92" s="31"/>
      <c r="C92" s="185" t="s">
        <v>59</v>
      </c>
      <c r="D92" s="186"/>
      <c r="E92" s="186"/>
      <c r="F92" s="186"/>
      <c r="G92" s="186"/>
      <c r="H92" s="56"/>
      <c r="I92" s="190" t="s">
        <v>60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218" t="s">
        <v>61</v>
      </c>
      <c r="AH92" s="186"/>
      <c r="AI92" s="186"/>
      <c r="AJ92" s="186"/>
      <c r="AK92" s="186"/>
      <c r="AL92" s="186"/>
      <c r="AM92" s="186"/>
      <c r="AN92" s="190" t="s">
        <v>62</v>
      </c>
      <c r="AO92" s="186"/>
      <c r="AP92" s="224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9">
        <f>ROUND(SUM(AG95:AG100),2)</f>
        <v>0</v>
      </c>
      <c r="AH94" s="219"/>
      <c r="AI94" s="219"/>
      <c r="AJ94" s="219"/>
      <c r="AK94" s="219"/>
      <c r="AL94" s="219"/>
      <c r="AM94" s="219"/>
      <c r="AN94" s="217">
        <f t="shared" ref="AN94:AN100" si="0">SUM(AG94,AT94)</f>
        <v>0</v>
      </c>
      <c r="AO94" s="217"/>
      <c r="AP94" s="217"/>
      <c r="AQ94" s="66" t="s">
        <v>1</v>
      </c>
      <c r="AR94" s="62"/>
      <c r="AS94" s="67">
        <f>ROUND(SUM(AS95:AS100),2)</f>
        <v>0</v>
      </c>
      <c r="AT94" s="68">
        <f t="shared" ref="AT94:AT100" si="1">ROUND(SUM(AV94:AW94),2)</f>
        <v>0</v>
      </c>
      <c r="AU94" s="69">
        <f>ROUND(SUM(AU95:AU100),5)</f>
        <v>0</v>
      </c>
      <c r="AV94" s="68">
        <f>ROUND(AZ94*L32,2)</f>
        <v>0</v>
      </c>
      <c r="AW94" s="68">
        <f>ROUND(BA94*L33,2)</f>
        <v>0</v>
      </c>
      <c r="AX94" s="68">
        <f>ROUND(BB94*L32,2)</f>
        <v>0</v>
      </c>
      <c r="AY94" s="68">
        <f>ROUND(BC94*L33,2)</f>
        <v>0</v>
      </c>
      <c r="AZ94" s="68">
        <f>ROUND(SUM(AZ95:AZ100),2)</f>
        <v>0</v>
      </c>
      <c r="BA94" s="68">
        <f>ROUND(SUM(BA95:BA100),2)</f>
        <v>0</v>
      </c>
      <c r="BB94" s="68">
        <f>ROUND(SUM(BB95:BB100),2)</f>
        <v>0</v>
      </c>
      <c r="BC94" s="68">
        <f>ROUND(SUM(BC95:BC100),2)</f>
        <v>0</v>
      </c>
      <c r="BD94" s="70">
        <f>ROUND(SUM(BD95:BD100),2)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5</v>
      </c>
      <c r="BX94" s="71" t="s">
        <v>81</v>
      </c>
      <c r="CL94" s="71" t="s">
        <v>1</v>
      </c>
    </row>
    <row r="95" spans="1:91" s="6" customFormat="1" ht="24.75" customHeight="1">
      <c r="A95" s="73" t="s">
        <v>82</v>
      </c>
      <c r="B95" s="74"/>
      <c r="C95" s="75"/>
      <c r="D95" s="189" t="s">
        <v>83</v>
      </c>
      <c r="E95" s="189"/>
      <c r="F95" s="189"/>
      <c r="G95" s="189"/>
      <c r="H95" s="189"/>
      <c r="I95" s="76"/>
      <c r="J95" s="189" t="s">
        <v>84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93">
        <f>'01112401 - SO 01 - Komuni...'!J32</f>
        <v>0</v>
      </c>
      <c r="AH95" s="194"/>
      <c r="AI95" s="194"/>
      <c r="AJ95" s="194"/>
      <c r="AK95" s="194"/>
      <c r="AL95" s="194"/>
      <c r="AM95" s="194"/>
      <c r="AN95" s="193">
        <f t="shared" si="0"/>
        <v>0</v>
      </c>
      <c r="AO95" s="194"/>
      <c r="AP95" s="194"/>
      <c r="AQ95" s="77" t="s">
        <v>85</v>
      </c>
      <c r="AR95" s="74"/>
      <c r="AS95" s="78">
        <v>0</v>
      </c>
      <c r="AT95" s="79">
        <f t="shared" si="1"/>
        <v>0</v>
      </c>
      <c r="AU95" s="80">
        <f>'01112401 - SO 01 - Komuni...'!P139</f>
        <v>0</v>
      </c>
      <c r="AV95" s="79">
        <f>'01112401 - SO 01 - Komuni...'!J35</f>
        <v>0</v>
      </c>
      <c r="AW95" s="79">
        <f>'01112401 - SO 01 - Komuni...'!J36</f>
        <v>0</v>
      </c>
      <c r="AX95" s="79">
        <f>'01112401 - SO 01 - Komuni...'!J37</f>
        <v>0</v>
      </c>
      <c r="AY95" s="79">
        <f>'01112401 - SO 01 - Komuni...'!J38</f>
        <v>0</v>
      </c>
      <c r="AZ95" s="79">
        <f>'01112401 - SO 01 - Komuni...'!F35</f>
        <v>0</v>
      </c>
      <c r="BA95" s="79">
        <f>'01112401 - SO 01 - Komuni...'!F36</f>
        <v>0</v>
      </c>
      <c r="BB95" s="79">
        <f>'01112401 - SO 01 - Komuni...'!F37</f>
        <v>0</v>
      </c>
      <c r="BC95" s="79">
        <f>'01112401 - SO 01 - Komuni...'!F38</f>
        <v>0</v>
      </c>
      <c r="BD95" s="81">
        <f>'01112401 - SO 01 - Komuni...'!F39</f>
        <v>0</v>
      </c>
      <c r="BT95" s="82" t="s">
        <v>86</v>
      </c>
      <c r="BV95" s="82" t="s">
        <v>80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24.75" customHeight="1">
      <c r="A96" s="73" t="s">
        <v>82</v>
      </c>
      <c r="B96" s="74"/>
      <c r="C96" s="75"/>
      <c r="D96" s="189" t="s">
        <v>89</v>
      </c>
      <c r="E96" s="189"/>
      <c r="F96" s="189"/>
      <c r="G96" s="189"/>
      <c r="H96" s="189"/>
      <c r="I96" s="76"/>
      <c r="J96" s="189" t="s">
        <v>90</v>
      </c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93">
        <f>'01112402 - SO 02 - Kanali...'!J32</f>
        <v>0</v>
      </c>
      <c r="AH96" s="194"/>
      <c r="AI96" s="194"/>
      <c r="AJ96" s="194"/>
      <c r="AK96" s="194"/>
      <c r="AL96" s="194"/>
      <c r="AM96" s="194"/>
      <c r="AN96" s="193">
        <f t="shared" si="0"/>
        <v>0</v>
      </c>
      <c r="AO96" s="194"/>
      <c r="AP96" s="194"/>
      <c r="AQ96" s="77" t="s">
        <v>85</v>
      </c>
      <c r="AR96" s="74"/>
      <c r="AS96" s="78">
        <v>0</v>
      </c>
      <c r="AT96" s="79">
        <f t="shared" si="1"/>
        <v>0</v>
      </c>
      <c r="AU96" s="80">
        <f>'01112402 - SO 02 - Kanali...'!P137</f>
        <v>0</v>
      </c>
      <c r="AV96" s="79">
        <f>'01112402 - SO 02 - Kanali...'!J35</f>
        <v>0</v>
      </c>
      <c r="AW96" s="79">
        <f>'01112402 - SO 02 - Kanali...'!J36</f>
        <v>0</v>
      </c>
      <c r="AX96" s="79">
        <f>'01112402 - SO 02 - Kanali...'!J37</f>
        <v>0</v>
      </c>
      <c r="AY96" s="79">
        <f>'01112402 - SO 02 - Kanali...'!J38</f>
        <v>0</v>
      </c>
      <c r="AZ96" s="79">
        <f>'01112402 - SO 02 - Kanali...'!F35</f>
        <v>0</v>
      </c>
      <c r="BA96" s="79">
        <f>'01112402 - SO 02 - Kanali...'!F36</f>
        <v>0</v>
      </c>
      <c r="BB96" s="79">
        <f>'01112402 - SO 02 - Kanali...'!F37</f>
        <v>0</v>
      </c>
      <c r="BC96" s="79">
        <f>'01112402 - SO 02 - Kanali...'!F38</f>
        <v>0</v>
      </c>
      <c r="BD96" s="81">
        <f>'01112402 - SO 02 - Kanali...'!F39</f>
        <v>0</v>
      </c>
      <c r="BT96" s="82" t="s">
        <v>86</v>
      </c>
      <c r="BV96" s="82" t="s">
        <v>80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1:91" s="6" customFormat="1" ht="24.75" customHeight="1">
      <c r="A97" s="73" t="s">
        <v>82</v>
      </c>
      <c r="B97" s="74"/>
      <c r="C97" s="75"/>
      <c r="D97" s="189" t="s">
        <v>92</v>
      </c>
      <c r="E97" s="189"/>
      <c r="F97" s="189"/>
      <c r="G97" s="189"/>
      <c r="H97" s="189"/>
      <c r="I97" s="76"/>
      <c r="J97" s="189" t="s">
        <v>93</v>
      </c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93">
        <f>'01112403 - SO 03 - Kanali...'!J32</f>
        <v>0</v>
      </c>
      <c r="AH97" s="194"/>
      <c r="AI97" s="194"/>
      <c r="AJ97" s="194"/>
      <c r="AK97" s="194"/>
      <c r="AL97" s="194"/>
      <c r="AM97" s="194"/>
      <c r="AN97" s="193">
        <f t="shared" si="0"/>
        <v>0</v>
      </c>
      <c r="AO97" s="194"/>
      <c r="AP97" s="194"/>
      <c r="AQ97" s="77" t="s">
        <v>85</v>
      </c>
      <c r="AR97" s="74"/>
      <c r="AS97" s="78">
        <v>0</v>
      </c>
      <c r="AT97" s="79">
        <f t="shared" si="1"/>
        <v>0</v>
      </c>
      <c r="AU97" s="80">
        <f>'01112403 - SO 03 - Kanali...'!P136</f>
        <v>0</v>
      </c>
      <c r="AV97" s="79">
        <f>'01112403 - SO 03 - Kanali...'!J35</f>
        <v>0</v>
      </c>
      <c r="AW97" s="79">
        <f>'01112403 - SO 03 - Kanali...'!J36</f>
        <v>0</v>
      </c>
      <c r="AX97" s="79">
        <f>'01112403 - SO 03 - Kanali...'!J37</f>
        <v>0</v>
      </c>
      <c r="AY97" s="79">
        <f>'01112403 - SO 03 - Kanali...'!J38</f>
        <v>0</v>
      </c>
      <c r="AZ97" s="79">
        <f>'01112403 - SO 03 - Kanali...'!F35</f>
        <v>0</v>
      </c>
      <c r="BA97" s="79">
        <f>'01112403 - SO 03 - Kanali...'!F36</f>
        <v>0</v>
      </c>
      <c r="BB97" s="79">
        <f>'01112403 - SO 03 - Kanali...'!F37</f>
        <v>0</v>
      </c>
      <c r="BC97" s="79">
        <f>'01112403 - SO 03 - Kanali...'!F38</f>
        <v>0</v>
      </c>
      <c r="BD97" s="81">
        <f>'01112403 - SO 03 - Kanali...'!F39</f>
        <v>0</v>
      </c>
      <c r="BT97" s="82" t="s">
        <v>86</v>
      </c>
      <c r="BV97" s="82" t="s">
        <v>80</v>
      </c>
      <c r="BW97" s="82" t="s">
        <v>94</v>
      </c>
      <c r="BX97" s="82" t="s">
        <v>5</v>
      </c>
      <c r="CL97" s="82" t="s">
        <v>1</v>
      </c>
      <c r="CM97" s="82" t="s">
        <v>88</v>
      </c>
    </row>
    <row r="98" spans="1:91" s="6" customFormat="1" ht="24.75" customHeight="1">
      <c r="A98" s="73" t="s">
        <v>82</v>
      </c>
      <c r="B98" s="74"/>
      <c r="C98" s="75"/>
      <c r="D98" s="189" t="s">
        <v>95</v>
      </c>
      <c r="E98" s="189"/>
      <c r="F98" s="189"/>
      <c r="G98" s="189"/>
      <c r="H98" s="189"/>
      <c r="I98" s="76"/>
      <c r="J98" s="189" t="s">
        <v>96</v>
      </c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93">
        <f>'01112404 - SO 04 - Vodovo...'!J32</f>
        <v>0</v>
      </c>
      <c r="AH98" s="194"/>
      <c r="AI98" s="194"/>
      <c r="AJ98" s="194"/>
      <c r="AK98" s="194"/>
      <c r="AL98" s="194"/>
      <c r="AM98" s="194"/>
      <c r="AN98" s="193">
        <f t="shared" si="0"/>
        <v>0</v>
      </c>
      <c r="AO98" s="194"/>
      <c r="AP98" s="194"/>
      <c r="AQ98" s="77" t="s">
        <v>85</v>
      </c>
      <c r="AR98" s="74"/>
      <c r="AS98" s="78">
        <v>0</v>
      </c>
      <c r="AT98" s="79">
        <f t="shared" si="1"/>
        <v>0</v>
      </c>
      <c r="AU98" s="80">
        <f>'01112404 - SO 04 - Vodovo...'!P136</f>
        <v>0</v>
      </c>
      <c r="AV98" s="79">
        <f>'01112404 - SO 04 - Vodovo...'!J35</f>
        <v>0</v>
      </c>
      <c r="AW98" s="79">
        <f>'01112404 - SO 04 - Vodovo...'!J36</f>
        <v>0</v>
      </c>
      <c r="AX98" s="79">
        <f>'01112404 - SO 04 - Vodovo...'!J37</f>
        <v>0</v>
      </c>
      <c r="AY98" s="79">
        <f>'01112404 - SO 04 - Vodovo...'!J38</f>
        <v>0</v>
      </c>
      <c r="AZ98" s="79">
        <f>'01112404 - SO 04 - Vodovo...'!F35</f>
        <v>0</v>
      </c>
      <c r="BA98" s="79">
        <f>'01112404 - SO 04 - Vodovo...'!F36</f>
        <v>0</v>
      </c>
      <c r="BB98" s="79">
        <f>'01112404 - SO 04 - Vodovo...'!F37</f>
        <v>0</v>
      </c>
      <c r="BC98" s="79">
        <f>'01112404 - SO 04 - Vodovo...'!F38</f>
        <v>0</v>
      </c>
      <c r="BD98" s="81">
        <f>'01112404 - SO 04 - Vodovo...'!F39</f>
        <v>0</v>
      </c>
      <c r="BT98" s="82" t="s">
        <v>86</v>
      </c>
      <c r="BV98" s="82" t="s">
        <v>80</v>
      </c>
      <c r="BW98" s="82" t="s">
        <v>97</v>
      </c>
      <c r="BX98" s="82" t="s">
        <v>5</v>
      </c>
      <c r="CL98" s="82" t="s">
        <v>1</v>
      </c>
      <c r="CM98" s="82" t="s">
        <v>88</v>
      </c>
    </row>
    <row r="99" spans="1:91" s="6" customFormat="1" ht="24.75" customHeight="1">
      <c r="A99" s="73" t="s">
        <v>82</v>
      </c>
      <c r="B99" s="74"/>
      <c r="C99" s="75"/>
      <c r="D99" s="189" t="s">
        <v>98</v>
      </c>
      <c r="E99" s="189"/>
      <c r="F99" s="189"/>
      <c r="G99" s="189"/>
      <c r="H99" s="189"/>
      <c r="I99" s="76"/>
      <c r="J99" s="189" t="s">
        <v>99</v>
      </c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93">
        <f>'01112405 - SO 05 - Veřejn...'!J32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77" t="s">
        <v>85</v>
      </c>
      <c r="AR99" s="74"/>
      <c r="AS99" s="78">
        <v>0</v>
      </c>
      <c r="AT99" s="79">
        <f t="shared" si="1"/>
        <v>0</v>
      </c>
      <c r="AU99" s="80">
        <f>'01112405 - SO 05 - Veřejn...'!P136</f>
        <v>0</v>
      </c>
      <c r="AV99" s="79">
        <f>'01112405 - SO 05 - Veřejn...'!J35</f>
        <v>0</v>
      </c>
      <c r="AW99" s="79">
        <f>'01112405 - SO 05 - Veřejn...'!J36</f>
        <v>0</v>
      </c>
      <c r="AX99" s="79">
        <f>'01112405 - SO 05 - Veřejn...'!J37</f>
        <v>0</v>
      </c>
      <c r="AY99" s="79">
        <f>'01112405 - SO 05 - Veřejn...'!J38</f>
        <v>0</v>
      </c>
      <c r="AZ99" s="79">
        <f>'01112405 - SO 05 - Veřejn...'!F35</f>
        <v>0</v>
      </c>
      <c r="BA99" s="79">
        <f>'01112405 - SO 05 - Veřejn...'!F36</f>
        <v>0</v>
      </c>
      <c r="BB99" s="79">
        <f>'01112405 - SO 05 - Veřejn...'!F37</f>
        <v>0</v>
      </c>
      <c r="BC99" s="79">
        <f>'01112405 - SO 05 - Veřejn...'!F38</f>
        <v>0</v>
      </c>
      <c r="BD99" s="81">
        <f>'01112405 - SO 05 - Veřejn...'!F39</f>
        <v>0</v>
      </c>
      <c r="BT99" s="82" t="s">
        <v>86</v>
      </c>
      <c r="BV99" s="82" t="s">
        <v>80</v>
      </c>
      <c r="BW99" s="82" t="s">
        <v>100</v>
      </c>
      <c r="BX99" s="82" t="s">
        <v>5</v>
      </c>
      <c r="CL99" s="82" t="s">
        <v>1</v>
      </c>
      <c r="CM99" s="82" t="s">
        <v>88</v>
      </c>
    </row>
    <row r="100" spans="1:91" s="6" customFormat="1" ht="24.75" customHeight="1">
      <c r="A100" s="73" t="s">
        <v>82</v>
      </c>
      <c r="B100" s="74"/>
      <c r="C100" s="75"/>
      <c r="D100" s="189" t="s">
        <v>101</v>
      </c>
      <c r="E100" s="189"/>
      <c r="F100" s="189"/>
      <c r="G100" s="189"/>
      <c r="H100" s="189"/>
      <c r="I100" s="76"/>
      <c r="J100" s="189" t="s">
        <v>102</v>
      </c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93">
        <f>'01112406 - SO 06 - Přípojky'!J32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77" t="s">
        <v>85</v>
      </c>
      <c r="AR100" s="74"/>
      <c r="AS100" s="83">
        <v>0</v>
      </c>
      <c r="AT100" s="84">
        <f t="shared" si="1"/>
        <v>0</v>
      </c>
      <c r="AU100" s="85">
        <f>'01112406 - SO 06 - Přípojky'!P136</f>
        <v>0</v>
      </c>
      <c r="AV100" s="84">
        <f>'01112406 - SO 06 - Přípojky'!J35</f>
        <v>0</v>
      </c>
      <c r="AW100" s="84">
        <f>'01112406 - SO 06 - Přípojky'!J36</f>
        <v>0</v>
      </c>
      <c r="AX100" s="84">
        <f>'01112406 - SO 06 - Přípojky'!J37</f>
        <v>0</v>
      </c>
      <c r="AY100" s="84">
        <f>'01112406 - SO 06 - Přípojky'!J38</f>
        <v>0</v>
      </c>
      <c r="AZ100" s="84">
        <f>'01112406 - SO 06 - Přípojky'!F35</f>
        <v>0</v>
      </c>
      <c r="BA100" s="84">
        <f>'01112406 - SO 06 - Přípojky'!F36</f>
        <v>0</v>
      </c>
      <c r="BB100" s="84">
        <f>'01112406 - SO 06 - Přípojky'!F37</f>
        <v>0</v>
      </c>
      <c r="BC100" s="84">
        <f>'01112406 - SO 06 - Přípojky'!F38</f>
        <v>0</v>
      </c>
      <c r="BD100" s="86">
        <f>'01112406 - SO 06 - Přípojky'!F39</f>
        <v>0</v>
      </c>
      <c r="BT100" s="82" t="s">
        <v>86</v>
      </c>
      <c r="BV100" s="82" t="s">
        <v>80</v>
      </c>
      <c r="BW100" s="82" t="s">
        <v>103</v>
      </c>
      <c r="BX100" s="82" t="s">
        <v>5</v>
      </c>
      <c r="CL100" s="82" t="s">
        <v>1</v>
      </c>
      <c r="CM100" s="82" t="s">
        <v>88</v>
      </c>
    </row>
    <row r="101" spans="1:91" ht="10.199999999999999">
      <c r="B101" s="17"/>
      <c r="AR101" s="17"/>
    </row>
    <row r="102" spans="1:91" s="1" customFormat="1" ht="30" customHeight="1">
      <c r="B102" s="31"/>
      <c r="C102" s="63" t="s">
        <v>104</v>
      </c>
      <c r="AG102" s="217">
        <f>ROUND(SUM(AG103:AG106), 2)</f>
        <v>0</v>
      </c>
      <c r="AH102" s="217"/>
      <c r="AI102" s="217"/>
      <c r="AJ102" s="217"/>
      <c r="AK102" s="217"/>
      <c r="AL102" s="217"/>
      <c r="AM102" s="217"/>
      <c r="AN102" s="217">
        <f>ROUND(SUM(AN103:AN106), 2)</f>
        <v>0</v>
      </c>
      <c r="AO102" s="217"/>
      <c r="AP102" s="217"/>
      <c r="AQ102" s="87"/>
      <c r="AR102" s="31"/>
      <c r="AS102" s="58" t="s">
        <v>105</v>
      </c>
      <c r="AT102" s="59" t="s">
        <v>106</v>
      </c>
      <c r="AU102" s="59" t="s">
        <v>42</v>
      </c>
      <c r="AV102" s="60" t="s">
        <v>65</v>
      </c>
    </row>
    <row r="103" spans="1:91" s="1" customFormat="1" ht="19.95" customHeight="1">
      <c r="B103" s="31"/>
      <c r="D103" s="188" t="s">
        <v>107</v>
      </c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G103" s="215">
        <f>ROUND(AG94 * AS103, 2)</f>
        <v>0</v>
      </c>
      <c r="AH103" s="216"/>
      <c r="AI103" s="216"/>
      <c r="AJ103" s="216"/>
      <c r="AK103" s="216"/>
      <c r="AL103" s="216"/>
      <c r="AM103" s="216"/>
      <c r="AN103" s="216">
        <f>ROUND(AG103 + AV103, 2)</f>
        <v>0</v>
      </c>
      <c r="AO103" s="216"/>
      <c r="AP103" s="216"/>
      <c r="AR103" s="31"/>
      <c r="AS103" s="90">
        <v>0</v>
      </c>
      <c r="AT103" s="91" t="s">
        <v>108</v>
      </c>
      <c r="AU103" s="91" t="s">
        <v>43</v>
      </c>
      <c r="AV103" s="92">
        <f>ROUND(IF(AU103="základní",AG103*L32,IF(AU103="snížená",AG103*L33,0)), 2)</f>
        <v>0</v>
      </c>
      <c r="BV103" s="14" t="s">
        <v>109</v>
      </c>
      <c r="BY103" s="93">
        <f>IF(AU103="základní",AV103,0)</f>
        <v>0</v>
      </c>
      <c r="BZ103" s="93">
        <f>IF(AU103="snížená",AV103,0)</f>
        <v>0</v>
      </c>
      <c r="CA103" s="93">
        <v>0</v>
      </c>
      <c r="CB103" s="93">
        <v>0</v>
      </c>
      <c r="CC103" s="93">
        <v>0</v>
      </c>
      <c r="CD103" s="93">
        <f>IF(AU103="základní",AG103,0)</f>
        <v>0</v>
      </c>
      <c r="CE103" s="93">
        <f>IF(AU103="snížená",AG103,0)</f>
        <v>0</v>
      </c>
      <c r="CF103" s="93">
        <f>IF(AU103="zákl. přenesená",AG103,0)</f>
        <v>0</v>
      </c>
      <c r="CG103" s="93">
        <f>IF(AU103="sníž. přenesená",AG103,0)</f>
        <v>0</v>
      </c>
      <c r="CH103" s="93">
        <f>IF(AU103="nulová",AG103,0)</f>
        <v>0</v>
      </c>
      <c r="CI103" s="14">
        <f>IF(AU103="základní",1,IF(AU103="snížená",2,IF(AU103="zákl. přenesená",4,IF(AU103="sníž. přenesená",5,3))))</f>
        <v>1</v>
      </c>
      <c r="CJ103" s="14">
        <f>IF(AT103="stavební čast",1,IF(AT103="investiční čast",2,3))</f>
        <v>1</v>
      </c>
      <c r="CK103" s="14" t="str">
        <f>IF(D103="Vyplň vlastní","","x")</f>
        <v>x</v>
      </c>
    </row>
    <row r="104" spans="1:91" s="1" customFormat="1" ht="19.95" customHeight="1">
      <c r="B104" s="31"/>
      <c r="D104" s="187" t="s">
        <v>110</v>
      </c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G104" s="215">
        <f>ROUND(AG94 * AS104, 2)</f>
        <v>0</v>
      </c>
      <c r="AH104" s="216"/>
      <c r="AI104" s="216"/>
      <c r="AJ104" s="216"/>
      <c r="AK104" s="216"/>
      <c r="AL104" s="216"/>
      <c r="AM104" s="216"/>
      <c r="AN104" s="216">
        <f>ROUND(AG104 + AV104, 2)</f>
        <v>0</v>
      </c>
      <c r="AO104" s="216"/>
      <c r="AP104" s="216"/>
      <c r="AR104" s="31"/>
      <c r="AS104" s="90">
        <v>0</v>
      </c>
      <c r="AT104" s="91" t="s">
        <v>108</v>
      </c>
      <c r="AU104" s="91" t="s">
        <v>43</v>
      </c>
      <c r="AV104" s="92">
        <f>ROUND(IF(AU104="základní",AG104*L32,IF(AU104="snížená",AG104*L33,0)), 2)</f>
        <v>0</v>
      </c>
      <c r="BV104" s="14" t="s">
        <v>111</v>
      </c>
      <c r="BY104" s="93">
        <f>IF(AU104="základní",AV104,0)</f>
        <v>0</v>
      </c>
      <c r="BZ104" s="93">
        <f>IF(AU104="snížená",AV104,0)</f>
        <v>0</v>
      </c>
      <c r="CA104" s="93">
        <v>0</v>
      </c>
      <c r="CB104" s="93">
        <v>0</v>
      </c>
      <c r="CC104" s="93">
        <v>0</v>
      </c>
      <c r="CD104" s="93">
        <f>IF(AU104="základní",AG104,0)</f>
        <v>0</v>
      </c>
      <c r="CE104" s="93">
        <f>IF(AU104="snížená",AG104,0)</f>
        <v>0</v>
      </c>
      <c r="CF104" s="93">
        <f>IF(AU104="zákl. přenesená",AG104,0)</f>
        <v>0</v>
      </c>
      <c r="CG104" s="93">
        <f>IF(AU104="sníž. přenesená",AG104,0)</f>
        <v>0</v>
      </c>
      <c r="CH104" s="93">
        <f>IF(AU104="nulová",AG104,0)</f>
        <v>0</v>
      </c>
      <c r="CI104" s="14">
        <f>IF(AU104="základní",1,IF(AU104="snížená",2,IF(AU104="zákl. přenesená",4,IF(AU104="sníž. přenesená",5,3))))</f>
        <v>1</v>
      </c>
      <c r="CJ104" s="14">
        <f>IF(AT104="stavební čast",1,IF(AT104="investiční čast",2,3))</f>
        <v>1</v>
      </c>
      <c r="CK104" s="14" t="str">
        <f>IF(D104="Vyplň vlastní","","x")</f>
        <v/>
      </c>
    </row>
    <row r="105" spans="1:91" s="1" customFormat="1" ht="19.95" customHeight="1">
      <c r="B105" s="31"/>
      <c r="D105" s="187" t="s">
        <v>110</v>
      </c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G105" s="215">
        <f>ROUND(AG94 * AS105, 2)</f>
        <v>0</v>
      </c>
      <c r="AH105" s="216"/>
      <c r="AI105" s="216"/>
      <c r="AJ105" s="216"/>
      <c r="AK105" s="216"/>
      <c r="AL105" s="216"/>
      <c r="AM105" s="216"/>
      <c r="AN105" s="216">
        <f>ROUND(AG105 + AV105, 2)</f>
        <v>0</v>
      </c>
      <c r="AO105" s="216"/>
      <c r="AP105" s="216"/>
      <c r="AR105" s="31"/>
      <c r="AS105" s="90">
        <v>0</v>
      </c>
      <c r="AT105" s="91" t="s">
        <v>108</v>
      </c>
      <c r="AU105" s="91" t="s">
        <v>43</v>
      </c>
      <c r="AV105" s="92">
        <f>ROUND(IF(AU105="základní",AG105*L32,IF(AU105="snížená",AG105*L33,0)), 2)</f>
        <v>0</v>
      </c>
      <c r="BV105" s="14" t="s">
        <v>111</v>
      </c>
      <c r="BY105" s="93">
        <f>IF(AU105="základní",AV105,0)</f>
        <v>0</v>
      </c>
      <c r="BZ105" s="93">
        <f>IF(AU105="snížená",AV105,0)</f>
        <v>0</v>
      </c>
      <c r="CA105" s="93">
        <v>0</v>
      </c>
      <c r="CB105" s="93">
        <v>0</v>
      </c>
      <c r="CC105" s="93">
        <v>0</v>
      </c>
      <c r="CD105" s="93">
        <f>IF(AU105="základní",AG105,0)</f>
        <v>0</v>
      </c>
      <c r="CE105" s="93">
        <f>IF(AU105="snížená",AG105,0)</f>
        <v>0</v>
      </c>
      <c r="CF105" s="93">
        <f>IF(AU105="zákl. přenesená",AG105,0)</f>
        <v>0</v>
      </c>
      <c r="CG105" s="93">
        <f>IF(AU105="sníž. přenesená",AG105,0)</f>
        <v>0</v>
      </c>
      <c r="CH105" s="93">
        <f>IF(AU105="nulová",AG105,0)</f>
        <v>0</v>
      </c>
      <c r="CI105" s="14">
        <f>IF(AU105="základní",1,IF(AU105="snížená",2,IF(AU105="zákl. přenesená",4,IF(AU105="sníž. přenesená",5,3))))</f>
        <v>1</v>
      </c>
      <c r="CJ105" s="14">
        <f>IF(AT105="stavební čast",1,IF(AT105="investiční čast",2,3))</f>
        <v>1</v>
      </c>
      <c r="CK105" s="14" t="str">
        <f>IF(D105="Vyplň vlastní","","x")</f>
        <v/>
      </c>
    </row>
    <row r="106" spans="1:91" s="1" customFormat="1" ht="19.95" customHeight="1">
      <c r="B106" s="31"/>
      <c r="D106" s="187" t="s">
        <v>110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G106" s="215">
        <f>ROUND(AG94 * AS106, 2)</f>
        <v>0</v>
      </c>
      <c r="AH106" s="216"/>
      <c r="AI106" s="216"/>
      <c r="AJ106" s="216"/>
      <c r="AK106" s="216"/>
      <c r="AL106" s="216"/>
      <c r="AM106" s="216"/>
      <c r="AN106" s="216">
        <f>ROUND(AG106 + AV106, 2)</f>
        <v>0</v>
      </c>
      <c r="AO106" s="216"/>
      <c r="AP106" s="216"/>
      <c r="AR106" s="31"/>
      <c r="AS106" s="94">
        <v>0</v>
      </c>
      <c r="AT106" s="95" t="s">
        <v>108</v>
      </c>
      <c r="AU106" s="95" t="s">
        <v>43</v>
      </c>
      <c r="AV106" s="96">
        <f>ROUND(IF(AU106="základní",AG106*L32,IF(AU106="snížená",AG106*L33,0)), 2)</f>
        <v>0</v>
      </c>
      <c r="BV106" s="14" t="s">
        <v>111</v>
      </c>
      <c r="BY106" s="93">
        <f>IF(AU106="základní",AV106,0)</f>
        <v>0</v>
      </c>
      <c r="BZ106" s="93">
        <f>IF(AU106="snížená",AV106,0)</f>
        <v>0</v>
      </c>
      <c r="CA106" s="93">
        <v>0</v>
      </c>
      <c r="CB106" s="93">
        <v>0</v>
      </c>
      <c r="CC106" s="93">
        <v>0</v>
      </c>
      <c r="CD106" s="93">
        <f>IF(AU106="základní",AG106,0)</f>
        <v>0</v>
      </c>
      <c r="CE106" s="93">
        <f>IF(AU106="snížená",AG106,0)</f>
        <v>0</v>
      </c>
      <c r="CF106" s="93">
        <f>IF(AU106="zákl. přenesená",AG106,0)</f>
        <v>0</v>
      </c>
      <c r="CG106" s="93">
        <f>IF(AU106="sníž. přenesená",AG106,0)</f>
        <v>0</v>
      </c>
      <c r="CH106" s="93">
        <f>IF(AU106="nulová",AG106,0)</f>
        <v>0</v>
      </c>
      <c r="CI106" s="14">
        <f>IF(AU106="základní",1,IF(AU106="snížená",2,IF(AU106="zákl. přenesená",4,IF(AU106="sníž. přenesená",5,3))))</f>
        <v>1</v>
      </c>
      <c r="CJ106" s="14">
        <f>IF(AT106="stavební čast",1,IF(AT106="investiční čast",2,3))</f>
        <v>1</v>
      </c>
      <c r="CK106" s="14" t="str">
        <f>IF(D106="Vyplň vlastní","","x")</f>
        <v/>
      </c>
    </row>
    <row r="107" spans="1:91" s="1" customFormat="1" ht="10.8" customHeight="1">
      <c r="B107" s="31"/>
      <c r="AR107" s="31"/>
    </row>
    <row r="108" spans="1:91" s="1" customFormat="1" ht="30" customHeight="1">
      <c r="B108" s="31"/>
      <c r="C108" s="97" t="s">
        <v>112</v>
      </c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220">
        <f>ROUND(AG94 + AG102, 2)</f>
        <v>0</v>
      </c>
      <c r="AH108" s="220"/>
      <c r="AI108" s="220"/>
      <c r="AJ108" s="220"/>
      <c r="AK108" s="220"/>
      <c r="AL108" s="220"/>
      <c r="AM108" s="220"/>
      <c r="AN108" s="220">
        <f>ROUND(AN94 + AN102, 2)</f>
        <v>0</v>
      </c>
      <c r="AO108" s="220"/>
      <c r="AP108" s="220"/>
      <c r="AQ108" s="98"/>
      <c r="AR108" s="31"/>
    </row>
    <row r="109" spans="1:91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31"/>
    </row>
  </sheetData>
  <sheetProtection algorithmName="SHA-512" hashValue="b3ITqT64yhxVlPJvQpkzcFRdXLtH6KgVV3QomYjGyAA4bbCBEmank0ccn1qOHbNqG+V6HtQuV7dkS3kmzGfeKA==" saltValue="TSV2uwk5wa+6gZWuxAxw0dfEmK3xuiyKicCw5Ir5nrKdARvd5CypdUseJM99wsgPvYalVsuoMewDvVLvTU1gWA==" spinCount="100000" sheet="1" objects="1" scenarios="1" formatColumns="0" formatRows="0"/>
  <mergeCells count="80">
    <mergeCell ref="AG108:AM108"/>
    <mergeCell ref="AG99:AM99"/>
    <mergeCell ref="AG98:AM98"/>
    <mergeCell ref="AG95:AM95"/>
    <mergeCell ref="AM87:AN87"/>
    <mergeCell ref="AM90:AP90"/>
    <mergeCell ref="AM89:AP89"/>
    <mergeCell ref="AN108:AP108"/>
    <mergeCell ref="AN98:AP98"/>
    <mergeCell ref="AN103:AP103"/>
    <mergeCell ref="AN92:AP92"/>
    <mergeCell ref="AN94:AP94"/>
    <mergeCell ref="AN95:AP95"/>
    <mergeCell ref="AN104:AP104"/>
    <mergeCell ref="AN105:AP105"/>
    <mergeCell ref="AN96:AP96"/>
    <mergeCell ref="AR2:BE2"/>
    <mergeCell ref="AG106:AM106"/>
    <mergeCell ref="AG105:AM105"/>
    <mergeCell ref="AG104:AM104"/>
    <mergeCell ref="AG103:AM103"/>
    <mergeCell ref="AG102:AM102"/>
    <mergeCell ref="AG96:AM96"/>
    <mergeCell ref="AG92:AM92"/>
    <mergeCell ref="AG100:AM100"/>
    <mergeCell ref="AG94:AM94"/>
    <mergeCell ref="AN99:AP99"/>
    <mergeCell ref="AN106:AP106"/>
    <mergeCell ref="AN97:AP97"/>
    <mergeCell ref="AN102:AP102"/>
    <mergeCell ref="AN100:AP100"/>
    <mergeCell ref="AS89:AT91"/>
    <mergeCell ref="AK36:AO36"/>
    <mergeCell ref="W36:AE36"/>
    <mergeCell ref="L36:P36"/>
    <mergeCell ref="AK38:AO38"/>
    <mergeCell ref="X38:AB38"/>
    <mergeCell ref="AK34:AO34"/>
    <mergeCell ref="L34:P34"/>
    <mergeCell ref="W34:AE34"/>
    <mergeCell ref="W35:AE35"/>
    <mergeCell ref="L35:P35"/>
    <mergeCell ref="AK35:AO35"/>
    <mergeCell ref="L32:P32"/>
    <mergeCell ref="W32:AE32"/>
    <mergeCell ref="W33:AE33"/>
    <mergeCell ref="AK33:AO33"/>
    <mergeCell ref="L33:P33"/>
    <mergeCell ref="J99:AF99"/>
    <mergeCell ref="J96:AF96"/>
    <mergeCell ref="L85:AJ85"/>
    <mergeCell ref="AG97:AM97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C92:G92"/>
    <mergeCell ref="D106:AB106"/>
    <mergeCell ref="D105:AB105"/>
    <mergeCell ref="D104:AB104"/>
    <mergeCell ref="D103:AB103"/>
    <mergeCell ref="D100:H100"/>
    <mergeCell ref="D96:H96"/>
    <mergeCell ref="D99:H99"/>
    <mergeCell ref="D97:H97"/>
    <mergeCell ref="D98:H98"/>
    <mergeCell ref="D95:H95"/>
    <mergeCell ref="I92:AF92"/>
    <mergeCell ref="J95:AF95"/>
    <mergeCell ref="J98:AF98"/>
    <mergeCell ref="J97:AF97"/>
    <mergeCell ref="J100:AF100"/>
  </mergeCells>
  <dataValidations count="2">
    <dataValidation type="list" allowBlank="1" showInputMessage="1" showErrorMessage="1" error="Povoleny jsou hodnoty základní, snížená, zákl. přenesená, sníž. přenesená, nulová." sqref="AU102:AU106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2:AT106" xr:uid="{00000000-0002-0000-0000-000001000000}">
      <formula1>"stavební čast, technologická čast, investiční čast"</formula1>
    </dataValidation>
  </dataValidations>
  <hyperlinks>
    <hyperlink ref="A95" location="'01112401 - SO 01 - Komuni...'!C2" display="/" xr:uid="{00000000-0004-0000-0000-000000000000}"/>
    <hyperlink ref="A96" location="'01112402 - SO 02 - Kanali...'!C2" display="/" xr:uid="{00000000-0004-0000-0000-000001000000}"/>
    <hyperlink ref="A97" location="'01112403 - SO 03 - Kanali...'!C2" display="/" xr:uid="{00000000-0004-0000-0000-000002000000}"/>
    <hyperlink ref="A98" location="'01112404 - SO 04 - Vodovo...'!C2" display="/" xr:uid="{00000000-0004-0000-0000-000003000000}"/>
    <hyperlink ref="A99" location="'01112405 - SO 05 - Veřejn...'!C2" display="/" xr:uid="{00000000-0004-0000-0000-000004000000}"/>
    <hyperlink ref="A100" location="'01112406 - SO 06 - Přípojky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8"/>
  <sheetViews>
    <sheetView showGridLines="0" topLeftCell="A133" workbookViewId="0">
      <selection activeCell="J142" sqref="J14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87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115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J112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ROUND((SUM(BE112:BE119) + SUM(BE139:BE257)),  2)</f>
        <v>0</v>
      </c>
      <c r="I35" s="104">
        <v>0.21</v>
      </c>
      <c r="J35" s="103">
        <f>ROUND(((SUM(BE112:BE119) + SUM(BE139:BE257))*I35),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ROUND((SUM(BF112:BF119) + SUM(BF139:BF257)),  2)</f>
        <v>0</v>
      </c>
      <c r="I36" s="104">
        <v>0.12</v>
      </c>
      <c r="J36" s="103">
        <f>ROUND(((SUM(BF112:BF119) + SUM(BF139:BF257))*I36),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ROUND((SUM(BG112:BG119) + SUM(BG139:BG257)),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ROUND((SUM(BH112:BH119) + SUM(BH139:BH257)),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ROUND((SUM(BI112:BI119) + SUM(BI139:BI257)),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01112401 - SO 01 - Komunikace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J139</f>
        <v>0</v>
      </c>
      <c r="L96" s="31"/>
      <c r="AU96" s="14" t="s">
        <v>121</v>
      </c>
    </row>
    <row r="97" spans="2:14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J140</f>
        <v>0</v>
      </c>
      <c r="L97" s="115"/>
    </row>
    <row r="98" spans="2:14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J141</f>
        <v>0</v>
      </c>
      <c r="L98" s="119"/>
    </row>
    <row r="99" spans="2:14" s="9" customFormat="1" ht="19.95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J157</f>
        <v>0</v>
      </c>
      <c r="L99" s="119"/>
    </row>
    <row r="100" spans="2:14" s="9" customFormat="1" ht="19.95" customHeight="1">
      <c r="B100" s="119"/>
      <c r="D100" s="120" t="s">
        <v>125</v>
      </c>
      <c r="E100" s="121"/>
      <c r="F100" s="121"/>
      <c r="G100" s="121"/>
      <c r="H100" s="121"/>
      <c r="I100" s="121"/>
      <c r="J100" s="122">
        <f>J161</f>
        <v>0</v>
      </c>
      <c r="L100" s="119"/>
    </row>
    <row r="101" spans="2:14" s="9" customFormat="1" ht="19.95" customHeight="1">
      <c r="B101" s="119"/>
      <c r="D101" s="120" t="s">
        <v>126</v>
      </c>
      <c r="E101" s="121"/>
      <c r="F101" s="121"/>
      <c r="G101" s="121"/>
      <c r="H101" s="121"/>
      <c r="I101" s="121"/>
      <c r="J101" s="122">
        <f>J198</f>
        <v>0</v>
      </c>
      <c r="L101" s="119"/>
    </row>
    <row r="102" spans="2:14" s="9" customFormat="1" ht="19.95" customHeight="1">
      <c r="B102" s="119"/>
      <c r="D102" s="120" t="s">
        <v>127</v>
      </c>
      <c r="E102" s="121"/>
      <c r="F102" s="121"/>
      <c r="G102" s="121"/>
      <c r="H102" s="121"/>
      <c r="I102" s="121"/>
      <c r="J102" s="122">
        <f>J221</f>
        <v>0</v>
      </c>
      <c r="L102" s="119"/>
    </row>
    <row r="103" spans="2:14" s="9" customFormat="1" ht="19.95" customHeight="1">
      <c r="B103" s="119"/>
      <c r="D103" s="120" t="s">
        <v>128</v>
      </c>
      <c r="E103" s="121"/>
      <c r="F103" s="121"/>
      <c r="G103" s="121"/>
      <c r="H103" s="121"/>
      <c r="I103" s="121"/>
      <c r="J103" s="122">
        <f>J233</f>
        <v>0</v>
      </c>
      <c r="L103" s="119"/>
    </row>
    <row r="104" spans="2:14" s="8" customFormat="1" ht="24.9" customHeight="1">
      <c r="B104" s="115"/>
      <c r="D104" s="116" t="s">
        <v>129</v>
      </c>
      <c r="E104" s="117"/>
      <c r="F104" s="117"/>
      <c r="G104" s="117"/>
      <c r="H104" s="117"/>
      <c r="I104" s="117"/>
      <c r="J104" s="118">
        <f>J237</f>
        <v>0</v>
      </c>
      <c r="L104" s="115"/>
    </row>
    <row r="105" spans="2:14" s="9" customFormat="1" ht="19.95" customHeight="1">
      <c r="B105" s="119"/>
      <c r="D105" s="120" t="s">
        <v>130</v>
      </c>
      <c r="E105" s="121"/>
      <c r="F105" s="121"/>
      <c r="G105" s="121"/>
      <c r="H105" s="121"/>
      <c r="I105" s="121"/>
      <c r="J105" s="122">
        <f>J238</f>
        <v>0</v>
      </c>
      <c r="L105" s="119"/>
    </row>
    <row r="106" spans="2:14" s="8" customFormat="1" ht="24.9" customHeight="1">
      <c r="B106" s="115"/>
      <c r="D106" s="116" t="s">
        <v>131</v>
      </c>
      <c r="E106" s="117"/>
      <c r="F106" s="117"/>
      <c r="G106" s="117"/>
      <c r="H106" s="117"/>
      <c r="I106" s="117"/>
      <c r="J106" s="118">
        <f>J242</f>
        <v>0</v>
      </c>
      <c r="L106" s="115"/>
    </row>
    <row r="107" spans="2:14" s="9" customFormat="1" ht="19.95" customHeight="1">
      <c r="B107" s="119"/>
      <c r="D107" s="120" t="s">
        <v>132</v>
      </c>
      <c r="E107" s="121"/>
      <c r="F107" s="121"/>
      <c r="G107" s="121"/>
      <c r="H107" s="121"/>
      <c r="I107" s="121"/>
      <c r="J107" s="122">
        <f>J243</f>
        <v>0</v>
      </c>
      <c r="L107" s="119"/>
    </row>
    <row r="108" spans="2:14" s="9" customFormat="1" ht="19.95" customHeight="1">
      <c r="B108" s="119"/>
      <c r="D108" s="120" t="s">
        <v>133</v>
      </c>
      <c r="E108" s="121"/>
      <c r="F108" s="121"/>
      <c r="G108" s="121"/>
      <c r="H108" s="121"/>
      <c r="I108" s="121"/>
      <c r="J108" s="122">
        <f>J252</f>
        <v>0</v>
      </c>
      <c r="L108" s="119"/>
    </row>
    <row r="109" spans="2:14" s="9" customFormat="1" ht="19.95" customHeight="1">
      <c r="B109" s="119"/>
      <c r="D109" s="120" t="s">
        <v>134</v>
      </c>
      <c r="E109" s="121"/>
      <c r="F109" s="121"/>
      <c r="G109" s="121"/>
      <c r="H109" s="121"/>
      <c r="I109" s="121"/>
      <c r="J109" s="122">
        <f>J255</f>
        <v>0</v>
      </c>
      <c r="L109" s="119"/>
    </row>
    <row r="110" spans="2:14" s="1" customFormat="1" ht="21.75" customHeight="1">
      <c r="B110" s="31"/>
      <c r="L110" s="31"/>
    </row>
    <row r="111" spans="2:14" s="1" customFormat="1" ht="6.9" customHeight="1">
      <c r="B111" s="31"/>
      <c r="L111" s="31"/>
    </row>
    <row r="112" spans="2:14" s="1" customFormat="1" ht="29.25" customHeight="1">
      <c r="B112" s="31"/>
      <c r="C112" s="114" t="s">
        <v>135</v>
      </c>
      <c r="J112" s="123">
        <f>ROUND(J113 + J114 + J115 + J116 + J117 + J118,2)</f>
        <v>0</v>
      </c>
      <c r="L112" s="31"/>
      <c r="N112" s="124" t="s">
        <v>42</v>
      </c>
    </row>
    <row r="113" spans="2:65" s="1" customFormat="1" ht="18" customHeight="1">
      <c r="B113" s="31"/>
      <c r="D113" s="187" t="s">
        <v>136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ref="BE113:BE118" si="0">IF(N113="základní",J113,0)</f>
        <v>0</v>
      </c>
      <c r="BF113" s="129">
        <f t="shared" ref="BF113:BF118" si="1">IF(N113="snížená",J113,0)</f>
        <v>0</v>
      </c>
      <c r="BG113" s="129">
        <f t="shared" ref="BG113:BG118" si="2">IF(N113="zákl. přenesená",J113,0)</f>
        <v>0</v>
      </c>
      <c r="BH113" s="129">
        <f t="shared" ref="BH113:BH118" si="3">IF(N113="sníž. přenesená",J113,0)</f>
        <v>0</v>
      </c>
      <c r="BI113" s="129">
        <f t="shared" ref="BI113:BI118" si="4">IF(N113="nulová",J113,0)</f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138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187" t="s">
        <v>139</v>
      </c>
      <c r="E115" s="188"/>
      <c r="F115" s="188"/>
      <c r="J115" s="89"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137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8" customHeight="1">
      <c r="B116" s="31"/>
      <c r="D116" s="187" t="s">
        <v>140</v>
      </c>
      <c r="E116" s="188"/>
      <c r="F116" s="188"/>
      <c r="J116" s="89">
        <v>0</v>
      </c>
      <c r="L116" s="125"/>
      <c r="M116" s="126"/>
      <c r="N116" s="127" t="s">
        <v>43</v>
      </c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8" t="s">
        <v>137</v>
      </c>
      <c r="AZ116" s="126"/>
      <c r="BA116" s="126"/>
      <c r="BB116" s="126"/>
      <c r="BC116" s="126"/>
      <c r="BD116" s="126"/>
      <c r="BE116" s="129">
        <f t="shared" si="0"/>
        <v>0</v>
      </c>
      <c r="BF116" s="129">
        <f t="shared" si="1"/>
        <v>0</v>
      </c>
      <c r="BG116" s="129">
        <f t="shared" si="2"/>
        <v>0</v>
      </c>
      <c r="BH116" s="129">
        <f t="shared" si="3"/>
        <v>0</v>
      </c>
      <c r="BI116" s="129">
        <f t="shared" si="4"/>
        <v>0</v>
      </c>
      <c r="BJ116" s="128" t="s">
        <v>86</v>
      </c>
      <c r="BK116" s="126"/>
      <c r="BL116" s="126"/>
      <c r="BM116" s="126"/>
    </row>
    <row r="117" spans="2:65" s="1" customFormat="1" ht="18" customHeight="1">
      <c r="B117" s="31"/>
      <c r="D117" s="187" t="s">
        <v>141</v>
      </c>
      <c r="E117" s="188"/>
      <c r="F117" s="188"/>
      <c r="J117" s="89">
        <v>0</v>
      </c>
      <c r="L117" s="125"/>
      <c r="M117" s="126"/>
      <c r="N117" s="127" t="s">
        <v>43</v>
      </c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8" t="s">
        <v>137</v>
      </c>
      <c r="AZ117" s="126"/>
      <c r="BA117" s="126"/>
      <c r="BB117" s="126"/>
      <c r="BC117" s="126"/>
      <c r="BD117" s="126"/>
      <c r="BE117" s="129">
        <f t="shared" si="0"/>
        <v>0</v>
      </c>
      <c r="BF117" s="129">
        <f t="shared" si="1"/>
        <v>0</v>
      </c>
      <c r="BG117" s="129">
        <f t="shared" si="2"/>
        <v>0</v>
      </c>
      <c r="BH117" s="129">
        <f t="shared" si="3"/>
        <v>0</v>
      </c>
      <c r="BI117" s="129">
        <f t="shared" si="4"/>
        <v>0</v>
      </c>
      <c r="BJ117" s="128" t="s">
        <v>86</v>
      </c>
      <c r="BK117" s="126"/>
      <c r="BL117" s="126"/>
      <c r="BM117" s="126"/>
    </row>
    <row r="118" spans="2:65" s="1" customFormat="1" ht="18" customHeight="1">
      <c r="B118" s="31"/>
      <c r="D118" s="88" t="s">
        <v>142</v>
      </c>
      <c r="J118" s="89">
        <f>ROUND(J30*T118,2)</f>
        <v>0</v>
      </c>
      <c r="L118" s="125"/>
      <c r="M118" s="126"/>
      <c r="N118" s="127" t="s">
        <v>43</v>
      </c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8" t="s">
        <v>143</v>
      </c>
      <c r="AZ118" s="126"/>
      <c r="BA118" s="126"/>
      <c r="BB118" s="126"/>
      <c r="BC118" s="126"/>
      <c r="BD118" s="126"/>
      <c r="BE118" s="129">
        <f t="shared" si="0"/>
        <v>0</v>
      </c>
      <c r="BF118" s="129">
        <f t="shared" si="1"/>
        <v>0</v>
      </c>
      <c r="BG118" s="129">
        <f t="shared" si="2"/>
        <v>0</v>
      </c>
      <c r="BH118" s="129">
        <f t="shared" si="3"/>
        <v>0</v>
      </c>
      <c r="BI118" s="129">
        <f t="shared" si="4"/>
        <v>0</v>
      </c>
      <c r="BJ118" s="128" t="s">
        <v>86</v>
      </c>
      <c r="BK118" s="126"/>
      <c r="BL118" s="126"/>
      <c r="BM118" s="126"/>
    </row>
    <row r="119" spans="2:65" s="1" customFormat="1" ht="10.199999999999999">
      <c r="B119" s="31"/>
      <c r="L119" s="31"/>
    </row>
    <row r="120" spans="2:65" s="1" customFormat="1" ht="29.25" customHeight="1">
      <c r="B120" s="31"/>
      <c r="C120" s="97" t="s">
        <v>112</v>
      </c>
      <c r="D120" s="98"/>
      <c r="E120" s="98"/>
      <c r="F120" s="98"/>
      <c r="G120" s="98"/>
      <c r="H120" s="98"/>
      <c r="I120" s="98"/>
      <c r="J120" s="99">
        <f>ROUND(J96+J112,2)</f>
        <v>0</v>
      </c>
      <c r="K120" s="98"/>
      <c r="L120" s="31"/>
    </row>
    <row r="121" spans="2:65" s="1" customFormat="1" ht="6.9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31"/>
    </row>
    <row r="125" spans="2:65" s="1" customFormat="1" ht="6.9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31"/>
    </row>
    <row r="126" spans="2:65" s="1" customFormat="1" ht="24.9" customHeight="1">
      <c r="B126" s="31"/>
      <c r="C126" s="18" t="s">
        <v>144</v>
      </c>
      <c r="L126" s="31"/>
    </row>
    <row r="127" spans="2:65" s="1" customFormat="1" ht="6.9" customHeight="1">
      <c r="B127" s="31"/>
      <c r="L127" s="31"/>
    </row>
    <row r="128" spans="2:65" s="1" customFormat="1" ht="12" customHeight="1">
      <c r="B128" s="31"/>
      <c r="C128" s="24" t="s">
        <v>16</v>
      </c>
      <c r="L128" s="31"/>
    </row>
    <row r="129" spans="2:65" s="1" customFormat="1" ht="16.5" customHeight="1">
      <c r="B129" s="31"/>
      <c r="E129" s="229" t="str">
        <f>E7</f>
        <v>Oprava místní komunikace v obci Radomyšl</v>
      </c>
      <c r="F129" s="230"/>
      <c r="G129" s="230"/>
      <c r="H129" s="230"/>
      <c r="L129" s="31"/>
    </row>
    <row r="130" spans="2:65" s="1" customFormat="1" ht="12" customHeight="1">
      <c r="B130" s="31"/>
      <c r="C130" s="24" t="s">
        <v>114</v>
      </c>
      <c r="L130" s="31"/>
    </row>
    <row r="131" spans="2:65" s="1" customFormat="1" ht="16.5" customHeight="1">
      <c r="B131" s="31"/>
      <c r="E131" s="191" t="str">
        <f>E9</f>
        <v>01112401 - SO 01 - Komunikace</v>
      </c>
      <c r="F131" s="231"/>
      <c r="G131" s="231"/>
      <c r="H131" s="231"/>
      <c r="L131" s="31"/>
    </row>
    <row r="132" spans="2:65" s="1" customFormat="1" ht="6.9" customHeight="1">
      <c r="B132" s="31"/>
      <c r="L132" s="31"/>
    </row>
    <row r="133" spans="2:65" s="1" customFormat="1" ht="12" customHeight="1">
      <c r="B133" s="31"/>
      <c r="C133" s="24" t="s">
        <v>20</v>
      </c>
      <c r="F133" s="22" t="str">
        <f>F12</f>
        <v>Radomyšl</v>
      </c>
      <c r="I133" s="24" t="s">
        <v>22</v>
      </c>
      <c r="J133" s="51" t="str">
        <f>IF(J12="","",J12)</f>
        <v>12. 11. 2024</v>
      </c>
      <c r="L133" s="31"/>
    </row>
    <row r="134" spans="2:65" s="1" customFormat="1" ht="6.9" customHeight="1">
      <c r="B134" s="31"/>
      <c r="L134" s="31"/>
    </row>
    <row r="135" spans="2:65" s="1" customFormat="1" ht="15.15" customHeight="1">
      <c r="B135" s="31"/>
      <c r="C135" s="24" t="s">
        <v>24</v>
      </c>
      <c r="F135" s="22" t="str">
        <f>E15</f>
        <v>Městys radomyšl</v>
      </c>
      <c r="I135" s="24" t="s">
        <v>30</v>
      </c>
      <c r="J135" s="27" t="str">
        <f>E21</f>
        <v xml:space="preserve"> </v>
      </c>
      <c r="L135" s="31"/>
    </row>
    <row r="136" spans="2:65" s="1" customFormat="1" ht="15.15" customHeight="1">
      <c r="B136" s="31"/>
      <c r="C136" s="24" t="s">
        <v>28</v>
      </c>
      <c r="F136" s="22" t="str">
        <f>IF(E18="","",E18)</f>
        <v>Vyplň údaj</v>
      </c>
      <c r="I136" s="24" t="s">
        <v>33</v>
      </c>
      <c r="J136" s="27" t="str">
        <f>E24</f>
        <v>ing. Korbel</v>
      </c>
      <c r="L136" s="31"/>
    </row>
    <row r="137" spans="2:65" s="1" customFormat="1" ht="10.35" customHeight="1">
      <c r="B137" s="31"/>
      <c r="L137" s="31"/>
    </row>
    <row r="138" spans="2:65" s="10" customFormat="1" ht="29.25" customHeight="1">
      <c r="B138" s="130"/>
      <c r="C138" s="131" t="s">
        <v>145</v>
      </c>
      <c r="D138" s="132" t="s">
        <v>63</v>
      </c>
      <c r="E138" s="132" t="s">
        <v>59</v>
      </c>
      <c r="F138" s="132" t="s">
        <v>60</v>
      </c>
      <c r="G138" s="132" t="s">
        <v>146</v>
      </c>
      <c r="H138" s="132" t="s">
        <v>147</v>
      </c>
      <c r="I138" s="132" t="s">
        <v>148</v>
      </c>
      <c r="J138" s="132" t="s">
        <v>119</v>
      </c>
      <c r="K138" s="133" t="s">
        <v>149</v>
      </c>
      <c r="L138" s="130"/>
      <c r="M138" s="58" t="s">
        <v>1</v>
      </c>
      <c r="N138" s="59" t="s">
        <v>42</v>
      </c>
      <c r="O138" s="59" t="s">
        <v>150</v>
      </c>
      <c r="P138" s="59" t="s">
        <v>151</v>
      </c>
      <c r="Q138" s="59" t="s">
        <v>152</v>
      </c>
      <c r="R138" s="59" t="s">
        <v>153</v>
      </c>
      <c r="S138" s="59" t="s">
        <v>154</v>
      </c>
      <c r="T138" s="60" t="s">
        <v>155</v>
      </c>
    </row>
    <row r="139" spans="2:65" s="1" customFormat="1" ht="22.8" customHeight="1">
      <c r="B139" s="31"/>
      <c r="C139" s="63" t="s">
        <v>156</v>
      </c>
      <c r="J139" s="134">
        <f>BK139</f>
        <v>0</v>
      </c>
      <c r="L139" s="31"/>
      <c r="M139" s="61"/>
      <c r="N139" s="52"/>
      <c r="O139" s="52"/>
      <c r="P139" s="135">
        <f>P140+P237+P242</f>
        <v>0</v>
      </c>
      <c r="Q139" s="52"/>
      <c r="R139" s="135">
        <f>R140+R237+R242</f>
        <v>2039.797225</v>
      </c>
      <c r="S139" s="52"/>
      <c r="T139" s="136">
        <f>T140+T237+T242</f>
        <v>790.16000000000008</v>
      </c>
      <c r="AT139" s="14" t="s">
        <v>77</v>
      </c>
      <c r="AU139" s="14" t="s">
        <v>121</v>
      </c>
      <c r="BK139" s="137">
        <f>BK140+BK237+BK242</f>
        <v>0</v>
      </c>
    </row>
    <row r="140" spans="2:65" s="11" customFormat="1" ht="25.95" customHeight="1">
      <c r="B140" s="138"/>
      <c r="D140" s="139" t="s">
        <v>77</v>
      </c>
      <c r="E140" s="140" t="s">
        <v>157</v>
      </c>
      <c r="F140" s="140" t="s">
        <v>158</v>
      </c>
      <c r="I140" s="141"/>
      <c r="J140" s="142">
        <f>BK140</f>
        <v>0</v>
      </c>
      <c r="L140" s="138"/>
      <c r="M140" s="143"/>
      <c r="P140" s="144">
        <f>P141+P157+P161+P198+P221+P233</f>
        <v>0</v>
      </c>
      <c r="R140" s="144">
        <f>R141+R157+R161+R198+R221+R233</f>
        <v>2039.7799</v>
      </c>
      <c r="T140" s="145">
        <f>T141+T157+T161+T198+T221+T233</f>
        <v>790.16000000000008</v>
      </c>
      <c r="AR140" s="139" t="s">
        <v>86</v>
      </c>
      <c r="AT140" s="146" t="s">
        <v>77</v>
      </c>
      <c r="AU140" s="146" t="s">
        <v>78</v>
      </c>
      <c r="AY140" s="139" t="s">
        <v>159</v>
      </c>
      <c r="BK140" s="147">
        <f>BK141+BK157+BK161+BK198+BK221+BK233</f>
        <v>0</v>
      </c>
    </row>
    <row r="141" spans="2:65" s="11" customFormat="1" ht="22.8" customHeight="1">
      <c r="B141" s="138"/>
      <c r="D141" s="139" t="s">
        <v>77</v>
      </c>
      <c r="E141" s="148" t="s">
        <v>86</v>
      </c>
      <c r="F141" s="148" t="s">
        <v>160</v>
      </c>
      <c r="I141" s="141"/>
      <c r="J141" s="149">
        <f>BK141</f>
        <v>0</v>
      </c>
      <c r="L141" s="138"/>
      <c r="M141" s="143"/>
      <c r="P141" s="144">
        <f>SUM(P142:P156)</f>
        <v>0</v>
      </c>
      <c r="R141" s="144">
        <f>SUM(R142:R156)</f>
        <v>0</v>
      </c>
      <c r="T141" s="145">
        <f>SUM(T142:T156)</f>
        <v>790.16000000000008</v>
      </c>
      <c r="AR141" s="139" t="s">
        <v>86</v>
      </c>
      <c r="AT141" s="146" t="s">
        <v>77</v>
      </c>
      <c r="AU141" s="146" t="s">
        <v>86</v>
      </c>
      <c r="AY141" s="139" t="s">
        <v>159</v>
      </c>
      <c r="BK141" s="147">
        <f>SUM(BK142:BK156)</f>
        <v>0</v>
      </c>
    </row>
    <row r="142" spans="2:65" s="1" customFormat="1" ht="62.7" customHeight="1">
      <c r="B142" s="31"/>
      <c r="C142" s="150" t="s">
        <v>86</v>
      </c>
      <c r="D142" s="150" t="s">
        <v>161</v>
      </c>
      <c r="E142" s="151" t="s">
        <v>162</v>
      </c>
      <c r="F142" s="152" t="s">
        <v>163</v>
      </c>
      <c r="G142" s="153" t="s">
        <v>164</v>
      </c>
      <c r="H142" s="154">
        <v>2060</v>
      </c>
      <c r="I142" s="155"/>
      <c r="J142" s="156">
        <f>ROUND(I142*H142,2)</f>
        <v>0</v>
      </c>
      <c r="K142" s="152" t="s">
        <v>165</v>
      </c>
      <c r="L142" s="31"/>
      <c r="M142" s="157" t="s">
        <v>1</v>
      </c>
      <c r="N142" s="124" t="s">
        <v>43</v>
      </c>
      <c r="P142" s="158">
        <f>O142*H142</f>
        <v>0</v>
      </c>
      <c r="Q142" s="158">
        <v>0</v>
      </c>
      <c r="R142" s="158">
        <f>Q142*H142</f>
        <v>0</v>
      </c>
      <c r="S142" s="158">
        <v>0.316</v>
      </c>
      <c r="T142" s="159">
        <f>S142*H142</f>
        <v>650.96</v>
      </c>
      <c r="AR142" s="160" t="s">
        <v>166</v>
      </c>
      <c r="AT142" s="160" t="s">
        <v>161</v>
      </c>
      <c r="AU142" s="160" t="s">
        <v>88</v>
      </c>
      <c r="AY142" s="14" t="s">
        <v>159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4" t="s">
        <v>86</v>
      </c>
      <c r="BK142" s="93">
        <f>ROUND(I142*H142,2)</f>
        <v>0</v>
      </c>
      <c r="BL142" s="14" t="s">
        <v>166</v>
      </c>
      <c r="BM142" s="160" t="s">
        <v>167</v>
      </c>
    </row>
    <row r="143" spans="2:65" s="1" customFormat="1" ht="10.199999999999999">
      <c r="B143" s="31"/>
      <c r="D143" s="161" t="s">
        <v>168</v>
      </c>
      <c r="F143" s="162" t="s">
        <v>169</v>
      </c>
      <c r="I143" s="126"/>
      <c r="L143" s="31"/>
      <c r="M143" s="163"/>
      <c r="T143" s="55"/>
      <c r="AT143" s="14" t="s">
        <v>168</v>
      </c>
      <c r="AU143" s="14" t="s">
        <v>88</v>
      </c>
    </row>
    <row r="144" spans="2:65" s="12" customFormat="1" ht="10.199999999999999">
      <c r="B144" s="164"/>
      <c r="D144" s="165" t="s">
        <v>170</v>
      </c>
      <c r="E144" s="166" t="s">
        <v>1</v>
      </c>
      <c r="F144" s="167" t="s">
        <v>171</v>
      </c>
      <c r="H144" s="168">
        <v>2060</v>
      </c>
      <c r="I144" s="169"/>
      <c r="L144" s="164"/>
      <c r="M144" s="170"/>
      <c r="T144" s="171"/>
      <c r="AT144" s="166" t="s">
        <v>170</v>
      </c>
      <c r="AU144" s="166" t="s">
        <v>88</v>
      </c>
      <c r="AV144" s="12" t="s">
        <v>88</v>
      </c>
      <c r="AW144" s="12" t="s">
        <v>32</v>
      </c>
      <c r="AX144" s="12" t="s">
        <v>86</v>
      </c>
      <c r="AY144" s="166" t="s">
        <v>159</v>
      </c>
    </row>
    <row r="145" spans="2:65" s="1" customFormat="1" ht="44.25" customHeight="1">
      <c r="B145" s="31"/>
      <c r="C145" s="150" t="s">
        <v>172</v>
      </c>
      <c r="D145" s="150" t="s">
        <v>161</v>
      </c>
      <c r="E145" s="151" t="s">
        <v>173</v>
      </c>
      <c r="F145" s="152" t="s">
        <v>174</v>
      </c>
      <c r="G145" s="153" t="s">
        <v>175</v>
      </c>
      <c r="H145" s="154">
        <v>480</v>
      </c>
      <c r="I145" s="155"/>
      <c r="J145" s="156">
        <f>ROUND(I145*H145,2)</f>
        <v>0</v>
      </c>
      <c r="K145" s="152" t="s">
        <v>165</v>
      </c>
      <c r="L145" s="31"/>
      <c r="M145" s="157" t="s">
        <v>1</v>
      </c>
      <c r="N145" s="124" t="s">
        <v>43</v>
      </c>
      <c r="P145" s="158">
        <f>O145*H145</f>
        <v>0</v>
      </c>
      <c r="Q145" s="158">
        <v>0</v>
      </c>
      <c r="R145" s="158">
        <f>Q145*H145</f>
        <v>0</v>
      </c>
      <c r="S145" s="158">
        <v>0.28999999999999998</v>
      </c>
      <c r="T145" s="159">
        <f>S145*H145</f>
        <v>139.19999999999999</v>
      </c>
      <c r="AR145" s="160" t="s">
        <v>166</v>
      </c>
      <c r="AT145" s="160" t="s">
        <v>161</v>
      </c>
      <c r="AU145" s="160" t="s">
        <v>88</v>
      </c>
      <c r="AY145" s="14" t="s">
        <v>159</v>
      </c>
      <c r="BE145" s="93">
        <f>IF(N145="základní",J145,0)</f>
        <v>0</v>
      </c>
      <c r="BF145" s="93">
        <f>IF(N145="snížená",J145,0)</f>
        <v>0</v>
      </c>
      <c r="BG145" s="93">
        <f>IF(N145="zákl. přenesená",J145,0)</f>
        <v>0</v>
      </c>
      <c r="BH145" s="93">
        <f>IF(N145="sníž. přenesená",J145,0)</f>
        <v>0</v>
      </c>
      <c r="BI145" s="93">
        <f>IF(N145="nulová",J145,0)</f>
        <v>0</v>
      </c>
      <c r="BJ145" s="14" t="s">
        <v>86</v>
      </c>
      <c r="BK145" s="93">
        <f>ROUND(I145*H145,2)</f>
        <v>0</v>
      </c>
      <c r="BL145" s="14" t="s">
        <v>166</v>
      </c>
      <c r="BM145" s="160" t="s">
        <v>176</v>
      </c>
    </row>
    <row r="146" spans="2:65" s="1" customFormat="1" ht="10.199999999999999">
      <c r="B146" s="31"/>
      <c r="D146" s="161" t="s">
        <v>168</v>
      </c>
      <c r="F146" s="162" t="s">
        <v>177</v>
      </c>
      <c r="I146" s="126"/>
      <c r="L146" s="31"/>
      <c r="M146" s="163"/>
      <c r="T146" s="55"/>
      <c r="AT146" s="14" t="s">
        <v>168</v>
      </c>
      <c r="AU146" s="14" t="s">
        <v>88</v>
      </c>
    </row>
    <row r="147" spans="2:65" s="12" customFormat="1" ht="10.199999999999999">
      <c r="B147" s="164"/>
      <c r="D147" s="165" t="s">
        <v>170</v>
      </c>
      <c r="E147" s="166" t="s">
        <v>1</v>
      </c>
      <c r="F147" s="167" t="s">
        <v>178</v>
      </c>
      <c r="H147" s="168">
        <v>480</v>
      </c>
      <c r="I147" s="169"/>
      <c r="L147" s="164"/>
      <c r="M147" s="170"/>
      <c r="T147" s="171"/>
      <c r="AT147" s="166" t="s">
        <v>170</v>
      </c>
      <c r="AU147" s="166" t="s">
        <v>88</v>
      </c>
      <c r="AV147" s="12" t="s">
        <v>88</v>
      </c>
      <c r="AW147" s="12" t="s">
        <v>32</v>
      </c>
      <c r="AX147" s="12" t="s">
        <v>86</v>
      </c>
      <c r="AY147" s="166" t="s">
        <v>159</v>
      </c>
    </row>
    <row r="148" spans="2:65" s="1" customFormat="1" ht="37.799999999999997" customHeight="1">
      <c r="B148" s="31"/>
      <c r="C148" s="150" t="s">
        <v>179</v>
      </c>
      <c r="D148" s="150" t="s">
        <v>161</v>
      </c>
      <c r="E148" s="151" t="s">
        <v>180</v>
      </c>
      <c r="F148" s="152" t="s">
        <v>181</v>
      </c>
      <c r="G148" s="153" t="s">
        <v>182</v>
      </c>
      <c r="H148" s="154">
        <v>927.5</v>
      </c>
      <c r="I148" s="155"/>
      <c r="J148" s="156">
        <f>ROUND(I148*H148,2)</f>
        <v>0</v>
      </c>
      <c r="K148" s="152" t="s">
        <v>165</v>
      </c>
      <c r="L148" s="31"/>
      <c r="M148" s="157" t="s">
        <v>1</v>
      </c>
      <c r="N148" s="124" t="s">
        <v>43</v>
      </c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AR148" s="160" t="s">
        <v>166</v>
      </c>
      <c r="AT148" s="160" t="s">
        <v>161</v>
      </c>
      <c r="AU148" s="160" t="s">
        <v>88</v>
      </c>
      <c r="AY148" s="14" t="s">
        <v>159</v>
      </c>
      <c r="BE148" s="93">
        <f>IF(N148="základní",J148,0)</f>
        <v>0</v>
      </c>
      <c r="BF148" s="93">
        <f>IF(N148="snížená",J148,0)</f>
        <v>0</v>
      </c>
      <c r="BG148" s="93">
        <f>IF(N148="zákl. přenesená",J148,0)</f>
        <v>0</v>
      </c>
      <c r="BH148" s="93">
        <f>IF(N148="sníž. přenesená",J148,0)</f>
        <v>0</v>
      </c>
      <c r="BI148" s="93">
        <f>IF(N148="nulová",J148,0)</f>
        <v>0</v>
      </c>
      <c r="BJ148" s="14" t="s">
        <v>86</v>
      </c>
      <c r="BK148" s="93">
        <f>ROUND(I148*H148,2)</f>
        <v>0</v>
      </c>
      <c r="BL148" s="14" t="s">
        <v>166</v>
      </c>
      <c r="BM148" s="160" t="s">
        <v>183</v>
      </c>
    </row>
    <row r="149" spans="2:65" s="1" customFormat="1" ht="10.199999999999999">
      <c r="B149" s="31"/>
      <c r="D149" s="161" t="s">
        <v>168</v>
      </c>
      <c r="F149" s="162" t="s">
        <v>184</v>
      </c>
      <c r="I149" s="126"/>
      <c r="L149" s="31"/>
      <c r="M149" s="163"/>
      <c r="T149" s="55"/>
      <c r="AT149" s="14" t="s">
        <v>168</v>
      </c>
      <c r="AU149" s="14" t="s">
        <v>88</v>
      </c>
    </row>
    <row r="150" spans="2:65" s="12" customFormat="1" ht="10.199999999999999">
      <c r="B150" s="164"/>
      <c r="D150" s="165" t="s">
        <v>170</v>
      </c>
      <c r="E150" s="166" t="s">
        <v>1</v>
      </c>
      <c r="F150" s="167" t="s">
        <v>185</v>
      </c>
      <c r="H150" s="168">
        <v>927.5</v>
      </c>
      <c r="I150" s="169"/>
      <c r="L150" s="164"/>
      <c r="M150" s="170"/>
      <c r="T150" s="171"/>
      <c r="AT150" s="166" t="s">
        <v>170</v>
      </c>
      <c r="AU150" s="166" t="s">
        <v>88</v>
      </c>
      <c r="AV150" s="12" t="s">
        <v>88</v>
      </c>
      <c r="AW150" s="12" t="s">
        <v>32</v>
      </c>
      <c r="AX150" s="12" t="s">
        <v>86</v>
      </c>
      <c r="AY150" s="166" t="s">
        <v>159</v>
      </c>
    </row>
    <row r="151" spans="2:65" s="1" customFormat="1" ht="62.7" customHeight="1">
      <c r="B151" s="31"/>
      <c r="C151" s="150" t="s">
        <v>88</v>
      </c>
      <c r="D151" s="150" t="s">
        <v>161</v>
      </c>
      <c r="E151" s="151" t="s">
        <v>186</v>
      </c>
      <c r="F151" s="152" t="s">
        <v>187</v>
      </c>
      <c r="G151" s="153" t="s">
        <v>182</v>
      </c>
      <c r="H151" s="154">
        <v>1236.5</v>
      </c>
      <c r="I151" s="155"/>
      <c r="J151" s="156">
        <f>ROUND(I151*H151,2)</f>
        <v>0</v>
      </c>
      <c r="K151" s="152" t="s">
        <v>165</v>
      </c>
      <c r="L151" s="31"/>
      <c r="M151" s="157" t="s">
        <v>1</v>
      </c>
      <c r="N151" s="124" t="s">
        <v>43</v>
      </c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AR151" s="160" t="s">
        <v>166</v>
      </c>
      <c r="AT151" s="160" t="s">
        <v>161</v>
      </c>
      <c r="AU151" s="160" t="s">
        <v>88</v>
      </c>
      <c r="AY151" s="14" t="s">
        <v>159</v>
      </c>
      <c r="BE151" s="93">
        <f>IF(N151="základní",J151,0)</f>
        <v>0</v>
      </c>
      <c r="BF151" s="93">
        <f>IF(N151="snížená",J151,0)</f>
        <v>0</v>
      </c>
      <c r="BG151" s="93">
        <f>IF(N151="zákl. přenesená",J151,0)</f>
        <v>0</v>
      </c>
      <c r="BH151" s="93">
        <f>IF(N151="sníž. přenesená",J151,0)</f>
        <v>0</v>
      </c>
      <c r="BI151" s="93">
        <f>IF(N151="nulová",J151,0)</f>
        <v>0</v>
      </c>
      <c r="BJ151" s="14" t="s">
        <v>86</v>
      </c>
      <c r="BK151" s="93">
        <f>ROUND(I151*H151,2)</f>
        <v>0</v>
      </c>
      <c r="BL151" s="14" t="s">
        <v>166</v>
      </c>
      <c r="BM151" s="160" t="s">
        <v>188</v>
      </c>
    </row>
    <row r="152" spans="2:65" s="1" customFormat="1" ht="10.199999999999999">
      <c r="B152" s="31"/>
      <c r="D152" s="161" t="s">
        <v>168</v>
      </c>
      <c r="F152" s="162" t="s">
        <v>189</v>
      </c>
      <c r="I152" s="126"/>
      <c r="L152" s="31"/>
      <c r="M152" s="163"/>
      <c r="T152" s="55"/>
      <c r="AT152" s="14" t="s">
        <v>168</v>
      </c>
      <c r="AU152" s="14" t="s">
        <v>88</v>
      </c>
    </row>
    <row r="153" spans="2:65" s="12" customFormat="1" ht="10.199999999999999">
      <c r="B153" s="164"/>
      <c r="D153" s="165" t="s">
        <v>170</v>
      </c>
      <c r="E153" s="166" t="s">
        <v>1</v>
      </c>
      <c r="F153" s="167" t="s">
        <v>190</v>
      </c>
      <c r="H153" s="168">
        <v>1236.5</v>
      </c>
      <c r="I153" s="169"/>
      <c r="L153" s="164"/>
      <c r="M153" s="170"/>
      <c r="T153" s="171"/>
      <c r="AT153" s="166" t="s">
        <v>170</v>
      </c>
      <c r="AU153" s="166" t="s">
        <v>88</v>
      </c>
      <c r="AV153" s="12" t="s">
        <v>88</v>
      </c>
      <c r="AW153" s="12" t="s">
        <v>32</v>
      </c>
      <c r="AX153" s="12" t="s">
        <v>86</v>
      </c>
      <c r="AY153" s="166" t="s">
        <v>159</v>
      </c>
    </row>
    <row r="154" spans="2:65" s="1" customFormat="1" ht="44.25" customHeight="1">
      <c r="B154" s="31"/>
      <c r="C154" s="150" t="s">
        <v>191</v>
      </c>
      <c r="D154" s="150" t="s">
        <v>161</v>
      </c>
      <c r="E154" s="151" t="s">
        <v>192</v>
      </c>
      <c r="F154" s="152" t="s">
        <v>193</v>
      </c>
      <c r="G154" s="153" t="s">
        <v>182</v>
      </c>
      <c r="H154" s="154">
        <v>927.5</v>
      </c>
      <c r="I154" s="155"/>
      <c r="J154" s="156">
        <f>ROUND(I154*H154,2)</f>
        <v>0</v>
      </c>
      <c r="K154" s="152" t="s">
        <v>165</v>
      </c>
      <c r="L154" s="31"/>
      <c r="M154" s="157" t="s">
        <v>1</v>
      </c>
      <c r="N154" s="124" t="s">
        <v>43</v>
      </c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AR154" s="160" t="s">
        <v>166</v>
      </c>
      <c r="AT154" s="160" t="s">
        <v>161</v>
      </c>
      <c r="AU154" s="160" t="s">
        <v>88</v>
      </c>
      <c r="AY154" s="14" t="s">
        <v>159</v>
      </c>
      <c r="BE154" s="93">
        <f>IF(N154="základní",J154,0)</f>
        <v>0</v>
      </c>
      <c r="BF154" s="93">
        <f>IF(N154="snížená",J154,0)</f>
        <v>0</v>
      </c>
      <c r="BG154" s="93">
        <f>IF(N154="zákl. přenesená",J154,0)</f>
        <v>0</v>
      </c>
      <c r="BH154" s="93">
        <f>IF(N154="sníž. přenesená",J154,0)</f>
        <v>0</v>
      </c>
      <c r="BI154" s="93">
        <f>IF(N154="nulová",J154,0)</f>
        <v>0</v>
      </c>
      <c r="BJ154" s="14" t="s">
        <v>86</v>
      </c>
      <c r="BK154" s="93">
        <f>ROUND(I154*H154,2)</f>
        <v>0</v>
      </c>
      <c r="BL154" s="14" t="s">
        <v>166</v>
      </c>
      <c r="BM154" s="160" t="s">
        <v>194</v>
      </c>
    </row>
    <row r="155" spans="2:65" s="1" customFormat="1" ht="10.199999999999999">
      <c r="B155" s="31"/>
      <c r="D155" s="161" t="s">
        <v>168</v>
      </c>
      <c r="F155" s="162" t="s">
        <v>195</v>
      </c>
      <c r="I155" s="126"/>
      <c r="L155" s="31"/>
      <c r="M155" s="163"/>
      <c r="T155" s="55"/>
      <c r="AT155" s="14" t="s">
        <v>168</v>
      </c>
      <c r="AU155" s="14" t="s">
        <v>88</v>
      </c>
    </row>
    <row r="156" spans="2:65" s="12" customFormat="1" ht="10.199999999999999">
      <c r="B156" s="164"/>
      <c r="D156" s="165" t="s">
        <v>170</v>
      </c>
      <c r="E156" s="166" t="s">
        <v>1</v>
      </c>
      <c r="F156" s="167" t="s">
        <v>196</v>
      </c>
      <c r="H156" s="168">
        <v>927.5</v>
      </c>
      <c r="I156" s="169"/>
      <c r="L156" s="164"/>
      <c r="M156" s="170"/>
      <c r="T156" s="171"/>
      <c r="AT156" s="166" t="s">
        <v>170</v>
      </c>
      <c r="AU156" s="166" t="s">
        <v>88</v>
      </c>
      <c r="AV156" s="12" t="s">
        <v>88</v>
      </c>
      <c r="AW156" s="12" t="s">
        <v>32</v>
      </c>
      <c r="AX156" s="12" t="s">
        <v>86</v>
      </c>
      <c r="AY156" s="166" t="s">
        <v>159</v>
      </c>
    </row>
    <row r="157" spans="2:65" s="11" customFormat="1" ht="22.8" customHeight="1">
      <c r="B157" s="138"/>
      <c r="D157" s="139" t="s">
        <v>77</v>
      </c>
      <c r="E157" s="148" t="s">
        <v>166</v>
      </c>
      <c r="F157" s="148" t="s">
        <v>197</v>
      </c>
      <c r="I157" s="141"/>
      <c r="J157" s="149">
        <f>BK157</f>
        <v>0</v>
      </c>
      <c r="L157" s="138"/>
      <c r="M157" s="143"/>
      <c r="P157" s="144">
        <f>SUM(P158:P160)</f>
        <v>0</v>
      </c>
      <c r="R157" s="144">
        <f>SUM(R158:R160)</f>
        <v>0</v>
      </c>
      <c r="T157" s="145">
        <f>SUM(T158:T160)</f>
        <v>0</v>
      </c>
      <c r="AR157" s="139" t="s">
        <v>86</v>
      </c>
      <c r="AT157" s="146" t="s">
        <v>77</v>
      </c>
      <c r="AU157" s="146" t="s">
        <v>86</v>
      </c>
      <c r="AY157" s="139" t="s">
        <v>159</v>
      </c>
      <c r="BK157" s="147">
        <f>SUM(BK158:BK160)</f>
        <v>0</v>
      </c>
    </row>
    <row r="158" spans="2:65" s="1" customFormat="1" ht="37.799999999999997" customHeight="1">
      <c r="B158" s="31"/>
      <c r="C158" s="150" t="s">
        <v>166</v>
      </c>
      <c r="D158" s="150" t="s">
        <v>161</v>
      </c>
      <c r="E158" s="151" t="s">
        <v>198</v>
      </c>
      <c r="F158" s="152" t="s">
        <v>199</v>
      </c>
      <c r="G158" s="153" t="s">
        <v>164</v>
      </c>
      <c r="H158" s="154">
        <v>2060</v>
      </c>
      <c r="I158" s="155"/>
      <c r="J158" s="156">
        <f>ROUND(I158*H158,2)</f>
        <v>0</v>
      </c>
      <c r="K158" s="152" t="s">
        <v>165</v>
      </c>
      <c r="L158" s="31"/>
      <c r="M158" s="157" t="s">
        <v>1</v>
      </c>
      <c r="N158" s="124" t="s">
        <v>43</v>
      </c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AR158" s="160" t="s">
        <v>166</v>
      </c>
      <c r="AT158" s="160" t="s">
        <v>161</v>
      </c>
      <c r="AU158" s="160" t="s">
        <v>88</v>
      </c>
      <c r="AY158" s="14" t="s">
        <v>159</v>
      </c>
      <c r="BE158" s="93">
        <f>IF(N158="základní",J158,0)</f>
        <v>0</v>
      </c>
      <c r="BF158" s="93">
        <f>IF(N158="snížená",J158,0)</f>
        <v>0</v>
      </c>
      <c r="BG158" s="93">
        <f>IF(N158="zákl. přenesená",J158,0)</f>
        <v>0</v>
      </c>
      <c r="BH158" s="93">
        <f>IF(N158="sníž. přenesená",J158,0)</f>
        <v>0</v>
      </c>
      <c r="BI158" s="93">
        <f>IF(N158="nulová",J158,0)</f>
        <v>0</v>
      </c>
      <c r="BJ158" s="14" t="s">
        <v>86</v>
      </c>
      <c r="BK158" s="93">
        <f>ROUND(I158*H158,2)</f>
        <v>0</v>
      </c>
      <c r="BL158" s="14" t="s">
        <v>166</v>
      </c>
      <c r="BM158" s="160" t="s">
        <v>200</v>
      </c>
    </row>
    <row r="159" spans="2:65" s="1" customFormat="1" ht="10.199999999999999">
      <c r="B159" s="31"/>
      <c r="D159" s="161" t="s">
        <v>168</v>
      </c>
      <c r="F159" s="162" t="s">
        <v>201</v>
      </c>
      <c r="I159" s="126"/>
      <c r="L159" s="31"/>
      <c r="M159" s="163"/>
      <c r="T159" s="55"/>
      <c r="AT159" s="14" t="s">
        <v>168</v>
      </c>
      <c r="AU159" s="14" t="s">
        <v>88</v>
      </c>
    </row>
    <row r="160" spans="2:65" s="12" customFormat="1" ht="10.199999999999999">
      <c r="B160" s="164"/>
      <c r="D160" s="165" t="s">
        <v>170</v>
      </c>
      <c r="E160" s="166" t="s">
        <v>1</v>
      </c>
      <c r="F160" s="167" t="s">
        <v>171</v>
      </c>
      <c r="H160" s="168">
        <v>2060</v>
      </c>
      <c r="I160" s="169"/>
      <c r="L160" s="164"/>
      <c r="M160" s="170"/>
      <c r="T160" s="171"/>
      <c r="AT160" s="166" t="s">
        <v>170</v>
      </c>
      <c r="AU160" s="166" t="s">
        <v>88</v>
      </c>
      <c r="AV160" s="12" t="s">
        <v>88</v>
      </c>
      <c r="AW160" s="12" t="s">
        <v>32</v>
      </c>
      <c r="AX160" s="12" t="s">
        <v>86</v>
      </c>
      <c r="AY160" s="166" t="s">
        <v>159</v>
      </c>
    </row>
    <row r="161" spans="2:65" s="11" customFormat="1" ht="22.8" customHeight="1">
      <c r="B161" s="138"/>
      <c r="D161" s="139" t="s">
        <v>77</v>
      </c>
      <c r="E161" s="148" t="s">
        <v>202</v>
      </c>
      <c r="F161" s="148" t="s">
        <v>203</v>
      </c>
      <c r="I161" s="141"/>
      <c r="J161" s="149">
        <f>BK161</f>
        <v>0</v>
      </c>
      <c r="L161" s="138"/>
      <c r="M161" s="143"/>
      <c r="P161" s="144">
        <f>SUM(P162:P197)</f>
        <v>0</v>
      </c>
      <c r="R161" s="144">
        <f>SUM(R162:R197)</f>
        <v>1877.6145300000001</v>
      </c>
      <c r="T161" s="145">
        <f>SUM(T162:T197)</f>
        <v>0</v>
      </c>
      <c r="AR161" s="139" t="s">
        <v>86</v>
      </c>
      <c r="AT161" s="146" t="s">
        <v>77</v>
      </c>
      <c r="AU161" s="146" t="s">
        <v>86</v>
      </c>
      <c r="AY161" s="139" t="s">
        <v>159</v>
      </c>
      <c r="BK161" s="147">
        <f>SUM(BK162:BK197)</f>
        <v>0</v>
      </c>
    </row>
    <row r="162" spans="2:65" s="1" customFormat="1" ht="37.799999999999997" customHeight="1">
      <c r="B162" s="31"/>
      <c r="C162" s="150" t="s">
        <v>202</v>
      </c>
      <c r="D162" s="150" t="s">
        <v>161</v>
      </c>
      <c r="E162" s="151" t="s">
        <v>204</v>
      </c>
      <c r="F162" s="152" t="s">
        <v>205</v>
      </c>
      <c r="G162" s="153" t="s">
        <v>164</v>
      </c>
      <c r="H162" s="154">
        <v>3710</v>
      </c>
      <c r="I162" s="155"/>
      <c r="J162" s="156">
        <f>ROUND(I162*H162,2)</f>
        <v>0</v>
      </c>
      <c r="K162" s="152" t="s">
        <v>165</v>
      </c>
      <c r="L162" s="31"/>
      <c r="M162" s="157" t="s">
        <v>1</v>
      </c>
      <c r="N162" s="124" t="s">
        <v>43</v>
      </c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AR162" s="160" t="s">
        <v>166</v>
      </c>
      <c r="AT162" s="160" t="s">
        <v>161</v>
      </c>
      <c r="AU162" s="160" t="s">
        <v>88</v>
      </c>
      <c r="AY162" s="14" t="s">
        <v>159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4" t="s">
        <v>86</v>
      </c>
      <c r="BK162" s="93">
        <f>ROUND(I162*H162,2)</f>
        <v>0</v>
      </c>
      <c r="BL162" s="14" t="s">
        <v>166</v>
      </c>
      <c r="BM162" s="160" t="s">
        <v>206</v>
      </c>
    </row>
    <row r="163" spans="2:65" s="1" customFormat="1" ht="10.199999999999999">
      <c r="B163" s="31"/>
      <c r="D163" s="161" t="s">
        <v>168</v>
      </c>
      <c r="F163" s="162" t="s">
        <v>207</v>
      </c>
      <c r="I163" s="126"/>
      <c r="L163" s="31"/>
      <c r="M163" s="163"/>
      <c r="T163" s="55"/>
      <c r="AT163" s="14" t="s">
        <v>168</v>
      </c>
      <c r="AU163" s="14" t="s">
        <v>88</v>
      </c>
    </row>
    <row r="164" spans="2:65" s="12" customFormat="1" ht="10.199999999999999">
      <c r="B164" s="164"/>
      <c r="D164" s="165" t="s">
        <v>170</v>
      </c>
      <c r="E164" s="166" t="s">
        <v>1</v>
      </c>
      <c r="F164" s="167" t="s">
        <v>208</v>
      </c>
      <c r="H164" s="168">
        <v>3710</v>
      </c>
      <c r="I164" s="169"/>
      <c r="L164" s="164"/>
      <c r="M164" s="170"/>
      <c r="T164" s="171"/>
      <c r="AT164" s="166" t="s">
        <v>170</v>
      </c>
      <c r="AU164" s="166" t="s">
        <v>88</v>
      </c>
      <c r="AV164" s="12" t="s">
        <v>88</v>
      </c>
      <c r="AW164" s="12" t="s">
        <v>32</v>
      </c>
      <c r="AX164" s="12" t="s">
        <v>86</v>
      </c>
      <c r="AY164" s="166" t="s">
        <v>159</v>
      </c>
    </row>
    <row r="165" spans="2:65" s="1" customFormat="1" ht="33" customHeight="1">
      <c r="B165" s="31"/>
      <c r="C165" s="150" t="s">
        <v>209</v>
      </c>
      <c r="D165" s="150" t="s">
        <v>161</v>
      </c>
      <c r="E165" s="151" t="s">
        <v>210</v>
      </c>
      <c r="F165" s="152" t="s">
        <v>211</v>
      </c>
      <c r="G165" s="153" t="s">
        <v>164</v>
      </c>
      <c r="H165" s="154">
        <v>410</v>
      </c>
      <c r="I165" s="155"/>
      <c r="J165" s="156">
        <f>ROUND(I165*H165,2)</f>
        <v>0</v>
      </c>
      <c r="K165" s="152" t="s">
        <v>165</v>
      </c>
      <c r="L165" s="31"/>
      <c r="M165" s="157" t="s">
        <v>1</v>
      </c>
      <c r="N165" s="124" t="s">
        <v>43</v>
      </c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AR165" s="160" t="s">
        <v>166</v>
      </c>
      <c r="AT165" s="160" t="s">
        <v>161</v>
      </c>
      <c r="AU165" s="160" t="s">
        <v>88</v>
      </c>
      <c r="AY165" s="14" t="s">
        <v>159</v>
      </c>
      <c r="BE165" s="93">
        <f>IF(N165="základní",J165,0)</f>
        <v>0</v>
      </c>
      <c r="BF165" s="93">
        <f>IF(N165="snížená",J165,0)</f>
        <v>0</v>
      </c>
      <c r="BG165" s="93">
        <f>IF(N165="zákl. přenesená",J165,0)</f>
        <v>0</v>
      </c>
      <c r="BH165" s="93">
        <f>IF(N165="sníž. přenesená",J165,0)</f>
        <v>0</v>
      </c>
      <c r="BI165" s="93">
        <f>IF(N165="nulová",J165,0)</f>
        <v>0</v>
      </c>
      <c r="BJ165" s="14" t="s">
        <v>86</v>
      </c>
      <c r="BK165" s="93">
        <f>ROUND(I165*H165,2)</f>
        <v>0</v>
      </c>
      <c r="BL165" s="14" t="s">
        <v>166</v>
      </c>
      <c r="BM165" s="160" t="s">
        <v>212</v>
      </c>
    </row>
    <row r="166" spans="2:65" s="1" customFormat="1" ht="10.199999999999999">
      <c r="B166" s="31"/>
      <c r="D166" s="161" t="s">
        <v>168</v>
      </c>
      <c r="F166" s="162" t="s">
        <v>213</v>
      </c>
      <c r="I166" s="126"/>
      <c r="L166" s="31"/>
      <c r="M166" s="163"/>
      <c r="T166" s="55"/>
      <c r="AT166" s="14" t="s">
        <v>168</v>
      </c>
      <c r="AU166" s="14" t="s">
        <v>88</v>
      </c>
    </row>
    <row r="167" spans="2:65" s="12" customFormat="1" ht="10.199999999999999">
      <c r="B167" s="164"/>
      <c r="D167" s="165" t="s">
        <v>170</v>
      </c>
      <c r="E167" s="166" t="s">
        <v>1</v>
      </c>
      <c r="F167" s="167" t="s">
        <v>214</v>
      </c>
      <c r="H167" s="168">
        <v>410</v>
      </c>
      <c r="I167" s="169"/>
      <c r="L167" s="164"/>
      <c r="M167" s="170"/>
      <c r="T167" s="171"/>
      <c r="AT167" s="166" t="s">
        <v>170</v>
      </c>
      <c r="AU167" s="166" t="s">
        <v>88</v>
      </c>
      <c r="AV167" s="12" t="s">
        <v>88</v>
      </c>
      <c r="AW167" s="12" t="s">
        <v>32</v>
      </c>
      <c r="AX167" s="12" t="s">
        <v>86</v>
      </c>
      <c r="AY167" s="166" t="s">
        <v>159</v>
      </c>
    </row>
    <row r="168" spans="2:65" s="1" customFormat="1" ht="16.5" customHeight="1">
      <c r="B168" s="31"/>
      <c r="C168" s="172" t="s">
        <v>215</v>
      </c>
      <c r="D168" s="172" t="s">
        <v>216</v>
      </c>
      <c r="E168" s="173" t="s">
        <v>217</v>
      </c>
      <c r="F168" s="174" t="s">
        <v>218</v>
      </c>
      <c r="G168" s="175" t="s">
        <v>219</v>
      </c>
      <c r="H168" s="176">
        <v>742.5</v>
      </c>
      <c r="I168" s="177"/>
      <c r="J168" s="178">
        <f>ROUND(I168*H168,2)</f>
        <v>0</v>
      </c>
      <c r="K168" s="174" t="s">
        <v>165</v>
      </c>
      <c r="L168" s="179"/>
      <c r="M168" s="180" t="s">
        <v>1</v>
      </c>
      <c r="N168" s="181" t="s">
        <v>43</v>
      </c>
      <c r="P168" s="158">
        <f>O168*H168</f>
        <v>0</v>
      </c>
      <c r="Q168" s="158">
        <v>1</v>
      </c>
      <c r="R168" s="158">
        <f>Q168*H168</f>
        <v>742.5</v>
      </c>
      <c r="S168" s="158">
        <v>0</v>
      </c>
      <c r="T168" s="159">
        <f>S168*H168</f>
        <v>0</v>
      </c>
      <c r="AR168" s="160" t="s">
        <v>220</v>
      </c>
      <c r="AT168" s="160" t="s">
        <v>216</v>
      </c>
      <c r="AU168" s="160" t="s">
        <v>88</v>
      </c>
      <c r="AY168" s="14" t="s">
        <v>159</v>
      </c>
      <c r="BE168" s="93">
        <f>IF(N168="základní",J168,0)</f>
        <v>0</v>
      </c>
      <c r="BF168" s="93">
        <f>IF(N168="snížená",J168,0)</f>
        <v>0</v>
      </c>
      <c r="BG168" s="93">
        <f>IF(N168="zákl. přenesená",J168,0)</f>
        <v>0</v>
      </c>
      <c r="BH168" s="93">
        <f>IF(N168="sníž. přenesená",J168,0)</f>
        <v>0</v>
      </c>
      <c r="BI168" s="93">
        <f>IF(N168="nulová",J168,0)</f>
        <v>0</v>
      </c>
      <c r="BJ168" s="14" t="s">
        <v>86</v>
      </c>
      <c r="BK168" s="93">
        <f>ROUND(I168*H168,2)</f>
        <v>0</v>
      </c>
      <c r="BL168" s="14" t="s">
        <v>166</v>
      </c>
      <c r="BM168" s="160" t="s">
        <v>221</v>
      </c>
    </row>
    <row r="169" spans="2:65" s="12" customFormat="1" ht="10.199999999999999">
      <c r="B169" s="164"/>
      <c r="D169" s="165" t="s">
        <v>170</v>
      </c>
      <c r="E169" s="166" t="s">
        <v>1</v>
      </c>
      <c r="F169" s="167" t="s">
        <v>222</v>
      </c>
      <c r="H169" s="168">
        <v>742.5</v>
      </c>
      <c r="I169" s="169"/>
      <c r="L169" s="164"/>
      <c r="M169" s="170"/>
      <c r="T169" s="171"/>
      <c r="AT169" s="166" t="s">
        <v>170</v>
      </c>
      <c r="AU169" s="166" t="s">
        <v>88</v>
      </c>
      <c r="AV169" s="12" t="s">
        <v>88</v>
      </c>
      <c r="AW169" s="12" t="s">
        <v>32</v>
      </c>
      <c r="AX169" s="12" t="s">
        <v>86</v>
      </c>
      <c r="AY169" s="166" t="s">
        <v>159</v>
      </c>
    </row>
    <row r="170" spans="2:65" s="1" customFormat="1" ht="16.5" customHeight="1">
      <c r="B170" s="31"/>
      <c r="C170" s="172" t="s">
        <v>220</v>
      </c>
      <c r="D170" s="172" t="s">
        <v>216</v>
      </c>
      <c r="E170" s="173" t="s">
        <v>223</v>
      </c>
      <c r="F170" s="174" t="s">
        <v>224</v>
      </c>
      <c r="G170" s="175" t="s">
        <v>219</v>
      </c>
      <c r="H170" s="176">
        <v>184.5</v>
      </c>
      <c r="I170" s="177"/>
      <c r="J170" s="178">
        <f>ROUND(I170*H170,2)</f>
        <v>0</v>
      </c>
      <c r="K170" s="174" t="s">
        <v>165</v>
      </c>
      <c r="L170" s="179"/>
      <c r="M170" s="180" t="s">
        <v>1</v>
      </c>
      <c r="N170" s="181" t="s">
        <v>43</v>
      </c>
      <c r="P170" s="158">
        <f>O170*H170</f>
        <v>0</v>
      </c>
      <c r="Q170" s="158">
        <v>1</v>
      </c>
      <c r="R170" s="158">
        <f>Q170*H170</f>
        <v>184.5</v>
      </c>
      <c r="S170" s="158">
        <v>0</v>
      </c>
      <c r="T170" s="159">
        <f>S170*H170</f>
        <v>0</v>
      </c>
      <c r="AR170" s="160" t="s">
        <v>220</v>
      </c>
      <c r="AT170" s="160" t="s">
        <v>216</v>
      </c>
      <c r="AU170" s="160" t="s">
        <v>88</v>
      </c>
      <c r="AY170" s="14" t="s">
        <v>159</v>
      </c>
      <c r="BE170" s="93">
        <f>IF(N170="základní",J170,0)</f>
        <v>0</v>
      </c>
      <c r="BF170" s="93">
        <f>IF(N170="snížená",J170,0)</f>
        <v>0</v>
      </c>
      <c r="BG170" s="93">
        <f>IF(N170="zákl. přenesená",J170,0)</f>
        <v>0</v>
      </c>
      <c r="BH170" s="93">
        <f>IF(N170="sníž. přenesená",J170,0)</f>
        <v>0</v>
      </c>
      <c r="BI170" s="93">
        <f>IF(N170="nulová",J170,0)</f>
        <v>0</v>
      </c>
      <c r="BJ170" s="14" t="s">
        <v>86</v>
      </c>
      <c r="BK170" s="93">
        <f>ROUND(I170*H170,2)</f>
        <v>0</v>
      </c>
      <c r="BL170" s="14" t="s">
        <v>166</v>
      </c>
      <c r="BM170" s="160" t="s">
        <v>225</v>
      </c>
    </row>
    <row r="171" spans="2:65" s="12" customFormat="1" ht="10.199999999999999">
      <c r="B171" s="164"/>
      <c r="D171" s="165" t="s">
        <v>170</v>
      </c>
      <c r="E171" s="166" t="s">
        <v>1</v>
      </c>
      <c r="F171" s="167" t="s">
        <v>226</v>
      </c>
      <c r="H171" s="168">
        <v>184.5</v>
      </c>
      <c r="I171" s="169"/>
      <c r="L171" s="164"/>
      <c r="M171" s="170"/>
      <c r="T171" s="171"/>
      <c r="AT171" s="166" t="s">
        <v>170</v>
      </c>
      <c r="AU171" s="166" t="s">
        <v>88</v>
      </c>
      <c r="AV171" s="12" t="s">
        <v>88</v>
      </c>
      <c r="AW171" s="12" t="s">
        <v>32</v>
      </c>
      <c r="AX171" s="12" t="s">
        <v>86</v>
      </c>
      <c r="AY171" s="166" t="s">
        <v>159</v>
      </c>
    </row>
    <row r="172" spans="2:65" s="1" customFormat="1" ht="16.5" customHeight="1">
      <c r="B172" s="31"/>
      <c r="C172" s="172" t="s">
        <v>227</v>
      </c>
      <c r="D172" s="172" t="s">
        <v>216</v>
      </c>
      <c r="E172" s="173" t="s">
        <v>228</v>
      </c>
      <c r="F172" s="174" t="s">
        <v>229</v>
      </c>
      <c r="G172" s="175" t="s">
        <v>219</v>
      </c>
      <c r="H172" s="176">
        <v>742.5</v>
      </c>
      <c r="I172" s="177"/>
      <c r="J172" s="178">
        <f>ROUND(I172*H172,2)</f>
        <v>0</v>
      </c>
      <c r="K172" s="174" t="s">
        <v>165</v>
      </c>
      <c r="L172" s="179"/>
      <c r="M172" s="180" t="s">
        <v>1</v>
      </c>
      <c r="N172" s="181" t="s">
        <v>43</v>
      </c>
      <c r="P172" s="158">
        <f>O172*H172</f>
        <v>0</v>
      </c>
      <c r="Q172" s="158">
        <v>1</v>
      </c>
      <c r="R172" s="158">
        <f>Q172*H172</f>
        <v>742.5</v>
      </c>
      <c r="S172" s="158">
        <v>0</v>
      </c>
      <c r="T172" s="159">
        <f>S172*H172</f>
        <v>0</v>
      </c>
      <c r="AR172" s="160" t="s">
        <v>220</v>
      </c>
      <c r="AT172" s="160" t="s">
        <v>216</v>
      </c>
      <c r="AU172" s="160" t="s">
        <v>88</v>
      </c>
      <c r="AY172" s="14" t="s">
        <v>159</v>
      </c>
      <c r="BE172" s="93">
        <f>IF(N172="základní",J172,0)</f>
        <v>0</v>
      </c>
      <c r="BF172" s="93">
        <f>IF(N172="snížená",J172,0)</f>
        <v>0</v>
      </c>
      <c r="BG172" s="93">
        <f>IF(N172="zákl. přenesená",J172,0)</f>
        <v>0</v>
      </c>
      <c r="BH172" s="93">
        <f>IF(N172="sníž. přenesená",J172,0)</f>
        <v>0</v>
      </c>
      <c r="BI172" s="93">
        <f>IF(N172="nulová",J172,0)</f>
        <v>0</v>
      </c>
      <c r="BJ172" s="14" t="s">
        <v>86</v>
      </c>
      <c r="BK172" s="93">
        <f>ROUND(I172*H172,2)</f>
        <v>0</v>
      </c>
      <c r="BL172" s="14" t="s">
        <v>166</v>
      </c>
      <c r="BM172" s="160" t="s">
        <v>230</v>
      </c>
    </row>
    <row r="173" spans="2:65" s="12" customFormat="1" ht="10.199999999999999">
      <c r="B173" s="164"/>
      <c r="D173" s="165" t="s">
        <v>170</v>
      </c>
      <c r="E173" s="166" t="s">
        <v>1</v>
      </c>
      <c r="F173" s="167" t="s">
        <v>222</v>
      </c>
      <c r="H173" s="168">
        <v>742.5</v>
      </c>
      <c r="I173" s="169"/>
      <c r="L173" s="164"/>
      <c r="M173" s="170"/>
      <c r="T173" s="171"/>
      <c r="AT173" s="166" t="s">
        <v>170</v>
      </c>
      <c r="AU173" s="166" t="s">
        <v>88</v>
      </c>
      <c r="AV173" s="12" t="s">
        <v>88</v>
      </c>
      <c r="AW173" s="12" t="s">
        <v>32</v>
      </c>
      <c r="AX173" s="12" t="s">
        <v>86</v>
      </c>
      <c r="AY173" s="166" t="s">
        <v>159</v>
      </c>
    </row>
    <row r="174" spans="2:65" s="1" customFormat="1" ht="16.5" customHeight="1">
      <c r="B174" s="31"/>
      <c r="C174" s="172" t="s">
        <v>231</v>
      </c>
      <c r="D174" s="172" t="s">
        <v>216</v>
      </c>
      <c r="E174" s="173" t="s">
        <v>232</v>
      </c>
      <c r="F174" s="174" t="s">
        <v>233</v>
      </c>
      <c r="G174" s="175" t="s">
        <v>219</v>
      </c>
      <c r="H174" s="176">
        <v>30.39</v>
      </c>
      <c r="I174" s="177"/>
      <c r="J174" s="178">
        <f>ROUND(I174*H174,2)</f>
        <v>0</v>
      </c>
      <c r="K174" s="174" t="s">
        <v>165</v>
      </c>
      <c r="L174" s="179"/>
      <c r="M174" s="180" t="s">
        <v>1</v>
      </c>
      <c r="N174" s="181" t="s">
        <v>43</v>
      </c>
      <c r="P174" s="158">
        <f>O174*H174</f>
        <v>0</v>
      </c>
      <c r="Q174" s="158">
        <v>1</v>
      </c>
      <c r="R174" s="158">
        <f>Q174*H174</f>
        <v>30.39</v>
      </c>
      <c r="S174" s="158">
        <v>0</v>
      </c>
      <c r="T174" s="159">
        <f>S174*H174</f>
        <v>0</v>
      </c>
      <c r="AR174" s="160" t="s">
        <v>220</v>
      </c>
      <c r="AT174" s="160" t="s">
        <v>216</v>
      </c>
      <c r="AU174" s="160" t="s">
        <v>88</v>
      </c>
      <c r="AY174" s="14" t="s">
        <v>159</v>
      </c>
      <c r="BE174" s="93">
        <f>IF(N174="základní",J174,0)</f>
        <v>0</v>
      </c>
      <c r="BF174" s="93">
        <f>IF(N174="snížená",J174,0)</f>
        <v>0</v>
      </c>
      <c r="BG174" s="93">
        <f>IF(N174="zákl. přenesená",J174,0)</f>
        <v>0</v>
      </c>
      <c r="BH174" s="93">
        <f>IF(N174="sníž. přenesená",J174,0)</f>
        <v>0</v>
      </c>
      <c r="BI174" s="93">
        <f>IF(N174="nulová",J174,0)</f>
        <v>0</v>
      </c>
      <c r="BJ174" s="14" t="s">
        <v>86</v>
      </c>
      <c r="BK174" s="93">
        <f>ROUND(I174*H174,2)</f>
        <v>0</v>
      </c>
      <c r="BL174" s="14" t="s">
        <v>166</v>
      </c>
      <c r="BM174" s="160" t="s">
        <v>234</v>
      </c>
    </row>
    <row r="175" spans="2:65" s="12" customFormat="1" ht="10.199999999999999">
      <c r="B175" s="164"/>
      <c r="D175" s="165" t="s">
        <v>170</v>
      </c>
      <c r="E175" s="166" t="s">
        <v>1</v>
      </c>
      <c r="F175" s="167" t="s">
        <v>235</v>
      </c>
      <c r="H175" s="168">
        <v>30.39</v>
      </c>
      <c r="I175" s="169"/>
      <c r="L175" s="164"/>
      <c r="M175" s="170"/>
      <c r="T175" s="171"/>
      <c r="AT175" s="166" t="s">
        <v>170</v>
      </c>
      <c r="AU175" s="166" t="s">
        <v>88</v>
      </c>
      <c r="AV175" s="12" t="s">
        <v>88</v>
      </c>
      <c r="AW175" s="12" t="s">
        <v>32</v>
      </c>
      <c r="AX175" s="12" t="s">
        <v>86</v>
      </c>
      <c r="AY175" s="166" t="s">
        <v>159</v>
      </c>
    </row>
    <row r="176" spans="2:65" s="1" customFormat="1" ht="16.5" customHeight="1">
      <c r="B176" s="31"/>
      <c r="C176" s="172" t="s">
        <v>236</v>
      </c>
      <c r="D176" s="172" t="s">
        <v>216</v>
      </c>
      <c r="E176" s="173" t="s">
        <v>237</v>
      </c>
      <c r="F176" s="174" t="s">
        <v>238</v>
      </c>
      <c r="G176" s="175" t="s">
        <v>219</v>
      </c>
      <c r="H176" s="176">
        <v>36.9</v>
      </c>
      <c r="I176" s="177"/>
      <c r="J176" s="178">
        <f>ROUND(I176*H176,2)</f>
        <v>0</v>
      </c>
      <c r="K176" s="174" t="s">
        <v>165</v>
      </c>
      <c r="L176" s="179"/>
      <c r="M176" s="180" t="s">
        <v>1</v>
      </c>
      <c r="N176" s="181" t="s">
        <v>43</v>
      </c>
      <c r="P176" s="158">
        <f>O176*H176</f>
        <v>0</v>
      </c>
      <c r="Q176" s="158">
        <v>1</v>
      </c>
      <c r="R176" s="158">
        <f>Q176*H176</f>
        <v>36.9</v>
      </c>
      <c r="S176" s="158">
        <v>0</v>
      </c>
      <c r="T176" s="159">
        <f>S176*H176</f>
        <v>0</v>
      </c>
      <c r="AR176" s="160" t="s">
        <v>220</v>
      </c>
      <c r="AT176" s="160" t="s">
        <v>216</v>
      </c>
      <c r="AU176" s="160" t="s">
        <v>88</v>
      </c>
      <c r="AY176" s="14" t="s">
        <v>159</v>
      </c>
      <c r="BE176" s="93">
        <f>IF(N176="základní",J176,0)</f>
        <v>0</v>
      </c>
      <c r="BF176" s="93">
        <f>IF(N176="snížená",J176,0)</f>
        <v>0</v>
      </c>
      <c r="BG176" s="93">
        <f>IF(N176="zákl. přenesená",J176,0)</f>
        <v>0</v>
      </c>
      <c r="BH176" s="93">
        <f>IF(N176="sníž. přenesená",J176,0)</f>
        <v>0</v>
      </c>
      <c r="BI176" s="93">
        <f>IF(N176="nulová",J176,0)</f>
        <v>0</v>
      </c>
      <c r="BJ176" s="14" t="s">
        <v>86</v>
      </c>
      <c r="BK176" s="93">
        <f>ROUND(I176*H176,2)</f>
        <v>0</v>
      </c>
      <c r="BL176" s="14" t="s">
        <v>166</v>
      </c>
      <c r="BM176" s="160" t="s">
        <v>239</v>
      </c>
    </row>
    <row r="177" spans="2:65" s="12" customFormat="1" ht="10.199999999999999">
      <c r="B177" s="164"/>
      <c r="D177" s="165" t="s">
        <v>170</v>
      </c>
      <c r="E177" s="166" t="s">
        <v>1</v>
      </c>
      <c r="F177" s="167" t="s">
        <v>240</v>
      </c>
      <c r="H177" s="168">
        <v>36.9</v>
      </c>
      <c r="I177" s="169"/>
      <c r="L177" s="164"/>
      <c r="M177" s="170"/>
      <c r="T177" s="171"/>
      <c r="AT177" s="166" t="s">
        <v>170</v>
      </c>
      <c r="AU177" s="166" t="s">
        <v>88</v>
      </c>
      <c r="AV177" s="12" t="s">
        <v>88</v>
      </c>
      <c r="AW177" s="12" t="s">
        <v>32</v>
      </c>
      <c r="AX177" s="12" t="s">
        <v>86</v>
      </c>
      <c r="AY177" s="166" t="s">
        <v>159</v>
      </c>
    </row>
    <row r="178" spans="2:65" s="1" customFormat="1" ht="49.05" customHeight="1">
      <c r="B178" s="31"/>
      <c r="C178" s="150" t="s">
        <v>241</v>
      </c>
      <c r="D178" s="150" t="s">
        <v>161</v>
      </c>
      <c r="E178" s="151" t="s">
        <v>242</v>
      </c>
      <c r="F178" s="152" t="s">
        <v>243</v>
      </c>
      <c r="G178" s="153" t="s">
        <v>164</v>
      </c>
      <c r="H178" s="154">
        <v>1650</v>
      </c>
      <c r="I178" s="155"/>
      <c r="J178" s="156">
        <f>ROUND(I178*H178,2)</f>
        <v>0</v>
      </c>
      <c r="K178" s="152" t="s">
        <v>165</v>
      </c>
      <c r="L178" s="31"/>
      <c r="M178" s="157" t="s">
        <v>1</v>
      </c>
      <c r="N178" s="124" t="s">
        <v>43</v>
      </c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AR178" s="160" t="s">
        <v>166</v>
      </c>
      <c r="AT178" s="160" t="s">
        <v>161</v>
      </c>
      <c r="AU178" s="160" t="s">
        <v>88</v>
      </c>
      <c r="AY178" s="14" t="s">
        <v>159</v>
      </c>
      <c r="BE178" s="93">
        <f>IF(N178="základní",J178,0)</f>
        <v>0</v>
      </c>
      <c r="BF178" s="93">
        <f>IF(N178="snížená",J178,0)</f>
        <v>0</v>
      </c>
      <c r="BG178" s="93">
        <f>IF(N178="zákl. přenesená",J178,0)</f>
        <v>0</v>
      </c>
      <c r="BH178" s="93">
        <f>IF(N178="sníž. přenesená",J178,0)</f>
        <v>0</v>
      </c>
      <c r="BI178" s="93">
        <f>IF(N178="nulová",J178,0)</f>
        <v>0</v>
      </c>
      <c r="BJ178" s="14" t="s">
        <v>86</v>
      </c>
      <c r="BK178" s="93">
        <f>ROUND(I178*H178,2)</f>
        <v>0</v>
      </c>
      <c r="BL178" s="14" t="s">
        <v>166</v>
      </c>
      <c r="BM178" s="160" t="s">
        <v>244</v>
      </c>
    </row>
    <row r="179" spans="2:65" s="1" customFormat="1" ht="10.199999999999999">
      <c r="B179" s="31"/>
      <c r="D179" s="161" t="s">
        <v>168</v>
      </c>
      <c r="F179" s="162" t="s">
        <v>245</v>
      </c>
      <c r="I179" s="126"/>
      <c r="L179" s="31"/>
      <c r="M179" s="163"/>
      <c r="T179" s="55"/>
      <c r="AT179" s="14" t="s">
        <v>168</v>
      </c>
      <c r="AU179" s="14" t="s">
        <v>88</v>
      </c>
    </row>
    <row r="180" spans="2:65" s="1" customFormat="1" ht="24.15" customHeight="1">
      <c r="B180" s="31"/>
      <c r="C180" s="150" t="s">
        <v>246</v>
      </c>
      <c r="D180" s="150" t="s">
        <v>161</v>
      </c>
      <c r="E180" s="151" t="s">
        <v>247</v>
      </c>
      <c r="F180" s="152" t="s">
        <v>248</v>
      </c>
      <c r="G180" s="153" t="s">
        <v>164</v>
      </c>
      <c r="H180" s="154">
        <v>3300</v>
      </c>
      <c r="I180" s="155"/>
      <c r="J180" s="156">
        <f>ROUND(I180*H180,2)</f>
        <v>0</v>
      </c>
      <c r="K180" s="152" t="s">
        <v>165</v>
      </c>
      <c r="L180" s="31"/>
      <c r="M180" s="157" t="s">
        <v>1</v>
      </c>
      <c r="N180" s="124" t="s">
        <v>43</v>
      </c>
      <c r="P180" s="158">
        <f>O180*H180</f>
        <v>0</v>
      </c>
      <c r="Q180" s="158">
        <v>0</v>
      </c>
      <c r="R180" s="158">
        <f>Q180*H180</f>
        <v>0</v>
      </c>
      <c r="S180" s="158">
        <v>0</v>
      </c>
      <c r="T180" s="159">
        <f>S180*H180</f>
        <v>0</v>
      </c>
      <c r="AR180" s="160" t="s">
        <v>166</v>
      </c>
      <c r="AT180" s="160" t="s">
        <v>161</v>
      </c>
      <c r="AU180" s="160" t="s">
        <v>88</v>
      </c>
      <c r="AY180" s="14" t="s">
        <v>159</v>
      </c>
      <c r="BE180" s="93">
        <f>IF(N180="základní",J180,0)</f>
        <v>0</v>
      </c>
      <c r="BF180" s="93">
        <f>IF(N180="snížená",J180,0)</f>
        <v>0</v>
      </c>
      <c r="BG180" s="93">
        <f>IF(N180="zákl. přenesená",J180,0)</f>
        <v>0</v>
      </c>
      <c r="BH180" s="93">
        <f>IF(N180="sníž. přenesená",J180,0)</f>
        <v>0</v>
      </c>
      <c r="BI180" s="93">
        <f>IF(N180="nulová",J180,0)</f>
        <v>0</v>
      </c>
      <c r="BJ180" s="14" t="s">
        <v>86</v>
      </c>
      <c r="BK180" s="93">
        <f>ROUND(I180*H180,2)</f>
        <v>0</v>
      </c>
      <c r="BL180" s="14" t="s">
        <v>166</v>
      </c>
      <c r="BM180" s="160" t="s">
        <v>249</v>
      </c>
    </row>
    <row r="181" spans="2:65" s="1" customFormat="1" ht="10.199999999999999">
      <c r="B181" s="31"/>
      <c r="D181" s="161" t="s">
        <v>168</v>
      </c>
      <c r="F181" s="162" t="s">
        <v>250</v>
      </c>
      <c r="I181" s="126"/>
      <c r="L181" s="31"/>
      <c r="M181" s="163"/>
      <c r="T181" s="55"/>
      <c r="AT181" s="14" t="s">
        <v>168</v>
      </c>
      <c r="AU181" s="14" t="s">
        <v>88</v>
      </c>
    </row>
    <row r="182" spans="2:65" s="12" customFormat="1" ht="10.199999999999999">
      <c r="B182" s="164"/>
      <c r="D182" s="165" t="s">
        <v>170</v>
      </c>
      <c r="E182" s="166" t="s">
        <v>1</v>
      </c>
      <c r="F182" s="167" t="s">
        <v>251</v>
      </c>
      <c r="H182" s="168">
        <v>3300</v>
      </c>
      <c r="I182" s="169"/>
      <c r="L182" s="164"/>
      <c r="M182" s="170"/>
      <c r="T182" s="171"/>
      <c r="AT182" s="166" t="s">
        <v>170</v>
      </c>
      <c r="AU182" s="166" t="s">
        <v>88</v>
      </c>
      <c r="AV182" s="12" t="s">
        <v>88</v>
      </c>
      <c r="AW182" s="12" t="s">
        <v>32</v>
      </c>
      <c r="AX182" s="12" t="s">
        <v>86</v>
      </c>
      <c r="AY182" s="166" t="s">
        <v>159</v>
      </c>
    </row>
    <row r="183" spans="2:65" s="1" customFormat="1" ht="24.15" customHeight="1">
      <c r="B183" s="31"/>
      <c r="C183" s="150" t="s">
        <v>252</v>
      </c>
      <c r="D183" s="150" t="s">
        <v>161</v>
      </c>
      <c r="E183" s="151" t="s">
        <v>253</v>
      </c>
      <c r="F183" s="152" t="s">
        <v>254</v>
      </c>
      <c r="G183" s="153" t="s">
        <v>164</v>
      </c>
      <c r="H183" s="154">
        <v>1650</v>
      </c>
      <c r="I183" s="155"/>
      <c r="J183" s="156">
        <f>ROUND(I183*H183,2)</f>
        <v>0</v>
      </c>
      <c r="K183" s="152" t="s">
        <v>165</v>
      </c>
      <c r="L183" s="31"/>
      <c r="M183" s="157" t="s">
        <v>1</v>
      </c>
      <c r="N183" s="124" t="s">
        <v>43</v>
      </c>
      <c r="P183" s="158">
        <f>O183*H183</f>
        <v>0</v>
      </c>
      <c r="Q183" s="158">
        <v>0</v>
      </c>
      <c r="R183" s="158">
        <f>Q183*H183</f>
        <v>0</v>
      </c>
      <c r="S183" s="158">
        <v>0</v>
      </c>
      <c r="T183" s="159">
        <f>S183*H183</f>
        <v>0</v>
      </c>
      <c r="AR183" s="160" t="s">
        <v>166</v>
      </c>
      <c r="AT183" s="160" t="s">
        <v>161</v>
      </c>
      <c r="AU183" s="160" t="s">
        <v>88</v>
      </c>
      <c r="AY183" s="14" t="s">
        <v>159</v>
      </c>
      <c r="BE183" s="93">
        <f>IF(N183="základní",J183,0)</f>
        <v>0</v>
      </c>
      <c r="BF183" s="93">
        <f>IF(N183="snížená",J183,0)</f>
        <v>0</v>
      </c>
      <c r="BG183" s="93">
        <f>IF(N183="zákl. přenesená",J183,0)</f>
        <v>0</v>
      </c>
      <c r="BH183" s="93">
        <f>IF(N183="sníž. přenesená",J183,0)</f>
        <v>0</v>
      </c>
      <c r="BI183" s="93">
        <f>IF(N183="nulová",J183,0)</f>
        <v>0</v>
      </c>
      <c r="BJ183" s="14" t="s">
        <v>86</v>
      </c>
      <c r="BK183" s="93">
        <f>ROUND(I183*H183,2)</f>
        <v>0</v>
      </c>
      <c r="BL183" s="14" t="s">
        <v>166</v>
      </c>
      <c r="BM183" s="160" t="s">
        <v>255</v>
      </c>
    </row>
    <row r="184" spans="2:65" s="1" customFormat="1" ht="10.199999999999999">
      <c r="B184" s="31"/>
      <c r="D184" s="161" t="s">
        <v>168</v>
      </c>
      <c r="F184" s="162" t="s">
        <v>256</v>
      </c>
      <c r="I184" s="126"/>
      <c r="L184" s="31"/>
      <c r="M184" s="163"/>
      <c r="T184" s="55"/>
      <c r="AT184" s="14" t="s">
        <v>168</v>
      </c>
      <c r="AU184" s="14" t="s">
        <v>88</v>
      </c>
    </row>
    <row r="185" spans="2:65" s="12" customFormat="1" ht="10.199999999999999">
      <c r="B185" s="164"/>
      <c r="D185" s="165" t="s">
        <v>170</v>
      </c>
      <c r="E185" s="166" t="s">
        <v>1</v>
      </c>
      <c r="F185" s="167" t="s">
        <v>257</v>
      </c>
      <c r="H185" s="168">
        <v>1650</v>
      </c>
      <c r="I185" s="169"/>
      <c r="L185" s="164"/>
      <c r="M185" s="170"/>
      <c r="T185" s="171"/>
      <c r="AT185" s="166" t="s">
        <v>170</v>
      </c>
      <c r="AU185" s="166" t="s">
        <v>88</v>
      </c>
      <c r="AV185" s="12" t="s">
        <v>88</v>
      </c>
      <c r="AW185" s="12" t="s">
        <v>32</v>
      </c>
      <c r="AX185" s="12" t="s">
        <v>86</v>
      </c>
      <c r="AY185" s="166" t="s">
        <v>159</v>
      </c>
    </row>
    <row r="186" spans="2:65" s="1" customFormat="1" ht="44.25" customHeight="1">
      <c r="B186" s="31"/>
      <c r="C186" s="150" t="s">
        <v>8</v>
      </c>
      <c r="D186" s="150" t="s">
        <v>161</v>
      </c>
      <c r="E186" s="151" t="s">
        <v>258</v>
      </c>
      <c r="F186" s="152" t="s">
        <v>259</v>
      </c>
      <c r="G186" s="153" t="s">
        <v>164</v>
      </c>
      <c r="H186" s="154">
        <v>1650</v>
      </c>
      <c r="I186" s="155"/>
      <c r="J186" s="156">
        <f>ROUND(I186*H186,2)</f>
        <v>0</v>
      </c>
      <c r="K186" s="152" t="s">
        <v>165</v>
      </c>
      <c r="L186" s="31"/>
      <c r="M186" s="157" t="s">
        <v>1</v>
      </c>
      <c r="N186" s="124" t="s">
        <v>43</v>
      </c>
      <c r="P186" s="158">
        <f>O186*H186</f>
        <v>0</v>
      </c>
      <c r="Q186" s="158">
        <v>0</v>
      </c>
      <c r="R186" s="158">
        <f>Q186*H186</f>
        <v>0</v>
      </c>
      <c r="S186" s="158">
        <v>0</v>
      </c>
      <c r="T186" s="159">
        <f>S186*H186</f>
        <v>0</v>
      </c>
      <c r="AR186" s="160" t="s">
        <v>166</v>
      </c>
      <c r="AT186" s="160" t="s">
        <v>161</v>
      </c>
      <c r="AU186" s="160" t="s">
        <v>88</v>
      </c>
      <c r="AY186" s="14" t="s">
        <v>159</v>
      </c>
      <c r="BE186" s="93">
        <f>IF(N186="základní",J186,0)</f>
        <v>0</v>
      </c>
      <c r="BF186" s="93">
        <f>IF(N186="snížená",J186,0)</f>
        <v>0</v>
      </c>
      <c r="BG186" s="93">
        <f>IF(N186="zákl. přenesená",J186,0)</f>
        <v>0</v>
      </c>
      <c r="BH186" s="93">
        <f>IF(N186="sníž. přenesená",J186,0)</f>
        <v>0</v>
      </c>
      <c r="BI186" s="93">
        <f>IF(N186="nulová",J186,0)</f>
        <v>0</v>
      </c>
      <c r="BJ186" s="14" t="s">
        <v>86</v>
      </c>
      <c r="BK186" s="93">
        <f>ROUND(I186*H186,2)</f>
        <v>0</v>
      </c>
      <c r="BL186" s="14" t="s">
        <v>166</v>
      </c>
      <c r="BM186" s="160" t="s">
        <v>260</v>
      </c>
    </row>
    <row r="187" spans="2:65" s="1" customFormat="1" ht="10.199999999999999">
      <c r="B187" s="31"/>
      <c r="D187" s="161" t="s">
        <v>168</v>
      </c>
      <c r="F187" s="162" t="s">
        <v>261</v>
      </c>
      <c r="I187" s="126"/>
      <c r="L187" s="31"/>
      <c r="M187" s="163"/>
      <c r="T187" s="55"/>
      <c r="AT187" s="14" t="s">
        <v>168</v>
      </c>
      <c r="AU187" s="14" t="s">
        <v>88</v>
      </c>
    </row>
    <row r="188" spans="2:65" s="12" customFormat="1" ht="10.199999999999999">
      <c r="B188" s="164"/>
      <c r="D188" s="165" t="s">
        <v>170</v>
      </c>
      <c r="E188" s="166" t="s">
        <v>1</v>
      </c>
      <c r="F188" s="167" t="s">
        <v>257</v>
      </c>
      <c r="H188" s="168">
        <v>1650</v>
      </c>
      <c r="I188" s="169"/>
      <c r="L188" s="164"/>
      <c r="M188" s="170"/>
      <c r="T188" s="171"/>
      <c r="AT188" s="166" t="s">
        <v>170</v>
      </c>
      <c r="AU188" s="166" t="s">
        <v>88</v>
      </c>
      <c r="AV188" s="12" t="s">
        <v>88</v>
      </c>
      <c r="AW188" s="12" t="s">
        <v>32</v>
      </c>
      <c r="AX188" s="12" t="s">
        <v>86</v>
      </c>
      <c r="AY188" s="166" t="s">
        <v>159</v>
      </c>
    </row>
    <row r="189" spans="2:65" s="1" customFormat="1" ht="44.25" customHeight="1">
      <c r="B189" s="31"/>
      <c r="C189" s="150" t="s">
        <v>262</v>
      </c>
      <c r="D189" s="150" t="s">
        <v>161</v>
      </c>
      <c r="E189" s="151" t="s">
        <v>263</v>
      </c>
      <c r="F189" s="152" t="s">
        <v>264</v>
      </c>
      <c r="G189" s="153" t="s">
        <v>164</v>
      </c>
      <c r="H189" s="154">
        <v>1650</v>
      </c>
      <c r="I189" s="155"/>
      <c r="J189" s="156">
        <f>ROUND(I189*H189,2)</f>
        <v>0</v>
      </c>
      <c r="K189" s="152" t="s">
        <v>165</v>
      </c>
      <c r="L189" s="31"/>
      <c r="M189" s="157" t="s">
        <v>1</v>
      </c>
      <c r="N189" s="124" t="s">
        <v>43</v>
      </c>
      <c r="P189" s="158">
        <f>O189*H189</f>
        <v>0</v>
      </c>
      <c r="Q189" s="158">
        <v>0</v>
      </c>
      <c r="R189" s="158">
        <f>Q189*H189</f>
        <v>0</v>
      </c>
      <c r="S189" s="158">
        <v>0</v>
      </c>
      <c r="T189" s="159">
        <f>S189*H189</f>
        <v>0</v>
      </c>
      <c r="AR189" s="160" t="s">
        <v>166</v>
      </c>
      <c r="AT189" s="160" t="s">
        <v>161</v>
      </c>
      <c r="AU189" s="160" t="s">
        <v>88</v>
      </c>
      <c r="AY189" s="14" t="s">
        <v>159</v>
      </c>
      <c r="BE189" s="93">
        <f>IF(N189="základní",J189,0)</f>
        <v>0</v>
      </c>
      <c r="BF189" s="93">
        <f>IF(N189="snížená",J189,0)</f>
        <v>0</v>
      </c>
      <c r="BG189" s="93">
        <f>IF(N189="zákl. přenesená",J189,0)</f>
        <v>0</v>
      </c>
      <c r="BH189" s="93">
        <f>IF(N189="sníž. přenesená",J189,0)</f>
        <v>0</v>
      </c>
      <c r="BI189" s="93">
        <f>IF(N189="nulová",J189,0)</f>
        <v>0</v>
      </c>
      <c r="BJ189" s="14" t="s">
        <v>86</v>
      </c>
      <c r="BK189" s="93">
        <f>ROUND(I189*H189,2)</f>
        <v>0</v>
      </c>
      <c r="BL189" s="14" t="s">
        <v>166</v>
      </c>
      <c r="BM189" s="160" t="s">
        <v>265</v>
      </c>
    </row>
    <row r="190" spans="2:65" s="1" customFormat="1" ht="10.199999999999999">
      <c r="B190" s="31"/>
      <c r="D190" s="161" t="s">
        <v>168</v>
      </c>
      <c r="F190" s="162" t="s">
        <v>266</v>
      </c>
      <c r="I190" s="126"/>
      <c r="L190" s="31"/>
      <c r="M190" s="163"/>
      <c r="T190" s="55"/>
      <c r="AT190" s="14" t="s">
        <v>168</v>
      </c>
      <c r="AU190" s="14" t="s">
        <v>88</v>
      </c>
    </row>
    <row r="191" spans="2:65" s="1" customFormat="1" ht="78" customHeight="1">
      <c r="B191" s="31"/>
      <c r="C191" s="150" t="s">
        <v>267</v>
      </c>
      <c r="D191" s="150" t="s">
        <v>161</v>
      </c>
      <c r="E191" s="151" t="s">
        <v>268</v>
      </c>
      <c r="F191" s="152" t="s">
        <v>269</v>
      </c>
      <c r="G191" s="153" t="s">
        <v>164</v>
      </c>
      <c r="H191" s="154">
        <v>468.5</v>
      </c>
      <c r="I191" s="155"/>
      <c r="J191" s="156">
        <f>ROUND(I191*H191,2)</f>
        <v>0</v>
      </c>
      <c r="K191" s="152" t="s">
        <v>165</v>
      </c>
      <c r="L191" s="31"/>
      <c r="M191" s="157" t="s">
        <v>1</v>
      </c>
      <c r="N191" s="124" t="s">
        <v>43</v>
      </c>
      <c r="P191" s="158">
        <f>O191*H191</f>
        <v>0</v>
      </c>
      <c r="Q191" s="158">
        <v>0.11162</v>
      </c>
      <c r="R191" s="158">
        <f>Q191*H191</f>
        <v>52.293970000000002</v>
      </c>
      <c r="S191" s="158">
        <v>0</v>
      </c>
      <c r="T191" s="159">
        <f>S191*H191</f>
        <v>0</v>
      </c>
      <c r="AR191" s="160" t="s">
        <v>166</v>
      </c>
      <c r="AT191" s="160" t="s">
        <v>161</v>
      </c>
      <c r="AU191" s="160" t="s">
        <v>88</v>
      </c>
      <c r="AY191" s="14" t="s">
        <v>159</v>
      </c>
      <c r="BE191" s="93">
        <f>IF(N191="základní",J191,0)</f>
        <v>0</v>
      </c>
      <c r="BF191" s="93">
        <f>IF(N191="snížená",J191,0)</f>
        <v>0</v>
      </c>
      <c r="BG191" s="93">
        <f>IF(N191="zákl. přenesená",J191,0)</f>
        <v>0</v>
      </c>
      <c r="BH191" s="93">
        <f>IF(N191="sníž. přenesená",J191,0)</f>
        <v>0</v>
      </c>
      <c r="BI191" s="93">
        <f>IF(N191="nulová",J191,0)</f>
        <v>0</v>
      </c>
      <c r="BJ191" s="14" t="s">
        <v>86</v>
      </c>
      <c r="BK191" s="93">
        <f>ROUND(I191*H191,2)</f>
        <v>0</v>
      </c>
      <c r="BL191" s="14" t="s">
        <v>166</v>
      </c>
      <c r="BM191" s="160" t="s">
        <v>270</v>
      </c>
    </row>
    <row r="192" spans="2:65" s="1" customFormat="1" ht="10.199999999999999">
      <c r="B192" s="31"/>
      <c r="D192" s="161" t="s">
        <v>168</v>
      </c>
      <c r="F192" s="162" t="s">
        <v>271</v>
      </c>
      <c r="I192" s="126"/>
      <c r="L192" s="31"/>
      <c r="M192" s="163"/>
      <c r="T192" s="55"/>
      <c r="AT192" s="14" t="s">
        <v>168</v>
      </c>
      <c r="AU192" s="14" t="s">
        <v>88</v>
      </c>
    </row>
    <row r="193" spans="2:65" s="12" customFormat="1" ht="10.199999999999999">
      <c r="B193" s="164"/>
      <c r="D193" s="165" t="s">
        <v>170</v>
      </c>
      <c r="E193" s="166" t="s">
        <v>1</v>
      </c>
      <c r="F193" s="167" t="s">
        <v>272</v>
      </c>
      <c r="H193" s="168">
        <v>468.5</v>
      </c>
      <c r="I193" s="169"/>
      <c r="L193" s="164"/>
      <c r="M193" s="170"/>
      <c r="T193" s="171"/>
      <c r="AT193" s="166" t="s">
        <v>170</v>
      </c>
      <c r="AU193" s="166" t="s">
        <v>88</v>
      </c>
      <c r="AV193" s="12" t="s">
        <v>88</v>
      </c>
      <c r="AW193" s="12" t="s">
        <v>32</v>
      </c>
      <c r="AX193" s="12" t="s">
        <v>86</v>
      </c>
      <c r="AY193" s="166" t="s">
        <v>159</v>
      </c>
    </row>
    <row r="194" spans="2:65" s="1" customFormat="1" ht="24.15" customHeight="1">
      <c r="B194" s="31"/>
      <c r="C194" s="172" t="s">
        <v>273</v>
      </c>
      <c r="D194" s="172" t="s">
        <v>216</v>
      </c>
      <c r="E194" s="173" t="s">
        <v>274</v>
      </c>
      <c r="F194" s="174" t="s">
        <v>275</v>
      </c>
      <c r="G194" s="175" t="s">
        <v>164</v>
      </c>
      <c r="H194" s="176">
        <v>30</v>
      </c>
      <c r="I194" s="177"/>
      <c r="J194" s="178">
        <f>ROUND(I194*H194,2)</f>
        <v>0</v>
      </c>
      <c r="K194" s="174" t="s">
        <v>165</v>
      </c>
      <c r="L194" s="179"/>
      <c r="M194" s="180" t="s">
        <v>1</v>
      </c>
      <c r="N194" s="181" t="s">
        <v>43</v>
      </c>
      <c r="P194" s="158">
        <f>O194*H194</f>
        <v>0</v>
      </c>
      <c r="Q194" s="158">
        <v>0.17499999999999999</v>
      </c>
      <c r="R194" s="158">
        <f>Q194*H194</f>
        <v>5.25</v>
      </c>
      <c r="S194" s="158">
        <v>0</v>
      </c>
      <c r="T194" s="159">
        <f>S194*H194</f>
        <v>0</v>
      </c>
      <c r="AR194" s="160" t="s">
        <v>220</v>
      </c>
      <c r="AT194" s="160" t="s">
        <v>216</v>
      </c>
      <c r="AU194" s="160" t="s">
        <v>88</v>
      </c>
      <c r="AY194" s="14" t="s">
        <v>159</v>
      </c>
      <c r="BE194" s="93">
        <f>IF(N194="základní",J194,0)</f>
        <v>0</v>
      </c>
      <c r="BF194" s="93">
        <f>IF(N194="snížená",J194,0)</f>
        <v>0</v>
      </c>
      <c r="BG194" s="93">
        <f>IF(N194="zákl. přenesená",J194,0)</f>
        <v>0</v>
      </c>
      <c r="BH194" s="93">
        <f>IF(N194="sníž. přenesená",J194,0)</f>
        <v>0</v>
      </c>
      <c r="BI194" s="93">
        <f>IF(N194="nulová",J194,0)</f>
        <v>0</v>
      </c>
      <c r="BJ194" s="14" t="s">
        <v>86</v>
      </c>
      <c r="BK194" s="93">
        <f>ROUND(I194*H194,2)</f>
        <v>0</v>
      </c>
      <c r="BL194" s="14" t="s">
        <v>166</v>
      </c>
      <c r="BM194" s="160" t="s">
        <v>276</v>
      </c>
    </row>
    <row r="195" spans="2:65" s="12" customFormat="1" ht="10.199999999999999">
      <c r="B195" s="164"/>
      <c r="D195" s="165" t="s">
        <v>170</v>
      </c>
      <c r="E195" s="166" t="s">
        <v>1</v>
      </c>
      <c r="F195" s="167" t="s">
        <v>277</v>
      </c>
      <c r="H195" s="168">
        <v>30</v>
      </c>
      <c r="I195" s="169"/>
      <c r="L195" s="164"/>
      <c r="M195" s="170"/>
      <c r="T195" s="171"/>
      <c r="AT195" s="166" t="s">
        <v>170</v>
      </c>
      <c r="AU195" s="166" t="s">
        <v>88</v>
      </c>
      <c r="AV195" s="12" t="s">
        <v>88</v>
      </c>
      <c r="AW195" s="12" t="s">
        <v>32</v>
      </c>
      <c r="AX195" s="12" t="s">
        <v>86</v>
      </c>
      <c r="AY195" s="166" t="s">
        <v>159</v>
      </c>
    </row>
    <row r="196" spans="2:65" s="1" customFormat="1" ht="24.15" customHeight="1">
      <c r="B196" s="31"/>
      <c r="C196" s="172" t="s">
        <v>278</v>
      </c>
      <c r="D196" s="172" t="s">
        <v>216</v>
      </c>
      <c r="E196" s="173" t="s">
        <v>279</v>
      </c>
      <c r="F196" s="174" t="s">
        <v>280</v>
      </c>
      <c r="G196" s="175" t="s">
        <v>164</v>
      </c>
      <c r="H196" s="176">
        <v>473.185</v>
      </c>
      <c r="I196" s="177"/>
      <c r="J196" s="178">
        <f>ROUND(I196*H196,2)</f>
        <v>0</v>
      </c>
      <c r="K196" s="174" t="s">
        <v>165</v>
      </c>
      <c r="L196" s="179"/>
      <c r="M196" s="180" t="s">
        <v>1</v>
      </c>
      <c r="N196" s="181" t="s">
        <v>43</v>
      </c>
      <c r="P196" s="158">
        <f>O196*H196</f>
        <v>0</v>
      </c>
      <c r="Q196" s="158">
        <v>0.17599999999999999</v>
      </c>
      <c r="R196" s="158">
        <f>Q196*H196</f>
        <v>83.280559999999994</v>
      </c>
      <c r="S196" s="158">
        <v>0</v>
      </c>
      <c r="T196" s="159">
        <f>S196*H196</f>
        <v>0</v>
      </c>
      <c r="AR196" s="160" t="s">
        <v>220</v>
      </c>
      <c r="AT196" s="160" t="s">
        <v>216</v>
      </c>
      <c r="AU196" s="160" t="s">
        <v>88</v>
      </c>
      <c r="AY196" s="14" t="s">
        <v>159</v>
      </c>
      <c r="BE196" s="93">
        <f>IF(N196="základní",J196,0)</f>
        <v>0</v>
      </c>
      <c r="BF196" s="93">
        <f>IF(N196="snížená",J196,0)</f>
        <v>0</v>
      </c>
      <c r="BG196" s="93">
        <f>IF(N196="zákl. přenesená",J196,0)</f>
        <v>0</v>
      </c>
      <c r="BH196" s="93">
        <f>IF(N196="sníž. přenesená",J196,0)</f>
        <v>0</v>
      </c>
      <c r="BI196" s="93">
        <f>IF(N196="nulová",J196,0)</f>
        <v>0</v>
      </c>
      <c r="BJ196" s="14" t="s">
        <v>86</v>
      </c>
      <c r="BK196" s="93">
        <f>ROUND(I196*H196,2)</f>
        <v>0</v>
      </c>
      <c r="BL196" s="14" t="s">
        <v>166</v>
      </c>
      <c r="BM196" s="160" t="s">
        <v>281</v>
      </c>
    </row>
    <row r="197" spans="2:65" s="12" customFormat="1" ht="10.199999999999999">
      <c r="B197" s="164"/>
      <c r="D197" s="165" t="s">
        <v>170</v>
      </c>
      <c r="F197" s="167" t="s">
        <v>282</v>
      </c>
      <c r="H197" s="168">
        <v>473.185</v>
      </c>
      <c r="I197" s="169"/>
      <c r="L197" s="164"/>
      <c r="M197" s="170"/>
      <c r="T197" s="171"/>
      <c r="AT197" s="166" t="s">
        <v>170</v>
      </c>
      <c r="AU197" s="166" t="s">
        <v>88</v>
      </c>
      <c r="AV197" s="12" t="s">
        <v>88</v>
      </c>
      <c r="AW197" s="12" t="s">
        <v>4</v>
      </c>
      <c r="AX197" s="12" t="s">
        <v>86</v>
      </c>
      <c r="AY197" s="166" t="s">
        <v>159</v>
      </c>
    </row>
    <row r="198" spans="2:65" s="11" customFormat="1" ht="22.8" customHeight="1">
      <c r="B198" s="138"/>
      <c r="D198" s="139" t="s">
        <v>77</v>
      </c>
      <c r="E198" s="148" t="s">
        <v>227</v>
      </c>
      <c r="F198" s="148" t="s">
        <v>283</v>
      </c>
      <c r="I198" s="141"/>
      <c r="J198" s="149">
        <f>BK198</f>
        <v>0</v>
      </c>
      <c r="L198" s="138"/>
      <c r="M198" s="143"/>
      <c r="P198" s="144">
        <f>SUM(P199:P220)</f>
        <v>0</v>
      </c>
      <c r="R198" s="144">
        <f>SUM(R199:R220)</f>
        <v>162.16537</v>
      </c>
      <c r="T198" s="145">
        <f>SUM(T199:T220)</f>
        <v>0</v>
      </c>
      <c r="AR198" s="139" t="s">
        <v>86</v>
      </c>
      <c r="AT198" s="146" t="s">
        <v>77</v>
      </c>
      <c r="AU198" s="146" t="s">
        <v>86</v>
      </c>
      <c r="AY198" s="139" t="s">
        <v>159</v>
      </c>
      <c r="BK198" s="147">
        <f>SUM(BK199:BK220)</f>
        <v>0</v>
      </c>
    </row>
    <row r="199" spans="2:65" s="1" customFormat="1" ht="24.15" customHeight="1">
      <c r="B199" s="31"/>
      <c r="C199" s="150" t="s">
        <v>284</v>
      </c>
      <c r="D199" s="150" t="s">
        <v>161</v>
      </c>
      <c r="E199" s="151" t="s">
        <v>285</v>
      </c>
      <c r="F199" s="152" t="s">
        <v>286</v>
      </c>
      <c r="G199" s="153" t="s">
        <v>287</v>
      </c>
      <c r="H199" s="154">
        <v>4</v>
      </c>
      <c r="I199" s="155"/>
      <c r="J199" s="156">
        <f>ROUND(I199*H199,2)</f>
        <v>0</v>
      </c>
      <c r="K199" s="152" t="s">
        <v>165</v>
      </c>
      <c r="L199" s="31"/>
      <c r="M199" s="157" t="s">
        <v>1</v>
      </c>
      <c r="N199" s="124" t="s">
        <v>43</v>
      </c>
      <c r="P199" s="158">
        <f>O199*H199</f>
        <v>0</v>
      </c>
      <c r="Q199" s="158">
        <v>6.9999999999999999E-4</v>
      </c>
      <c r="R199" s="158">
        <f>Q199*H199</f>
        <v>2.8E-3</v>
      </c>
      <c r="S199" s="158">
        <v>0</v>
      </c>
      <c r="T199" s="159">
        <f>S199*H199</f>
        <v>0</v>
      </c>
      <c r="AR199" s="160" t="s">
        <v>166</v>
      </c>
      <c r="AT199" s="160" t="s">
        <v>161</v>
      </c>
      <c r="AU199" s="160" t="s">
        <v>88</v>
      </c>
      <c r="AY199" s="14" t="s">
        <v>159</v>
      </c>
      <c r="BE199" s="93">
        <f>IF(N199="základní",J199,0)</f>
        <v>0</v>
      </c>
      <c r="BF199" s="93">
        <f>IF(N199="snížená",J199,0)</f>
        <v>0</v>
      </c>
      <c r="BG199" s="93">
        <f>IF(N199="zákl. přenesená",J199,0)</f>
        <v>0</v>
      </c>
      <c r="BH199" s="93">
        <f>IF(N199="sníž. přenesená",J199,0)</f>
        <v>0</v>
      </c>
      <c r="BI199" s="93">
        <f>IF(N199="nulová",J199,0)</f>
        <v>0</v>
      </c>
      <c r="BJ199" s="14" t="s">
        <v>86</v>
      </c>
      <c r="BK199" s="93">
        <f>ROUND(I199*H199,2)</f>
        <v>0</v>
      </c>
      <c r="BL199" s="14" t="s">
        <v>166</v>
      </c>
      <c r="BM199" s="160" t="s">
        <v>288</v>
      </c>
    </row>
    <row r="200" spans="2:65" s="1" customFormat="1" ht="10.199999999999999">
      <c r="B200" s="31"/>
      <c r="D200" s="161" t="s">
        <v>168</v>
      </c>
      <c r="F200" s="162" t="s">
        <v>289</v>
      </c>
      <c r="I200" s="126"/>
      <c r="L200" s="31"/>
      <c r="M200" s="163"/>
      <c r="T200" s="55"/>
      <c r="AT200" s="14" t="s">
        <v>168</v>
      </c>
      <c r="AU200" s="14" t="s">
        <v>88</v>
      </c>
    </row>
    <row r="201" spans="2:65" s="1" customFormat="1" ht="24.15" customHeight="1">
      <c r="B201" s="31"/>
      <c r="C201" s="172" t="s">
        <v>277</v>
      </c>
      <c r="D201" s="172" t="s">
        <v>216</v>
      </c>
      <c r="E201" s="173" t="s">
        <v>290</v>
      </c>
      <c r="F201" s="174" t="s">
        <v>291</v>
      </c>
      <c r="G201" s="175" t="s">
        <v>287</v>
      </c>
      <c r="H201" s="176">
        <v>4</v>
      </c>
      <c r="I201" s="177"/>
      <c r="J201" s="178">
        <f>ROUND(I201*H201,2)</f>
        <v>0</v>
      </c>
      <c r="K201" s="174" t="s">
        <v>165</v>
      </c>
      <c r="L201" s="179"/>
      <c r="M201" s="180" t="s">
        <v>1</v>
      </c>
      <c r="N201" s="181" t="s">
        <v>43</v>
      </c>
      <c r="P201" s="158">
        <f>O201*H201</f>
        <v>0</v>
      </c>
      <c r="Q201" s="158">
        <v>2.5999999999999999E-3</v>
      </c>
      <c r="R201" s="158">
        <f>Q201*H201</f>
        <v>1.04E-2</v>
      </c>
      <c r="S201" s="158">
        <v>0</v>
      </c>
      <c r="T201" s="159">
        <f>S201*H201</f>
        <v>0</v>
      </c>
      <c r="AR201" s="160" t="s">
        <v>220</v>
      </c>
      <c r="AT201" s="160" t="s">
        <v>216</v>
      </c>
      <c r="AU201" s="160" t="s">
        <v>88</v>
      </c>
      <c r="AY201" s="14" t="s">
        <v>159</v>
      </c>
      <c r="BE201" s="93">
        <f>IF(N201="základní",J201,0)</f>
        <v>0</v>
      </c>
      <c r="BF201" s="93">
        <f>IF(N201="snížená",J201,0)</f>
        <v>0</v>
      </c>
      <c r="BG201" s="93">
        <f>IF(N201="zákl. přenesená",J201,0)</f>
        <v>0</v>
      </c>
      <c r="BH201" s="93">
        <f>IF(N201="sníž. přenesená",J201,0)</f>
        <v>0</v>
      </c>
      <c r="BI201" s="93">
        <f>IF(N201="nulová",J201,0)</f>
        <v>0</v>
      </c>
      <c r="BJ201" s="14" t="s">
        <v>86</v>
      </c>
      <c r="BK201" s="93">
        <f>ROUND(I201*H201,2)</f>
        <v>0</v>
      </c>
      <c r="BL201" s="14" t="s">
        <v>166</v>
      </c>
      <c r="BM201" s="160" t="s">
        <v>292</v>
      </c>
    </row>
    <row r="202" spans="2:65" s="1" customFormat="1" ht="37.799999999999997" customHeight="1">
      <c r="B202" s="31"/>
      <c r="C202" s="150" t="s">
        <v>293</v>
      </c>
      <c r="D202" s="150" t="s">
        <v>161</v>
      </c>
      <c r="E202" s="151" t="s">
        <v>294</v>
      </c>
      <c r="F202" s="152" t="s">
        <v>295</v>
      </c>
      <c r="G202" s="153" t="s">
        <v>164</v>
      </c>
      <c r="H202" s="154">
        <v>12</v>
      </c>
      <c r="I202" s="155"/>
      <c r="J202" s="156">
        <f>ROUND(I202*H202,2)</f>
        <v>0</v>
      </c>
      <c r="K202" s="152" t="s">
        <v>165</v>
      </c>
      <c r="L202" s="31"/>
      <c r="M202" s="157" t="s">
        <v>1</v>
      </c>
      <c r="N202" s="124" t="s">
        <v>43</v>
      </c>
      <c r="P202" s="158">
        <f>O202*H202</f>
        <v>0</v>
      </c>
      <c r="Q202" s="158">
        <v>1.6000000000000001E-3</v>
      </c>
      <c r="R202" s="158">
        <f>Q202*H202</f>
        <v>1.9200000000000002E-2</v>
      </c>
      <c r="S202" s="158">
        <v>0</v>
      </c>
      <c r="T202" s="159">
        <f>S202*H202</f>
        <v>0</v>
      </c>
      <c r="AR202" s="160" t="s">
        <v>166</v>
      </c>
      <c r="AT202" s="160" t="s">
        <v>161</v>
      </c>
      <c r="AU202" s="160" t="s">
        <v>88</v>
      </c>
      <c r="AY202" s="14" t="s">
        <v>159</v>
      </c>
      <c r="BE202" s="93">
        <f>IF(N202="základní",J202,0)</f>
        <v>0</v>
      </c>
      <c r="BF202" s="93">
        <f>IF(N202="snížená",J202,0)</f>
        <v>0</v>
      </c>
      <c r="BG202" s="93">
        <f>IF(N202="zákl. přenesená",J202,0)</f>
        <v>0</v>
      </c>
      <c r="BH202" s="93">
        <f>IF(N202="sníž. přenesená",J202,0)</f>
        <v>0</v>
      </c>
      <c r="BI202" s="93">
        <f>IF(N202="nulová",J202,0)</f>
        <v>0</v>
      </c>
      <c r="BJ202" s="14" t="s">
        <v>86</v>
      </c>
      <c r="BK202" s="93">
        <f>ROUND(I202*H202,2)</f>
        <v>0</v>
      </c>
      <c r="BL202" s="14" t="s">
        <v>166</v>
      </c>
      <c r="BM202" s="160" t="s">
        <v>296</v>
      </c>
    </row>
    <row r="203" spans="2:65" s="1" customFormat="1" ht="10.199999999999999">
      <c r="B203" s="31"/>
      <c r="D203" s="161" t="s">
        <v>168</v>
      </c>
      <c r="F203" s="162" t="s">
        <v>297</v>
      </c>
      <c r="I203" s="126"/>
      <c r="L203" s="31"/>
      <c r="M203" s="163"/>
      <c r="T203" s="55"/>
      <c r="AT203" s="14" t="s">
        <v>168</v>
      </c>
      <c r="AU203" s="14" t="s">
        <v>88</v>
      </c>
    </row>
    <row r="204" spans="2:65" s="1" customFormat="1" ht="49.05" customHeight="1">
      <c r="B204" s="31"/>
      <c r="C204" s="150" t="s">
        <v>298</v>
      </c>
      <c r="D204" s="150" t="s">
        <v>161</v>
      </c>
      <c r="E204" s="151" t="s">
        <v>299</v>
      </c>
      <c r="F204" s="152" t="s">
        <v>300</v>
      </c>
      <c r="G204" s="153" t="s">
        <v>175</v>
      </c>
      <c r="H204" s="154">
        <v>480</v>
      </c>
      <c r="I204" s="155"/>
      <c r="J204" s="156">
        <f>ROUND(I204*H204,2)</f>
        <v>0</v>
      </c>
      <c r="K204" s="152" t="s">
        <v>165</v>
      </c>
      <c r="L204" s="31"/>
      <c r="M204" s="157" t="s">
        <v>1</v>
      </c>
      <c r="N204" s="124" t="s">
        <v>43</v>
      </c>
      <c r="P204" s="158">
        <f>O204*H204</f>
        <v>0</v>
      </c>
      <c r="Q204" s="158">
        <v>0.15540000000000001</v>
      </c>
      <c r="R204" s="158">
        <f>Q204*H204</f>
        <v>74.591999999999999</v>
      </c>
      <c r="S204" s="158">
        <v>0</v>
      </c>
      <c r="T204" s="159">
        <f>S204*H204</f>
        <v>0</v>
      </c>
      <c r="AR204" s="160" t="s">
        <v>166</v>
      </c>
      <c r="AT204" s="160" t="s">
        <v>161</v>
      </c>
      <c r="AU204" s="160" t="s">
        <v>88</v>
      </c>
      <c r="AY204" s="14" t="s">
        <v>159</v>
      </c>
      <c r="BE204" s="93">
        <f>IF(N204="základní",J204,0)</f>
        <v>0</v>
      </c>
      <c r="BF204" s="93">
        <f>IF(N204="snížená",J204,0)</f>
        <v>0</v>
      </c>
      <c r="BG204" s="93">
        <f>IF(N204="zákl. přenesená",J204,0)</f>
        <v>0</v>
      </c>
      <c r="BH204" s="93">
        <f>IF(N204="sníž. přenesená",J204,0)</f>
        <v>0</v>
      </c>
      <c r="BI204" s="93">
        <f>IF(N204="nulová",J204,0)</f>
        <v>0</v>
      </c>
      <c r="BJ204" s="14" t="s">
        <v>86</v>
      </c>
      <c r="BK204" s="93">
        <f>ROUND(I204*H204,2)</f>
        <v>0</v>
      </c>
      <c r="BL204" s="14" t="s">
        <v>166</v>
      </c>
      <c r="BM204" s="160" t="s">
        <v>301</v>
      </c>
    </row>
    <row r="205" spans="2:65" s="1" customFormat="1" ht="10.199999999999999">
      <c r="B205" s="31"/>
      <c r="D205" s="161" t="s">
        <v>168</v>
      </c>
      <c r="F205" s="162" t="s">
        <v>302</v>
      </c>
      <c r="I205" s="126"/>
      <c r="L205" s="31"/>
      <c r="M205" s="163"/>
      <c r="T205" s="55"/>
      <c r="AT205" s="14" t="s">
        <v>168</v>
      </c>
      <c r="AU205" s="14" t="s">
        <v>88</v>
      </c>
    </row>
    <row r="206" spans="2:65" s="12" customFormat="1" ht="10.199999999999999">
      <c r="B206" s="164"/>
      <c r="D206" s="165" t="s">
        <v>170</v>
      </c>
      <c r="E206" s="166" t="s">
        <v>1</v>
      </c>
      <c r="F206" s="167" t="s">
        <v>178</v>
      </c>
      <c r="H206" s="168">
        <v>480</v>
      </c>
      <c r="I206" s="169"/>
      <c r="L206" s="164"/>
      <c r="M206" s="170"/>
      <c r="T206" s="171"/>
      <c r="AT206" s="166" t="s">
        <v>170</v>
      </c>
      <c r="AU206" s="166" t="s">
        <v>88</v>
      </c>
      <c r="AV206" s="12" t="s">
        <v>88</v>
      </c>
      <c r="AW206" s="12" t="s">
        <v>32</v>
      </c>
      <c r="AX206" s="12" t="s">
        <v>86</v>
      </c>
      <c r="AY206" s="166" t="s">
        <v>159</v>
      </c>
    </row>
    <row r="207" spans="2:65" s="1" customFormat="1" ht="16.5" customHeight="1">
      <c r="B207" s="31"/>
      <c r="C207" s="172" t="s">
        <v>303</v>
      </c>
      <c r="D207" s="172" t="s">
        <v>216</v>
      </c>
      <c r="E207" s="173" t="s">
        <v>304</v>
      </c>
      <c r="F207" s="174" t="s">
        <v>305</v>
      </c>
      <c r="G207" s="175" t="s">
        <v>175</v>
      </c>
      <c r="H207" s="176">
        <v>489.6</v>
      </c>
      <c r="I207" s="177"/>
      <c r="J207" s="178">
        <f>ROUND(I207*H207,2)</f>
        <v>0</v>
      </c>
      <c r="K207" s="174" t="s">
        <v>165</v>
      </c>
      <c r="L207" s="179"/>
      <c r="M207" s="180" t="s">
        <v>1</v>
      </c>
      <c r="N207" s="181" t="s">
        <v>43</v>
      </c>
      <c r="P207" s="158">
        <f>O207*H207</f>
        <v>0</v>
      </c>
      <c r="Q207" s="158">
        <v>0.08</v>
      </c>
      <c r="R207" s="158">
        <f>Q207*H207</f>
        <v>39.167999999999999</v>
      </c>
      <c r="S207" s="158">
        <v>0</v>
      </c>
      <c r="T207" s="159">
        <f>S207*H207</f>
        <v>0</v>
      </c>
      <c r="AR207" s="160" t="s">
        <v>220</v>
      </c>
      <c r="AT207" s="160" t="s">
        <v>216</v>
      </c>
      <c r="AU207" s="160" t="s">
        <v>88</v>
      </c>
      <c r="AY207" s="14" t="s">
        <v>159</v>
      </c>
      <c r="BE207" s="93">
        <f>IF(N207="základní",J207,0)</f>
        <v>0</v>
      </c>
      <c r="BF207" s="93">
        <f>IF(N207="snížená",J207,0)</f>
        <v>0</v>
      </c>
      <c r="BG207" s="93">
        <f>IF(N207="zákl. přenesená",J207,0)</f>
        <v>0</v>
      </c>
      <c r="BH207" s="93">
        <f>IF(N207="sníž. přenesená",J207,0)</f>
        <v>0</v>
      </c>
      <c r="BI207" s="93">
        <f>IF(N207="nulová",J207,0)</f>
        <v>0</v>
      </c>
      <c r="BJ207" s="14" t="s">
        <v>86</v>
      </c>
      <c r="BK207" s="93">
        <f>ROUND(I207*H207,2)</f>
        <v>0</v>
      </c>
      <c r="BL207" s="14" t="s">
        <v>166</v>
      </c>
      <c r="BM207" s="160" t="s">
        <v>306</v>
      </c>
    </row>
    <row r="208" spans="2:65" s="12" customFormat="1" ht="10.199999999999999">
      <c r="B208" s="164"/>
      <c r="D208" s="165" t="s">
        <v>170</v>
      </c>
      <c r="F208" s="167" t="s">
        <v>307</v>
      </c>
      <c r="H208" s="168">
        <v>489.6</v>
      </c>
      <c r="I208" s="169"/>
      <c r="L208" s="164"/>
      <c r="M208" s="170"/>
      <c r="T208" s="171"/>
      <c r="AT208" s="166" t="s">
        <v>170</v>
      </c>
      <c r="AU208" s="166" t="s">
        <v>88</v>
      </c>
      <c r="AV208" s="12" t="s">
        <v>88</v>
      </c>
      <c r="AW208" s="12" t="s">
        <v>4</v>
      </c>
      <c r="AX208" s="12" t="s">
        <v>86</v>
      </c>
      <c r="AY208" s="166" t="s">
        <v>159</v>
      </c>
    </row>
    <row r="209" spans="2:65" s="1" customFormat="1" ht="24.15" customHeight="1">
      <c r="B209" s="31"/>
      <c r="C209" s="172" t="s">
        <v>308</v>
      </c>
      <c r="D209" s="172" t="s">
        <v>216</v>
      </c>
      <c r="E209" s="173" t="s">
        <v>309</v>
      </c>
      <c r="F209" s="174" t="s">
        <v>310</v>
      </c>
      <c r="G209" s="175" t="s">
        <v>175</v>
      </c>
      <c r="H209" s="176">
        <v>28.7</v>
      </c>
      <c r="I209" s="177"/>
      <c r="J209" s="178">
        <f>ROUND(I209*H209,2)</f>
        <v>0</v>
      </c>
      <c r="K209" s="174" t="s">
        <v>165</v>
      </c>
      <c r="L209" s="179"/>
      <c r="M209" s="180" t="s">
        <v>1</v>
      </c>
      <c r="N209" s="181" t="s">
        <v>43</v>
      </c>
      <c r="P209" s="158">
        <f>O209*H209</f>
        <v>0</v>
      </c>
      <c r="Q209" s="158">
        <v>4.8300000000000003E-2</v>
      </c>
      <c r="R209" s="158">
        <f>Q209*H209</f>
        <v>1.3862099999999999</v>
      </c>
      <c r="S209" s="158">
        <v>0</v>
      </c>
      <c r="T209" s="159">
        <f>S209*H209</f>
        <v>0</v>
      </c>
      <c r="AR209" s="160" t="s">
        <v>220</v>
      </c>
      <c r="AT209" s="160" t="s">
        <v>216</v>
      </c>
      <c r="AU209" s="160" t="s">
        <v>88</v>
      </c>
      <c r="AY209" s="14" t="s">
        <v>159</v>
      </c>
      <c r="BE209" s="93">
        <f>IF(N209="základní",J209,0)</f>
        <v>0</v>
      </c>
      <c r="BF209" s="93">
        <f>IF(N209="snížená",J209,0)</f>
        <v>0</v>
      </c>
      <c r="BG209" s="93">
        <f>IF(N209="zákl. přenesená",J209,0)</f>
        <v>0</v>
      </c>
      <c r="BH209" s="93">
        <f>IF(N209="sníž. přenesená",J209,0)</f>
        <v>0</v>
      </c>
      <c r="BI209" s="93">
        <f>IF(N209="nulová",J209,0)</f>
        <v>0</v>
      </c>
      <c r="BJ209" s="14" t="s">
        <v>86</v>
      </c>
      <c r="BK209" s="93">
        <f>ROUND(I209*H209,2)</f>
        <v>0</v>
      </c>
      <c r="BL209" s="14" t="s">
        <v>166</v>
      </c>
      <c r="BM209" s="160" t="s">
        <v>311</v>
      </c>
    </row>
    <row r="210" spans="2:65" s="12" customFormat="1" ht="10.199999999999999">
      <c r="B210" s="164"/>
      <c r="D210" s="165" t="s">
        <v>170</v>
      </c>
      <c r="E210" s="166" t="s">
        <v>1</v>
      </c>
      <c r="F210" s="167" t="s">
        <v>312</v>
      </c>
      <c r="H210" s="168">
        <v>28.7</v>
      </c>
      <c r="I210" s="169"/>
      <c r="L210" s="164"/>
      <c r="M210" s="170"/>
      <c r="T210" s="171"/>
      <c r="AT210" s="166" t="s">
        <v>170</v>
      </c>
      <c r="AU210" s="166" t="s">
        <v>88</v>
      </c>
      <c r="AV210" s="12" t="s">
        <v>88</v>
      </c>
      <c r="AW210" s="12" t="s">
        <v>32</v>
      </c>
      <c r="AX210" s="12" t="s">
        <v>86</v>
      </c>
      <c r="AY210" s="166" t="s">
        <v>159</v>
      </c>
    </row>
    <row r="211" spans="2:65" s="1" customFormat="1" ht="24.15" customHeight="1">
      <c r="B211" s="31"/>
      <c r="C211" s="172" t="s">
        <v>313</v>
      </c>
      <c r="D211" s="172" t="s">
        <v>216</v>
      </c>
      <c r="E211" s="173" t="s">
        <v>314</v>
      </c>
      <c r="F211" s="174" t="s">
        <v>315</v>
      </c>
      <c r="G211" s="175" t="s">
        <v>175</v>
      </c>
      <c r="H211" s="176">
        <v>20</v>
      </c>
      <c r="I211" s="177"/>
      <c r="J211" s="178">
        <f>ROUND(I211*H211,2)</f>
        <v>0</v>
      </c>
      <c r="K211" s="174" t="s">
        <v>165</v>
      </c>
      <c r="L211" s="179"/>
      <c r="M211" s="180" t="s">
        <v>1</v>
      </c>
      <c r="N211" s="181" t="s">
        <v>43</v>
      </c>
      <c r="P211" s="158">
        <f>O211*H211</f>
        <v>0</v>
      </c>
      <c r="Q211" s="158">
        <v>8.5999999999999993E-2</v>
      </c>
      <c r="R211" s="158">
        <f>Q211*H211</f>
        <v>1.7199999999999998</v>
      </c>
      <c r="S211" s="158">
        <v>0</v>
      </c>
      <c r="T211" s="159">
        <f>S211*H211</f>
        <v>0</v>
      </c>
      <c r="AR211" s="160" t="s">
        <v>220</v>
      </c>
      <c r="AT211" s="160" t="s">
        <v>216</v>
      </c>
      <c r="AU211" s="160" t="s">
        <v>88</v>
      </c>
      <c r="AY211" s="14" t="s">
        <v>159</v>
      </c>
      <c r="BE211" s="93">
        <f>IF(N211="základní",J211,0)</f>
        <v>0</v>
      </c>
      <c r="BF211" s="93">
        <f>IF(N211="snížená",J211,0)</f>
        <v>0</v>
      </c>
      <c r="BG211" s="93">
        <f>IF(N211="zákl. přenesená",J211,0)</f>
        <v>0</v>
      </c>
      <c r="BH211" s="93">
        <f>IF(N211="sníž. přenesená",J211,0)</f>
        <v>0</v>
      </c>
      <c r="BI211" s="93">
        <f>IF(N211="nulová",J211,0)</f>
        <v>0</v>
      </c>
      <c r="BJ211" s="14" t="s">
        <v>86</v>
      </c>
      <c r="BK211" s="93">
        <f>ROUND(I211*H211,2)</f>
        <v>0</v>
      </c>
      <c r="BL211" s="14" t="s">
        <v>166</v>
      </c>
      <c r="BM211" s="160" t="s">
        <v>316</v>
      </c>
    </row>
    <row r="212" spans="2:65" s="12" customFormat="1" ht="10.199999999999999">
      <c r="B212" s="164"/>
      <c r="D212" s="165" t="s">
        <v>170</v>
      </c>
      <c r="E212" s="166" t="s">
        <v>1</v>
      </c>
      <c r="F212" s="167" t="s">
        <v>317</v>
      </c>
      <c r="H212" s="168">
        <v>20</v>
      </c>
      <c r="I212" s="169"/>
      <c r="L212" s="164"/>
      <c r="M212" s="170"/>
      <c r="T212" s="171"/>
      <c r="AT212" s="166" t="s">
        <v>170</v>
      </c>
      <c r="AU212" s="166" t="s">
        <v>88</v>
      </c>
      <c r="AV212" s="12" t="s">
        <v>88</v>
      </c>
      <c r="AW212" s="12" t="s">
        <v>32</v>
      </c>
      <c r="AX212" s="12" t="s">
        <v>86</v>
      </c>
      <c r="AY212" s="166" t="s">
        <v>159</v>
      </c>
    </row>
    <row r="213" spans="2:65" s="1" customFormat="1" ht="49.05" customHeight="1">
      <c r="B213" s="31"/>
      <c r="C213" s="150" t="s">
        <v>318</v>
      </c>
      <c r="D213" s="150" t="s">
        <v>161</v>
      </c>
      <c r="E213" s="151" t="s">
        <v>299</v>
      </c>
      <c r="F213" s="152" t="s">
        <v>300</v>
      </c>
      <c r="G213" s="153" t="s">
        <v>175</v>
      </c>
      <c r="H213" s="154">
        <v>213</v>
      </c>
      <c r="I213" s="155"/>
      <c r="J213" s="156">
        <f>ROUND(I213*H213,2)</f>
        <v>0</v>
      </c>
      <c r="K213" s="152" t="s">
        <v>165</v>
      </c>
      <c r="L213" s="31"/>
      <c r="M213" s="157" t="s">
        <v>1</v>
      </c>
      <c r="N213" s="124" t="s">
        <v>43</v>
      </c>
      <c r="P213" s="158">
        <f>O213*H213</f>
        <v>0</v>
      </c>
      <c r="Q213" s="158">
        <v>0.15540000000000001</v>
      </c>
      <c r="R213" s="158">
        <f>Q213*H213</f>
        <v>33.100200000000001</v>
      </c>
      <c r="S213" s="158">
        <v>0</v>
      </c>
      <c r="T213" s="159">
        <f>S213*H213</f>
        <v>0</v>
      </c>
      <c r="AR213" s="160" t="s">
        <v>166</v>
      </c>
      <c r="AT213" s="160" t="s">
        <v>161</v>
      </c>
      <c r="AU213" s="160" t="s">
        <v>88</v>
      </c>
      <c r="AY213" s="14" t="s">
        <v>159</v>
      </c>
      <c r="BE213" s="93">
        <f>IF(N213="základní",J213,0)</f>
        <v>0</v>
      </c>
      <c r="BF213" s="93">
        <f>IF(N213="snížená",J213,0)</f>
        <v>0</v>
      </c>
      <c r="BG213" s="93">
        <f>IF(N213="zákl. přenesená",J213,0)</f>
        <v>0</v>
      </c>
      <c r="BH213" s="93">
        <f>IF(N213="sníž. přenesená",J213,0)</f>
        <v>0</v>
      </c>
      <c r="BI213" s="93">
        <f>IF(N213="nulová",J213,0)</f>
        <v>0</v>
      </c>
      <c r="BJ213" s="14" t="s">
        <v>86</v>
      </c>
      <c r="BK213" s="93">
        <f>ROUND(I213*H213,2)</f>
        <v>0</v>
      </c>
      <c r="BL213" s="14" t="s">
        <v>166</v>
      </c>
      <c r="BM213" s="160" t="s">
        <v>319</v>
      </c>
    </row>
    <row r="214" spans="2:65" s="1" customFormat="1" ht="10.199999999999999">
      <c r="B214" s="31"/>
      <c r="D214" s="161" t="s">
        <v>168</v>
      </c>
      <c r="F214" s="162" t="s">
        <v>302</v>
      </c>
      <c r="I214" s="126"/>
      <c r="L214" s="31"/>
      <c r="M214" s="163"/>
      <c r="T214" s="55"/>
      <c r="AT214" s="14" t="s">
        <v>168</v>
      </c>
      <c r="AU214" s="14" t="s">
        <v>88</v>
      </c>
    </row>
    <row r="215" spans="2:65" s="12" customFormat="1" ht="10.199999999999999">
      <c r="B215" s="164"/>
      <c r="D215" s="165" t="s">
        <v>170</v>
      </c>
      <c r="E215" s="166" t="s">
        <v>1</v>
      </c>
      <c r="F215" s="167" t="s">
        <v>320</v>
      </c>
      <c r="H215" s="168">
        <v>213</v>
      </c>
      <c r="I215" s="169"/>
      <c r="L215" s="164"/>
      <c r="M215" s="170"/>
      <c r="T215" s="171"/>
      <c r="AT215" s="166" t="s">
        <v>170</v>
      </c>
      <c r="AU215" s="166" t="s">
        <v>88</v>
      </c>
      <c r="AV215" s="12" t="s">
        <v>88</v>
      </c>
      <c r="AW215" s="12" t="s">
        <v>32</v>
      </c>
      <c r="AX215" s="12" t="s">
        <v>86</v>
      </c>
      <c r="AY215" s="166" t="s">
        <v>159</v>
      </c>
    </row>
    <row r="216" spans="2:65" s="1" customFormat="1" ht="16.5" customHeight="1">
      <c r="B216" s="31"/>
      <c r="C216" s="172" t="s">
        <v>321</v>
      </c>
      <c r="D216" s="172" t="s">
        <v>216</v>
      </c>
      <c r="E216" s="173" t="s">
        <v>322</v>
      </c>
      <c r="F216" s="174" t="s">
        <v>323</v>
      </c>
      <c r="G216" s="175" t="s">
        <v>175</v>
      </c>
      <c r="H216" s="176">
        <v>217.26</v>
      </c>
      <c r="I216" s="177"/>
      <c r="J216" s="178">
        <f>ROUND(I216*H216,2)</f>
        <v>0</v>
      </c>
      <c r="K216" s="174" t="s">
        <v>165</v>
      </c>
      <c r="L216" s="179"/>
      <c r="M216" s="180" t="s">
        <v>1</v>
      </c>
      <c r="N216" s="181" t="s">
        <v>43</v>
      </c>
      <c r="P216" s="158">
        <f>O216*H216</f>
        <v>0</v>
      </c>
      <c r="Q216" s="158">
        <v>5.6000000000000001E-2</v>
      </c>
      <c r="R216" s="158">
        <f>Q216*H216</f>
        <v>12.16656</v>
      </c>
      <c r="S216" s="158">
        <v>0</v>
      </c>
      <c r="T216" s="159">
        <f>S216*H216</f>
        <v>0</v>
      </c>
      <c r="AR216" s="160" t="s">
        <v>220</v>
      </c>
      <c r="AT216" s="160" t="s">
        <v>216</v>
      </c>
      <c r="AU216" s="160" t="s">
        <v>88</v>
      </c>
      <c r="AY216" s="14" t="s">
        <v>159</v>
      </c>
      <c r="BE216" s="93">
        <f>IF(N216="základní",J216,0)</f>
        <v>0</v>
      </c>
      <c r="BF216" s="93">
        <f>IF(N216="snížená",J216,0)</f>
        <v>0</v>
      </c>
      <c r="BG216" s="93">
        <f>IF(N216="zákl. přenesená",J216,0)</f>
        <v>0</v>
      </c>
      <c r="BH216" s="93">
        <f>IF(N216="sníž. přenesená",J216,0)</f>
        <v>0</v>
      </c>
      <c r="BI216" s="93">
        <f>IF(N216="nulová",J216,0)</f>
        <v>0</v>
      </c>
      <c r="BJ216" s="14" t="s">
        <v>86</v>
      </c>
      <c r="BK216" s="93">
        <f>ROUND(I216*H216,2)</f>
        <v>0</v>
      </c>
      <c r="BL216" s="14" t="s">
        <v>166</v>
      </c>
      <c r="BM216" s="160" t="s">
        <v>324</v>
      </c>
    </row>
    <row r="217" spans="2:65" s="12" customFormat="1" ht="10.199999999999999">
      <c r="B217" s="164"/>
      <c r="D217" s="165" t="s">
        <v>170</v>
      </c>
      <c r="F217" s="167" t="s">
        <v>325</v>
      </c>
      <c r="H217" s="168">
        <v>217.26</v>
      </c>
      <c r="I217" s="169"/>
      <c r="L217" s="164"/>
      <c r="M217" s="170"/>
      <c r="T217" s="171"/>
      <c r="AT217" s="166" t="s">
        <v>170</v>
      </c>
      <c r="AU217" s="166" t="s">
        <v>88</v>
      </c>
      <c r="AV217" s="12" t="s">
        <v>88</v>
      </c>
      <c r="AW217" s="12" t="s">
        <v>4</v>
      </c>
      <c r="AX217" s="12" t="s">
        <v>86</v>
      </c>
      <c r="AY217" s="166" t="s">
        <v>159</v>
      </c>
    </row>
    <row r="218" spans="2:65" s="1" customFormat="1" ht="24.15" customHeight="1">
      <c r="B218" s="31"/>
      <c r="C218" s="150" t="s">
        <v>326</v>
      </c>
      <c r="D218" s="150" t="s">
        <v>161</v>
      </c>
      <c r="E218" s="151" t="s">
        <v>327</v>
      </c>
      <c r="F218" s="152" t="s">
        <v>328</v>
      </c>
      <c r="G218" s="153" t="s">
        <v>175</v>
      </c>
      <c r="H218" s="154">
        <v>70.2</v>
      </c>
      <c r="I218" s="155"/>
      <c r="J218" s="156">
        <f>ROUND(I218*H218,2)</f>
        <v>0</v>
      </c>
      <c r="K218" s="152" t="s">
        <v>165</v>
      </c>
      <c r="L218" s="31"/>
      <c r="M218" s="157" t="s">
        <v>1</v>
      </c>
      <c r="N218" s="124" t="s">
        <v>43</v>
      </c>
      <c r="P218" s="158">
        <f>O218*H218</f>
        <v>0</v>
      </c>
      <c r="Q218" s="158">
        <v>0</v>
      </c>
      <c r="R218" s="158">
        <f>Q218*H218</f>
        <v>0</v>
      </c>
      <c r="S218" s="158">
        <v>0</v>
      </c>
      <c r="T218" s="159">
        <f>S218*H218</f>
        <v>0</v>
      </c>
      <c r="AR218" s="160" t="s">
        <v>166</v>
      </c>
      <c r="AT218" s="160" t="s">
        <v>161</v>
      </c>
      <c r="AU218" s="160" t="s">
        <v>88</v>
      </c>
      <c r="AY218" s="14" t="s">
        <v>159</v>
      </c>
      <c r="BE218" s="93">
        <f>IF(N218="základní",J218,0)</f>
        <v>0</v>
      </c>
      <c r="BF218" s="93">
        <f>IF(N218="snížená",J218,0)</f>
        <v>0</v>
      </c>
      <c r="BG218" s="93">
        <f>IF(N218="zákl. přenesená",J218,0)</f>
        <v>0</v>
      </c>
      <c r="BH218" s="93">
        <f>IF(N218="sníž. přenesená",J218,0)</f>
        <v>0</v>
      </c>
      <c r="BI218" s="93">
        <f>IF(N218="nulová",J218,0)</f>
        <v>0</v>
      </c>
      <c r="BJ218" s="14" t="s">
        <v>86</v>
      </c>
      <c r="BK218" s="93">
        <f>ROUND(I218*H218,2)</f>
        <v>0</v>
      </c>
      <c r="BL218" s="14" t="s">
        <v>166</v>
      </c>
      <c r="BM218" s="160" t="s">
        <v>329</v>
      </c>
    </row>
    <row r="219" spans="2:65" s="1" customFormat="1" ht="10.199999999999999">
      <c r="B219" s="31"/>
      <c r="D219" s="161" t="s">
        <v>168</v>
      </c>
      <c r="F219" s="162" t="s">
        <v>330</v>
      </c>
      <c r="I219" s="126"/>
      <c r="L219" s="31"/>
      <c r="M219" s="163"/>
      <c r="T219" s="55"/>
      <c r="AT219" s="14" t="s">
        <v>168</v>
      </c>
      <c r="AU219" s="14" t="s">
        <v>88</v>
      </c>
    </row>
    <row r="220" spans="2:65" s="12" customFormat="1" ht="10.199999999999999">
      <c r="B220" s="164"/>
      <c r="D220" s="165" t="s">
        <v>170</v>
      </c>
      <c r="E220" s="166" t="s">
        <v>1</v>
      </c>
      <c r="F220" s="167" t="s">
        <v>331</v>
      </c>
      <c r="H220" s="168">
        <v>70.2</v>
      </c>
      <c r="I220" s="169"/>
      <c r="L220" s="164"/>
      <c r="M220" s="170"/>
      <c r="T220" s="171"/>
      <c r="AT220" s="166" t="s">
        <v>170</v>
      </c>
      <c r="AU220" s="166" t="s">
        <v>88</v>
      </c>
      <c r="AV220" s="12" t="s">
        <v>88</v>
      </c>
      <c r="AW220" s="12" t="s">
        <v>32</v>
      </c>
      <c r="AX220" s="12" t="s">
        <v>86</v>
      </c>
      <c r="AY220" s="166" t="s">
        <v>159</v>
      </c>
    </row>
    <row r="221" spans="2:65" s="11" customFormat="1" ht="22.8" customHeight="1">
      <c r="B221" s="138"/>
      <c r="D221" s="139" t="s">
        <v>77</v>
      </c>
      <c r="E221" s="148" t="s">
        <v>332</v>
      </c>
      <c r="F221" s="148" t="s">
        <v>333</v>
      </c>
      <c r="I221" s="141"/>
      <c r="J221" s="149">
        <f>BK221</f>
        <v>0</v>
      </c>
      <c r="L221" s="138"/>
      <c r="M221" s="143"/>
      <c r="P221" s="144">
        <f>SUM(P222:P232)</f>
        <v>0</v>
      </c>
      <c r="R221" s="144">
        <f>SUM(R222:R232)</f>
        <v>0</v>
      </c>
      <c r="T221" s="145">
        <f>SUM(T222:T232)</f>
        <v>0</v>
      </c>
      <c r="AR221" s="139" t="s">
        <v>86</v>
      </c>
      <c r="AT221" s="146" t="s">
        <v>77</v>
      </c>
      <c r="AU221" s="146" t="s">
        <v>86</v>
      </c>
      <c r="AY221" s="139" t="s">
        <v>159</v>
      </c>
      <c r="BK221" s="147">
        <f>SUM(BK222:BK232)</f>
        <v>0</v>
      </c>
    </row>
    <row r="222" spans="2:65" s="1" customFormat="1" ht="33" customHeight="1">
      <c r="B222" s="31"/>
      <c r="C222" s="150" t="s">
        <v>334</v>
      </c>
      <c r="D222" s="150" t="s">
        <v>161</v>
      </c>
      <c r="E222" s="151" t="s">
        <v>335</v>
      </c>
      <c r="F222" s="152" t="s">
        <v>336</v>
      </c>
      <c r="G222" s="153" t="s">
        <v>219</v>
      </c>
      <c r="H222" s="154">
        <v>790.16</v>
      </c>
      <c r="I222" s="155"/>
      <c r="J222" s="156">
        <f>ROUND(I222*H222,2)</f>
        <v>0</v>
      </c>
      <c r="K222" s="152" t="s">
        <v>165</v>
      </c>
      <c r="L222" s="31"/>
      <c r="M222" s="157" t="s">
        <v>1</v>
      </c>
      <c r="N222" s="124" t="s">
        <v>43</v>
      </c>
      <c r="P222" s="158">
        <f>O222*H222</f>
        <v>0</v>
      </c>
      <c r="Q222" s="158">
        <v>0</v>
      </c>
      <c r="R222" s="158">
        <f>Q222*H222</f>
        <v>0</v>
      </c>
      <c r="S222" s="158">
        <v>0</v>
      </c>
      <c r="T222" s="159">
        <f>S222*H222</f>
        <v>0</v>
      </c>
      <c r="AR222" s="160" t="s">
        <v>166</v>
      </c>
      <c r="AT222" s="160" t="s">
        <v>161</v>
      </c>
      <c r="AU222" s="160" t="s">
        <v>88</v>
      </c>
      <c r="AY222" s="14" t="s">
        <v>159</v>
      </c>
      <c r="BE222" s="93">
        <f>IF(N222="základní",J222,0)</f>
        <v>0</v>
      </c>
      <c r="BF222" s="93">
        <f>IF(N222="snížená",J222,0)</f>
        <v>0</v>
      </c>
      <c r="BG222" s="93">
        <f>IF(N222="zákl. přenesená",J222,0)</f>
        <v>0</v>
      </c>
      <c r="BH222" s="93">
        <f>IF(N222="sníž. přenesená",J222,0)</f>
        <v>0</v>
      </c>
      <c r="BI222" s="93">
        <f>IF(N222="nulová",J222,0)</f>
        <v>0</v>
      </c>
      <c r="BJ222" s="14" t="s">
        <v>86</v>
      </c>
      <c r="BK222" s="93">
        <f>ROUND(I222*H222,2)</f>
        <v>0</v>
      </c>
      <c r="BL222" s="14" t="s">
        <v>166</v>
      </c>
      <c r="BM222" s="160" t="s">
        <v>337</v>
      </c>
    </row>
    <row r="223" spans="2:65" s="1" customFormat="1" ht="10.199999999999999">
      <c r="B223" s="31"/>
      <c r="D223" s="161" t="s">
        <v>168</v>
      </c>
      <c r="F223" s="162" t="s">
        <v>338</v>
      </c>
      <c r="I223" s="126"/>
      <c r="L223" s="31"/>
      <c r="M223" s="163"/>
      <c r="T223" s="55"/>
      <c r="AT223" s="14" t="s">
        <v>168</v>
      </c>
      <c r="AU223" s="14" t="s">
        <v>88</v>
      </c>
    </row>
    <row r="224" spans="2:65" s="1" customFormat="1" ht="24.15" customHeight="1">
      <c r="B224" s="31"/>
      <c r="C224" s="150" t="s">
        <v>339</v>
      </c>
      <c r="D224" s="150" t="s">
        <v>161</v>
      </c>
      <c r="E224" s="151" t="s">
        <v>340</v>
      </c>
      <c r="F224" s="152" t="s">
        <v>341</v>
      </c>
      <c r="G224" s="153" t="s">
        <v>219</v>
      </c>
      <c r="H224" s="154">
        <v>7901.6</v>
      </c>
      <c r="I224" s="155"/>
      <c r="J224" s="156">
        <f>ROUND(I224*H224,2)</f>
        <v>0</v>
      </c>
      <c r="K224" s="152" t="s">
        <v>165</v>
      </c>
      <c r="L224" s="31"/>
      <c r="M224" s="157" t="s">
        <v>1</v>
      </c>
      <c r="N224" s="124" t="s">
        <v>43</v>
      </c>
      <c r="P224" s="158">
        <f>O224*H224</f>
        <v>0</v>
      </c>
      <c r="Q224" s="158">
        <v>0</v>
      </c>
      <c r="R224" s="158">
        <f>Q224*H224</f>
        <v>0</v>
      </c>
      <c r="S224" s="158">
        <v>0</v>
      </c>
      <c r="T224" s="159">
        <f>S224*H224</f>
        <v>0</v>
      </c>
      <c r="AR224" s="160" t="s">
        <v>166</v>
      </c>
      <c r="AT224" s="160" t="s">
        <v>161</v>
      </c>
      <c r="AU224" s="160" t="s">
        <v>88</v>
      </c>
      <c r="AY224" s="14" t="s">
        <v>159</v>
      </c>
      <c r="BE224" s="93">
        <f>IF(N224="základní",J224,0)</f>
        <v>0</v>
      </c>
      <c r="BF224" s="93">
        <f>IF(N224="snížená",J224,0)</f>
        <v>0</v>
      </c>
      <c r="BG224" s="93">
        <f>IF(N224="zákl. přenesená",J224,0)</f>
        <v>0</v>
      </c>
      <c r="BH224" s="93">
        <f>IF(N224="sníž. přenesená",J224,0)</f>
        <v>0</v>
      </c>
      <c r="BI224" s="93">
        <f>IF(N224="nulová",J224,0)</f>
        <v>0</v>
      </c>
      <c r="BJ224" s="14" t="s">
        <v>86</v>
      </c>
      <c r="BK224" s="93">
        <f>ROUND(I224*H224,2)</f>
        <v>0</v>
      </c>
      <c r="BL224" s="14" t="s">
        <v>166</v>
      </c>
      <c r="BM224" s="160" t="s">
        <v>342</v>
      </c>
    </row>
    <row r="225" spans="2:65" s="1" customFormat="1" ht="10.199999999999999">
      <c r="B225" s="31"/>
      <c r="D225" s="161" t="s">
        <v>168</v>
      </c>
      <c r="F225" s="162" t="s">
        <v>343</v>
      </c>
      <c r="I225" s="126"/>
      <c r="L225" s="31"/>
      <c r="M225" s="163"/>
      <c r="T225" s="55"/>
      <c r="AT225" s="14" t="s">
        <v>168</v>
      </c>
      <c r="AU225" s="14" t="s">
        <v>88</v>
      </c>
    </row>
    <row r="226" spans="2:65" s="12" customFormat="1" ht="10.199999999999999">
      <c r="B226" s="164"/>
      <c r="D226" s="165" t="s">
        <v>170</v>
      </c>
      <c r="E226" s="166" t="s">
        <v>1</v>
      </c>
      <c r="F226" s="167" t="s">
        <v>344</v>
      </c>
      <c r="H226" s="168">
        <v>7901.6</v>
      </c>
      <c r="I226" s="169"/>
      <c r="L226" s="164"/>
      <c r="M226" s="170"/>
      <c r="T226" s="171"/>
      <c r="AT226" s="166" t="s">
        <v>170</v>
      </c>
      <c r="AU226" s="166" t="s">
        <v>88</v>
      </c>
      <c r="AV226" s="12" t="s">
        <v>88</v>
      </c>
      <c r="AW226" s="12" t="s">
        <v>32</v>
      </c>
      <c r="AX226" s="12" t="s">
        <v>86</v>
      </c>
      <c r="AY226" s="166" t="s">
        <v>159</v>
      </c>
    </row>
    <row r="227" spans="2:65" s="1" customFormat="1" ht="44.25" customHeight="1">
      <c r="B227" s="31"/>
      <c r="C227" s="150" t="s">
        <v>345</v>
      </c>
      <c r="D227" s="150" t="s">
        <v>161</v>
      </c>
      <c r="E227" s="151" t="s">
        <v>346</v>
      </c>
      <c r="F227" s="152" t="s">
        <v>347</v>
      </c>
      <c r="G227" s="153" t="s">
        <v>219</v>
      </c>
      <c r="H227" s="154">
        <v>139.19999999999999</v>
      </c>
      <c r="I227" s="155"/>
      <c r="J227" s="156">
        <f>ROUND(I227*H227,2)</f>
        <v>0</v>
      </c>
      <c r="K227" s="152" t="s">
        <v>165</v>
      </c>
      <c r="L227" s="31"/>
      <c r="M227" s="157" t="s">
        <v>1</v>
      </c>
      <c r="N227" s="124" t="s">
        <v>43</v>
      </c>
      <c r="P227" s="158">
        <f>O227*H227</f>
        <v>0</v>
      </c>
      <c r="Q227" s="158">
        <v>0</v>
      </c>
      <c r="R227" s="158">
        <f>Q227*H227</f>
        <v>0</v>
      </c>
      <c r="S227" s="158">
        <v>0</v>
      </c>
      <c r="T227" s="159">
        <f>S227*H227</f>
        <v>0</v>
      </c>
      <c r="AR227" s="160" t="s">
        <v>166</v>
      </c>
      <c r="AT227" s="160" t="s">
        <v>161</v>
      </c>
      <c r="AU227" s="160" t="s">
        <v>88</v>
      </c>
      <c r="AY227" s="14" t="s">
        <v>159</v>
      </c>
      <c r="BE227" s="93">
        <f>IF(N227="základní",J227,0)</f>
        <v>0</v>
      </c>
      <c r="BF227" s="93">
        <f>IF(N227="snížená",J227,0)</f>
        <v>0</v>
      </c>
      <c r="BG227" s="93">
        <f>IF(N227="zákl. přenesená",J227,0)</f>
        <v>0</v>
      </c>
      <c r="BH227" s="93">
        <f>IF(N227="sníž. přenesená",J227,0)</f>
        <v>0</v>
      </c>
      <c r="BI227" s="93">
        <f>IF(N227="nulová",J227,0)</f>
        <v>0</v>
      </c>
      <c r="BJ227" s="14" t="s">
        <v>86</v>
      </c>
      <c r="BK227" s="93">
        <f>ROUND(I227*H227,2)</f>
        <v>0</v>
      </c>
      <c r="BL227" s="14" t="s">
        <v>166</v>
      </c>
      <c r="BM227" s="160" t="s">
        <v>348</v>
      </c>
    </row>
    <row r="228" spans="2:65" s="1" customFormat="1" ht="10.199999999999999">
      <c r="B228" s="31"/>
      <c r="D228" s="161" t="s">
        <v>168</v>
      </c>
      <c r="F228" s="162" t="s">
        <v>349</v>
      </c>
      <c r="I228" s="126"/>
      <c r="L228" s="31"/>
      <c r="M228" s="163"/>
      <c r="T228" s="55"/>
      <c r="AT228" s="14" t="s">
        <v>168</v>
      </c>
      <c r="AU228" s="14" t="s">
        <v>88</v>
      </c>
    </row>
    <row r="229" spans="2:65" s="12" customFormat="1" ht="10.199999999999999">
      <c r="B229" s="164"/>
      <c r="D229" s="165" t="s">
        <v>170</v>
      </c>
      <c r="E229" s="166" t="s">
        <v>1</v>
      </c>
      <c r="F229" s="167" t="s">
        <v>350</v>
      </c>
      <c r="H229" s="168">
        <v>139.19999999999999</v>
      </c>
      <c r="I229" s="169"/>
      <c r="L229" s="164"/>
      <c r="M229" s="170"/>
      <c r="T229" s="171"/>
      <c r="AT229" s="166" t="s">
        <v>170</v>
      </c>
      <c r="AU229" s="166" t="s">
        <v>88</v>
      </c>
      <c r="AV229" s="12" t="s">
        <v>88</v>
      </c>
      <c r="AW229" s="12" t="s">
        <v>32</v>
      </c>
      <c r="AX229" s="12" t="s">
        <v>86</v>
      </c>
      <c r="AY229" s="166" t="s">
        <v>159</v>
      </c>
    </row>
    <row r="230" spans="2:65" s="1" customFormat="1" ht="44.25" customHeight="1">
      <c r="B230" s="31"/>
      <c r="C230" s="150" t="s">
        <v>351</v>
      </c>
      <c r="D230" s="150" t="s">
        <v>161</v>
      </c>
      <c r="E230" s="151" t="s">
        <v>352</v>
      </c>
      <c r="F230" s="152" t="s">
        <v>353</v>
      </c>
      <c r="G230" s="153" t="s">
        <v>219</v>
      </c>
      <c r="H230" s="154">
        <v>556.20000000000005</v>
      </c>
      <c r="I230" s="155"/>
      <c r="J230" s="156">
        <f>ROUND(I230*H230,2)</f>
        <v>0</v>
      </c>
      <c r="K230" s="152" t="s">
        <v>165</v>
      </c>
      <c r="L230" s="31"/>
      <c r="M230" s="157" t="s">
        <v>1</v>
      </c>
      <c r="N230" s="124" t="s">
        <v>43</v>
      </c>
      <c r="P230" s="158">
        <f>O230*H230</f>
        <v>0</v>
      </c>
      <c r="Q230" s="158">
        <v>0</v>
      </c>
      <c r="R230" s="158">
        <f>Q230*H230</f>
        <v>0</v>
      </c>
      <c r="S230" s="158">
        <v>0</v>
      </c>
      <c r="T230" s="159">
        <f>S230*H230</f>
        <v>0</v>
      </c>
      <c r="AR230" s="160" t="s">
        <v>166</v>
      </c>
      <c r="AT230" s="160" t="s">
        <v>161</v>
      </c>
      <c r="AU230" s="160" t="s">
        <v>88</v>
      </c>
      <c r="AY230" s="14" t="s">
        <v>159</v>
      </c>
      <c r="BE230" s="93">
        <f>IF(N230="základní",J230,0)</f>
        <v>0</v>
      </c>
      <c r="BF230" s="93">
        <f>IF(N230="snížená",J230,0)</f>
        <v>0</v>
      </c>
      <c r="BG230" s="93">
        <f>IF(N230="zákl. přenesená",J230,0)</f>
        <v>0</v>
      </c>
      <c r="BH230" s="93">
        <f>IF(N230="sníž. přenesená",J230,0)</f>
        <v>0</v>
      </c>
      <c r="BI230" s="93">
        <f>IF(N230="nulová",J230,0)</f>
        <v>0</v>
      </c>
      <c r="BJ230" s="14" t="s">
        <v>86</v>
      </c>
      <c r="BK230" s="93">
        <f>ROUND(I230*H230,2)</f>
        <v>0</v>
      </c>
      <c r="BL230" s="14" t="s">
        <v>166</v>
      </c>
      <c r="BM230" s="160" t="s">
        <v>354</v>
      </c>
    </row>
    <row r="231" spans="2:65" s="1" customFormat="1" ht="10.199999999999999">
      <c r="B231" s="31"/>
      <c r="D231" s="161" t="s">
        <v>168</v>
      </c>
      <c r="F231" s="162" t="s">
        <v>355</v>
      </c>
      <c r="I231" s="126"/>
      <c r="L231" s="31"/>
      <c r="M231" s="163"/>
      <c r="T231" s="55"/>
      <c r="AT231" s="14" t="s">
        <v>168</v>
      </c>
      <c r="AU231" s="14" t="s">
        <v>88</v>
      </c>
    </row>
    <row r="232" spans="2:65" s="12" customFormat="1" ht="10.199999999999999">
      <c r="B232" s="164"/>
      <c r="D232" s="165" t="s">
        <v>170</v>
      </c>
      <c r="E232" s="166" t="s">
        <v>1</v>
      </c>
      <c r="F232" s="167" t="s">
        <v>356</v>
      </c>
      <c r="H232" s="168">
        <v>556.20000000000005</v>
      </c>
      <c r="I232" s="169"/>
      <c r="L232" s="164"/>
      <c r="M232" s="170"/>
      <c r="T232" s="171"/>
      <c r="AT232" s="166" t="s">
        <v>170</v>
      </c>
      <c r="AU232" s="166" t="s">
        <v>88</v>
      </c>
      <c r="AV232" s="12" t="s">
        <v>88</v>
      </c>
      <c r="AW232" s="12" t="s">
        <v>32</v>
      </c>
      <c r="AX232" s="12" t="s">
        <v>86</v>
      </c>
      <c r="AY232" s="166" t="s">
        <v>159</v>
      </c>
    </row>
    <row r="233" spans="2:65" s="11" customFormat="1" ht="22.8" customHeight="1">
      <c r="B233" s="138"/>
      <c r="D233" s="139" t="s">
        <v>77</v>
      </c>
      <c r="E233" s="148" t="s">
        <v>357</v>
      </c>
      <c r="F233" s="148" t="s">
        <v>358</v>
      </c>
      <c r="I233" s="141"/>
      <c r="J233" s="149">
        <f>BK233</f>
        <v>0</v>
      </c>
      <c r="L233" s="138"/>
      <c r="M233" s="143"/>
      <c r="P233" s="144">
        <f>SUM(P234:P236)</f>
        <v>0</v>
      </c>
      <c r="R233" s="144">
        <f>SUM(R234:R236)</f>
        <v>0</v>
      </c>
      <c r="T233" s="145">
        <f>SUM(T234:T236)</f>
        <v>0</v>
      </c>
      <c r="AR233" s="139" t="s">
        <v>86</v>
      </c>
      <c r="AT233" s="146" t="s">
        <v>77</v>
      </c>
      <c r="AU233" s="146" t="s">
        <v>86</v>
      </c>
      <c r="AY233" s="139" t="s">
        <v>159</v>
      </c>
      <c r="BK233" s="147">
        <f>SUM(BK234:BK236)</f>
        <v>0</v>
      </c>
    </row>
    <row r="234" spans="2:65" s="1" customFormat="1" ht="44.25" customHeight="1">
      <c r="B234" s="31"/>
      <c r="C234" s="150" t="s">
        <v>359</v>
      </c>
      <c r="D234" s="150" t="s">
        <v>161</v>
      </c>
      <c r="E234" s="151" t="s">
        <v>360</v>
      </c>
      <c r="F234" s="152" t="s">
        <v>361</v>
      </c>
      <c r="G234" s="153" t="s">
        <v>219</v>
      </c>
      <c r="H234" s="154">
        <v>2804.2350000000001</v>
      </c>
      <c r="I234" s="155"/>
      <c r="J234" s="156">
        <f>ROUND(I234*H234,2)</f>
        <v>0</v>
      </c>
      <c r="K234" s="152" t="s">
        <v>165</v>
      </c>
      <c r="L234" s="31"/>
      <c r="M234" s="157" t="s">
        <v>1</v>
      </c>
      <c r="N234" s="124" t="s">
        <v>43</v>
      </c>
      <c r="P234" s="158">
        <f>O234*H234</f>
        <v>0</v>
      </c>
      <c r="Q234" s="158">
        <v>0</v>
      </c>
      <c r="R234" s="158">
        <f>Q234*H234</f>
        <v>0</v>
      </c>
      <c r="S234" s="158">
        <v>0</v>
      </c>
      <c r="T234" s="159">
        <f>S234*H234</f>
        <v>0</v>
      </c>
      <c r="AR234" s="160" t="s">
        <v>166</v>
      </c>
      <c r="AT234" s="160" t="s">
        <v>161</v>
      </c>
      <c r="AU234" s="160" t="s">
        <v>88</v>
      </c>
      <c r="AY234" s="14" t="s">
        <v>159</v>
      </c>
      <c r="BE234" s="93">
        <f>IF(N234="základní",J234,0)</f>
        <v>0</v>
      </c>
      <c r="BF234" s="93">
        <f>IF(N234="snížená",J234,0)</f>
        <v>0</v>
      </c>
      <c r="BG234" s="93">
        <f>IF(N234="zákl. přenesená",J234,0)</f>
        <v>0</v>
      </c>
      <c r="BH234" s="93">
        <f>IF(N234="sníž. přenesená",J234,0)</f>
        <v>0</v>
      </c>
      <c r="BI234" s="93">
        <f>IF(N234="nulová",J234,0)</f>
        <v>0</v>
      </c>
      <c r="BJ234" s="14" t="s">
        <v>86</v>
      </c>
      <c r="BK234" s="93">
        <f>ROUND(I234*H234,2)</f>
        <v>0</v>
      </c>
      <c r="BL234" s="14" t="s">
        <v>166</v>
      </c>
      <c r="BM234" s="160" t="s">
        <v>362</v>
      </c>
    </row>
    <row r="235" spans="2:65" s="1" customFormat="1" ht="10.199999999999999">
      <c r="B235" s="31"/>
      <c r="D235" s="161" t="s">
        <v>168</v>
      </c>
      <c r="F235" s="162" t="s">
        <v>363</v>
      </c>
      <c r="I235" s="126"/>
      <c r="L235" s="31"/>
      <c r="M235" s="163"/>
      <c r="T235" s="55"/>
      <c r="AT235" s="14" t="s">
        <v>168</v>
      </c>
      <c r="AU235" s="14" t="s">
        <v>88</v>
      </c>
    </row>
    <row r="236" spans="2:65" s="12" customFormat="1" ht="10.199999999999999">
      <c r="B236" s="164"/>
      <c r="D236" s="165" t="s">
        <v>170</v>
      </c>
      <c r="E236" s="166" t="s">
        <v>1</v>
      </c>
      <c r="F236" s="167" t="s">
        <v>364</v>
      </c>
      <c r="H236" s="168">
        <v>2804.2350000000001</v>
      </c>
      <c r="I236" s="169"/>
      <c r="L236" s="164"/>
      <c r="M236" s="170"/>
      <c r="T236" s="171"/>
      <c r="AT236" s="166" t="s">
        <v>170</v>
      </c>
      <c r="AU236" s="166" t="s">
        <v>88</v>
      </c>
      <c r="AV236" s="12" t="s">
        <v>88</v>
      </c>
      <c r="AW236" s="12" t="s">
        <v>32</v>
      </c>
      <c r="AX236" s="12" t="s">
        <v>86</v>
      </c>
      <c r="AY236" s="166" t="s">
        <v>159</v>
      </c>
    </row>
    <row r="237" spans="2:65" s="11" customFormat="1" ht="25.95" customHeight="1">
      <c r="B237" s="138"/>
      <c r="D237" s="139" t="s">
        <v>77</v>
      </c>
      <c r="E237" s="140" t="s">
        <v>216</v>
      </c>
      <c r="F237" s="140" t="s">
        <v>365</v>
      </c>
      <c r="I237" s="141"/>
      <c r="J237" s="142">
        <f>BK237</f>
        <v>0</v>
      </c>
      <c r="L237" s="138"/>
      <c r="M237" s="143"/>
      <c r="P237" s="144">
        <f>P238</f>
        <v>0</v>
      </c>
      <c r="R237" s="144">
        <f>R238</f>
        <v>1.7325E-2</v>
      </c>
      <c r="T237" s="145">
        <f>T238</f>
        <v>0</v>
      </c>
      <c r="AR237" s="139" t="s">
        <v>179</v>
      </c>
      <c r="AT237" s="146" t="s">
        <v>77</v>
      </c>
      <c r="AU237" s="146" t="s">
        <v>78</v>
      </c>
      <c r="AY237" s="139" t="s">
        <v>159</v>
      </c>
      <c r="BK237" s="147">
        <f>BK238</f>
        <v>0</v>
      </c>
    </row>
    <row r="238" spans="2:65" s="11" customFormat="1" ht="22.8" customHeight="1">
      <c r="B238" s="138"/>
      <c r="D238" s="139" t="s">
        <v>77</v>
      </c>
      <c r="E238" s="148" t="s">
        <v>366</v>
      </c>
      <c r="F238" s="148" t="s">
        <v>367</v>
      </c>
      <c r="I238" s="141"/>
      <c r="J238" s="149">
        <f>BK238</f>
        <v>0</v>
      </c>
      <c r="L238" s="138"/>
      <c r="M238" s="143"/>
      <c r="P238" s="144">
        <f>SUM(P239:P241)</f>
        <v>0</v>
      </c>
      <c r="R238" s="144">
        <f>SUM(R239:R241)</f>
        <v>1.7325E-2</v>
      </c>
      <c r="T238" s="145">
        <f>SUM(T239:T241)</f>
        <v>0</v>
      </c>
      <c r="AR238" s="139" t="s">
        <v>179</v>
      </c>
      <c r="AT238" s="146" t="s">
        <v>77</v>
      </c>
      <c r="AU238" s="146" t="s">
        <v>86</v>
      </c>
      <c r="AY238" s="139" t="s">
        <v>159</v>
      </c>
      <c r="BK238" s="147">
        <f>SUM(BK239:BK241)</f>
        <v>0</v>
      </c>
    </row>
    <row r="239" spans="2:65" s="1" customFormat="1" ht="21.75" customHeight="1">
      <c r="B239" s="31"/>
      <c r="C239" s="150" t="s">
        <v>368</v>
      </c>
      <c r="D239" s="150" t="s">
        <v>161</v>
      </c>
      <c r="E239" s="151" t="s">
        <v>369</v>
      </c>
      <c r="F239" s="152" t="s">
        <v>370</v>
      </c>
      <c r="G239" s="153" t="s">
        <v>371</v>
      </c>
      <c r="H239" s="154">
        <v>1.75</v>
      </c>
      <c r="I239" s="155"/>
      <c r="J239" s="156">
        <f>ROUND(I239*H239,2)</f>
        <v>0</v>
      </c>
      <c r="K239" s="152" t="s">
        <v>165</v>
      </c>
      <c r="L239" s="31"/>
      <c r="M239" s="157" t="s">
        <v>1</v>
      </c>
      <c r="N239" s="124" t="s">
        <v>43</v>
      </c>
      <c r="P239" s="158">
        <f>O239*H239</f>
        <v>0</v>
      </c>
      <c r="Q239" s="158">
        <v>9.9000000000000008E-3</v>
      </c>
      <c r="R239" s="158">
        <f>Q239*H239</f>
        <v>1.7325E-2</v>
      </c>
      <c r="S239" s="158">
        <v>0</v>
      </c>
      <c r="T239" s="159">
        <f>S239*H239</f>
        <v>0</v>
      </c>
      <c r="AR239" s="160" t="s">
        <v>372</v>
      </c>
      <c r="AT239" s="160" t="s">
        <v>161</v>
      </c>
      <c r="AU239" s="160" t="s">
        <v>88</v>
      </c>
      <c r="AY239" s="14" t="s">
        <v>159</v>
      </c>
      <c r="BE239" s="93">
        <f>IF(N239="základní",J239,0)</f>
        <v>0</v>
      </c>
      <c r="BF239" s="93">
        <f>IF(N239="snížená",J239,0)</f>
        <v>0</v>
      </c>
      <c r="BG239" s="93">
        <f>IF(N239="zákl. přenesená",J239,0)</f>
        <v>0</v>
      </c>
      <c r="BH239" s="93">
        <f>IF(N239="sníž. přenesená",J239,0)</f>
        <v>0</v>
      </c>
      <c r="BI239" s="93">
        <f>IF(N239="nulová",J239,0)</f>
        <v>0</v>
      </c>
      <c r="BJ239" s="14" t="s">
        <v>86</v>
      </c>
      <c r="BK239" s="93">
        <f>ROUND(I239*H239,2)</f>
        <v>0</v>
      </c>
      <c r="BL239" s="14" t="s">
        <v>372</v>
      </c>
      <c r="BM239" s="160" t="s">
        <v>373</v>
      </c>
    </row>
    <row r="240" spans="2:65" s="1" customFormat="1" ht="10.199999999999999">
      <c r="B240" s="31"/>
      <c r="D240" s="161" t="s">
        <v>168</v>
      </c>
      <c r="F240" s="162" t="s">
        <v>374</v>
      </c>
      <c r="I240" s="126"/>
      <c r="L240" s="31"/>
      <c r="M240" s="163"/>
      <c r="T240" s="55"/>
      <c r="AT240" s="14" t="s">
        <v>168</v>
      </c>
      <c r="AU240" s="14" t="s">
        <v>88</v>
      </c>
    </row>
    <row r="241" spans="2:65" s="12" customFormat="1" ht="10.199999999999999">
      <c r="B241" s="164"/>
      <c r="D241" s="165" t="s">
        <v>170</v>
      </c>
      <c r="E241" s="166" t="s">
        <v>1</v>
      </c>
      <c r="F241" s="167" t="s">
        <v>375</v>
      </c>
      <c r="H241" s="168">
        <v>1.75</v>
      </c>
      <c r="I241" s="169"/>
      <c r="L241" s="164"/>
      <c r="M241" s="170"/>
      <c r="T241" s="171"/>
      <c r="AT241" s="166" t="s">
        <v>170</v>
      </c>
      <c r="AU241" s="166" t="s">
        <v>88</v>
      </c>
      <c r="AV241" s="12" t="s">
        <v>88</v>
      </c>
      <c r="AW241" s="12" t="s">
        <v>32</v>
      </c>
      <c r="AX241" s="12" t="s">
        <v>86</v>
      </c>
      <c r="AY241" s="166" t="s">
        <v>159</v>
      </c>
    </row>
    <row r="242" spans="2:65" s="11" customFormat="1" ht="25.95" customHeight="1">
      <c r="B242" s="138"/>
      <c r="D242" s="139" t="s">
        <v>77</v>
      </c>
      <c r="E242" s="140" t="s">
        <v>137</v>
      </c>
      <c r="F242" s="140" t="s">
        <v>376</v>
      </c>
      <c r="I242" s="141"/>
      <c r="J242" s="142">
        <f>BK242</f>
        <v>0</v>
      </c>
      <c r="L242" s="138"/>
      <c r="M242" s="143"/>
      <c r="P242" s="144">
        <f>P243+P252+P255</f>
        <v>0</v>
      </c>
      <c r="R242" s="144">
        <f>R243+R252+R255</f>
        <v>0</v>
      </c>
      <c r="T242" s="145">
        <f>T243+T252+T255</f>
        <v>0</v>
      </c>
      <c r="AR242" s="139" t="s">
        <v>202</v>
      </c>
      <c r="AT242" s="146" t="s">
        <v>77</v>
      </c>
      <c r="AU242" s="146" t="s">
        <v>78</v>
      </c>
      <c r="AY242" s="139" t="s">
        <v>159</v>
      </c>
      <c r="BK242" s="147">
        <f>BK243+BK252+BK255</f>
        <v>0</v>
      </c>
    </row>
    <row r="243" spans="2:65" s="11" customFormat="1" ht="22.8" customHeight="1">
      <c r="B243" s="138"/>
      <c r="D243" s="139" t="s">
        <v>77</v>
      </c>
      <c r="E243" s="148" t="s">
        <v>377</v>
      </c>
      <c r="F243" s="148" t="s">
        <v>378</v>
      </c>
      <c r="I243" s="141"/>
      <c r="J243" s="149">
        <f>BK243</f>
        <v>0</v>
      </c>
      <c r="L243" s="138"/>
      <c r="M243" s="143"/>
      <c r="P243" s="144">
        <f>SUM(P244:P251)</f>
        <v>0</v>
      </c>
      <c r="R243" s="144">
        <f>SUM(R244:R251)</f>
        <v>0</v>
      </c>
      <c r="T243" s="145">
        <f>SUM(T244:T251)</f>
        <v>0</v>
      </c>
      <c r="AR243" s="139" t="s">
        <v>202</v>
      </c>
      <c r="AT243" s="146" t="s">
        <v>77</v>
      </c>
      <c r="AU243" s="146" t="s">
        <v>86</v>
      </c>
      <c r="AY243" s="139" t="s">
        <v>159</v>
      </c>
      <c r="BK243" s="147">
        <f>SUM(BK244:BK251)</f>
        <v>0</v>
      </c>
    </row>
    <row r="244" spans="2:65" s="1" customFormat="1" ht="16.5" customHeight="1">
      <c r="B244" s="31"/>
      <c r="C244" s="150" t="s">
        <v>379</v>
      </c>
      <c r="D244" s="150" t="s">
        <v>161</v>
      </c>
      <c r="E244" s="151" t="s">
        <v>380</v>
      </c>
      <c r="F244" s="152" t="s">
        <v>381</v>
      </c>
      <c r="G244" s="153" t="s">
        <v>382</v>
      </c>
      <c r="H244" s="154">
        <v>1</v>
      </c>
      <c r="I244" s="155"/>
      <c r="J244" s="156">
        <f>ROUND(I244*H244,2)</f>
        <v>0</v>
      </c>
      <c r="K244" s="152" t="s">
        <v>165</v>
      </c>
      <c r="L244" s="31"/>
      <c r="M244" s="157" t="s">
        <v>1</v>
      </c>
      <c r="N244" s="124" t="s">
        <v>43</v>
      </c>
      <c r="P244" s="158">
        <f>O244*H244</f>
        <v>0</v>
      </c>
      <c r="Q244" s="158">
        <v>0</v>
      </c>
      <c r="R244" s="158">
        <f>Q244*H244</f>
        <v>0</v>
      </c>
      <c r="S244" s="158">
        <v>0</v>
      </c>
      <c r="T244" s="159">
        <f>S244*H244</f>
        <v>0</v>
      </c>
      <c r="AR244" s="160" t="s">
        <v>383</v>
      </c>
      <c r="AT244" s="160" t="s">
        <v>161</v>
      </c>
      <c r="AU244" s="160" t="s">
        <v>88</v>
      </c>
      <c r="AY244" s="14" t="s">
        <v>159</v>
      </c>
      <c r="BE244" s="93">
        <f>IF(N244="základní",J244,0)</f>
        <v>0</v>
      </c>
      <c r="BF244" s="93">
        <f>IF(N244="snížená",J244,0)</f>
        <v>0</v>
      </c>
      <c r="BG244" s="93">
        <f>IF(N244="zákl. přenesená",J244,0)</f>
        <v>0</v>
      </c>
      <c r="BH244" s="93">
        <f>IF(N244="sníž. přenesená",J244,0)</f>
        <v>0</v>
      </c>
      <c r="BI244" s="93">
        <f>IF(N244="nulová",J244,0)</f>
        <v>0</v>
      </c>
      <c r="BJ244" s="14" t="s">
        <v>86</v>
      </c>
      <c r="BK244" s="93">
        <f>ROUND(I244*H244,2)</f>
        <v>0</v>
      </c>
      <c r="BL244" s="14" t="s">
        <v>383</v>
      </c>
      <c r="BM244" s="160" t="s">
        <v>384</v>
      </c>
    </row>
    <row r="245" spans="2:65" s="1" customFormat="1" ht="10.199999999999999">
      <c r="B245" s="31"/>
      <c r="D245" s="161" t="s">
        <v>168</v>
      </c>
      <c r="F245" s="162" t="s">
        <v>385</v>
      </c>
      <c r="I245" s="126"/>
      <c r="L245" s="31"/>
      <c r="M245" s="163"/>
      <c r="T245" s="55"/>
      <c r="AT245" s="14" t="s">
        <v>168</v>
      </c>
      <c r="AU245" s="14" t="s">
        <v>88</v>
      </c>
    </row>
    <row r="246" spans="2:65" s="1" customFormat="1" ht="16.5" customHeight="1">
      <c r="B246" s="31"/>
      <c r="C246" s="150" t="s">
        <v>7</v>
      </c>
      <c r="D246" s="150" t="s">
        <v>161</v>
      </c>
      <c r="E246" s="151" t="s">
        <v>386</v>
      </c>
      <c r="F246" s="152" t="s">
        <v>387</v>
      </c>
      <c r="G246" s="153" t="s">
        <v>382</v>
      </c>
      <c r="H246" s="154">
        <v>1</v>
      </c>
      <c r="I246" s="155"/>
      <c r="J246" s="156">
        <f>ROUND(I246*H246,2)</f>
        <v>0</v>
      </c>
      <c r="K246" s="152" t="s">
        <v>165</v>
      </c>
      <c r="L246" s="31"/>
      <c r="M246" s="157" t="s">
        <v>1</v>
      </c>
      <c r="N246" s="124" t="s">
        <v>43</v>
      </c>
      <c r="P246" s="158">
        <f>O246*H246</f>
        <v>0</v>
      </c>
      <c r="Q246" s="158">
        <v>0</v>
      </c>
      <c r="R246" s="158">
        <f>Q246*H246</f>
        <v>0</v>
      </c>
      <c r="S246" s="158">
        <v>0</v>
      </c>
      <c r="T246" s="159">
        <f>S246*H246</f>
        <v>0</v>
      </c>
      <c r="AR246" s="160" t="s">
        <v>383</v>
      </c>
      <c r="AT246" s="160" t="s">
        <v>161</v>
      </c>
      <c r="AU246" s="160" t="s">
        <v>88</v>
      </c>
      <c r="AY246" s="14" t="s">
        <v>159</v>
      </c>
      <c r="BE246" s="93">
        <f>IF(N246="základní",J246,0)</f>
        <v>0</v>
      </c>
      <c r="BF246" s="93">
        <f>IF(N246="snížená",J246,0)</f>
        <v>0</v>
      </c>
      <c r="BG246" s="93">
        <f>IF(N246="zákl. přenesená",J246,0)</f>
        <v>0</v>
      </c>
      <c r="BH246" s="93">
        <f>IF(N246="sníž. přenesená",J246,0)</f>
        <v>0</v>
      </c>
      <c r="BI246" s="93">
        <f>IF(N246="nulová",J246,0)</f>
        <v>0</v>
      </c>
      <c r="BJ246" s="14" t="s">
        <v>86</v>
      </c>
      <c r="BK246" s="93">
        <f>ROUND(I246*H246,2)</f>
        <v>0</v>
      </c>
      <c r="BL246" s="14" t="s">
        <v>383</v>
      </c>
      <c r="BM246" s="160" t="s">
        <v>388</v>
      </c>
    </row>
    <row r="247" spans="2:65" s="1" customFormat="1" ht="10.199999999999999">
      <c r="B247" s="31"/>
      <c r="D247" s="161" t="s">
        <v>168</v>
      </c>
      <c r="F247" s="162" t="s">
        <v>389</v>
      </c>
      <c r="I247" s="126"/>
      <c r="L247" s="31"/>
      <c r="M247" s="163"/>
      <c r="T247" s="55"/>
      <c r="AT247" s="14" t="s">
        <v>168</v>
      </c>
      <c r="AU247" s="14" t="s">
        <v>88</v>
      </c>
    </row>
    <row r="248" spans="2:65" s="1" customFormat="1" ht="16.5" customHeight="1">
      <c r="B248" s="31"/>
      <c r="C248" s="150" t="s">
        <v>390</v>
      </c>
      <c r="D248" s="150" t="s">
        <v>161</v>
      </c>
      <c r="E248" s="151" t="s">
        <v>391</v>
      </c>
      <c r="F248" s="152" t="s">
        <v>392</v>
      </c>
      <c r="G248" s="153" t="s">
        <v>382</v>
      </c>
      <c r="H248" s="154">
        <v>1</v>
      </c>
      <c r="I248" s="155"/>
      <c r="J248" s="156">
        <f>ROUND(I248*H248,2)</f>
        <v>0</v>
      </c>
      <c r="K248" s="152" t="s">
        <v>165</v>
      </c>
      <c r="L248" s="31"/>
      <c r="M248" s="157" t="s">
        <v>1</v>
      </c>
      <c r="N248" s="124" t="s">
        <v>43</v>
      </c>
      <c r="P248" s="158">
        <f>O248*H248</f>
        <v>0</v>
      </c>
      <c r="Q248" s="158">
        <v>0</v>
      </c>
      <c r="R248" s="158">
        <f>Q248*H248</f>
        <v>0</v>
      </c>
      <c r="S248" s="158">
        <v>0</v>
      </c>
      <c r="T248" s="159">
        <f>S248*H248</f>
        <v>0</v>
      </c>
      <c r="AR248" s="160" t="s">
        <v>383</v>
      </c>
      <c r="AT248" s="160" t="s">
        <v>161</v>
      </c>
      <c r="AU248" s="160" t="s">
        <v>88</v>
      </c>
      <c r="AY248" s="14" t="s">
        <v>159</v>
      </c>
      <c r="BE248" s="93">
        <f>IF(N248="základní",J248,0)</f>
        <v>0</v>
      </c>
      <c r="BF248" s="93">
        <f>IF(N248="snížená",J248,0)</f>
        <v>0</v>
      </c>
      <c r="BG248" s="93">
        <f>IF(N248="zákl. přenesená",J248,0)</f>
        <v>0</v>
      </c>
      <c r="BH248" s="93">
        <f>IF(N248="sníž. přenesená",J248,0)</f>
        <v>0</v>
      </c>
      <c r="BI248" s="93">
        <f>IF(N248="nulová",J248,0)</f>
        <v>0</v>
      </c>
      <c r="BJ248" s="14" t="s">
        <v>86</v>
      </c>
      <c r="BK248" s="93">
        <f>ROUND(I248*H248,2)</f>
        <v>0</v>
      </c>
      <c r="BL248" s="14" t="s">
        <v>383</v>
      </c>
      <c r="BM248" s="160" t="s">
        <v>393</v>
      </c>
    </row>
    <row r="249" spans="2:65" s="1" customFormat="1" ht="10.199999999999999">
      <c r="B249" s="31"/>
      <c r="D249" s="161" t="s">
        <v>168</v>
      </c>
      <c r="F249" s="162" t="s">
        <v>394</v>
      </c>
      <c r="I249" s="126"/>
      <c r="L249" s="31"/>
      <c r="M249" s="163"/>
      <c r="T249" s="55"/>
      <c r="AT249" s="14" t="s">
        <v>168</v>
      </c>
      <c r="AU249" s="14" t="s">
        <v>88</v>
      </c>
    </row>
    <row r="250" spans="2:65" s="1" customFormat="1" ht="16.5" customHeight="1">
      <c r="B250" s="31"/>
      <c r="C250" s="150" t="s">
        <v>395</v>
      </c>
      <c r="D250" s="150" t="s">
        <v>161</v>
      </c>
      <c r="E250" s="151" t="s">
        <v>396</v>
      </c>
      <c r="F250" s="152" t="s">
        <v>397</v>
      </c>
      <c r="G250" s="153" t="s">
        <v>382</v>
      </c>
      <c r="H250" s="154">
        <v>1</v>
      </c>
      <c r="I250" s="155"/>
      <c r="J250" s="156">
        <f>ROUND(I250*H250,2)</f>
        <v>0</v>
      </c>
      <c r="K250" s="152" t="s">
        <v>165</v>
      </c>
      <c r="L250" s="31"/>
      <c r="M250" s="157" t="s">
        <v>1</v>
      </c>
      <c r="N250" s="124" t="s">
        <v>43</v>
      </c>
      <c r="P250" s="158">
        <f>O250*H250</f>
        <v>0</v>
      </c>
      <c r="Q250" s="158">
        <v>0</v>
      </c>
      <c r="R250" s="158">
        <f>Q250*H250</f>
        <v>0</v>
      </c>
      <c r="S250" s="158">
        <v>0</v>
      </c>
      <c r="T250" s="159">
        <f>S250*H250</f>
        <v>0</v>
      </c>
      <c r="AR250" s="160" t="s">
        <v>383</v>
      </c>
      <c r="AT250" s="160" t="s">
        <v>161</v>
      </c>
      <c r="AU250" s="160" t="s">
        <v>88</v>
      </c>
      <c r="AY250" s="14" t="s">
        <v>159</v>
      </c>
      <c r="BE250" s="93">
        <f>IF(N250="základní",J250,0)</f>
        <v>0</v>
      </c>
      <c r="BF250" s="93">
        <f>IF(N250="snížená",J250,0)</f>
        <v>0</v>
      </c>
      <c r="BG250" s="93">
        <f>IF(N250="zákl. přenesená",J250,0)</f>
        <v>0</v>
      </c>
      <c r="BH250" s="93">
        <f>IF(N250="sníž. přenesená",J250,0)</f>
        <v>0</v>
      </c>
      <c r="BI250" s="93">
        <f>IF(N250="nulová",J250,0)</f>
        <v>0</v>
      </c>
      <c r="BJ250" s="14" t="s">
        <v>86</v>
      </c>
      <c r="BK250" s="93">
        <f>ROUND(I250*H250,2)</f>
        <v>0</v>
      </c>
      <c r="BL250" s="14" t="s">
        <v>383</v>
      </c>
      <c r="BM250" s="160" t="s">
        <v>398</v>
      </c>
    </row>
    <row r="251" spans="2:65" s="1" customFormat="1" ht="10.199999999999999">
      <c r="B251" s="31"/>
      <c r="D251" s="161" t="s">
        <v>168</v>
      </c>
      <c r="F251" s="162" t="s">
        <v>399</v>
      </c>
      <c r="I251" s="126"/>
      <c r="L251" s="31"/>
      <c r="M251" s="163"/>
      <c r="T251" s="55"/>
      <c r="AT251" s="14" t="s">
        <v>168</v>
      </c>
      <c r="AU251" s="14" t="s">
        <v>88</v>
      </c>
    </row>
    <row r="252" spans="2:65" s="11" customFormat="1" ht="22.8" customHeight="1">
      <c r="B252" s="138"/>
      <c r="D252" s="139" t="s">
        <v>77</v>
      </c>
      <c r="E252" s="148" t="s">
        <v>400</v>
      </c>
      <c r="F252" s="148" t="s">
        <v>136</v>
      </c>
      <c r="I252" s="141"/>
      <c r="J252" s="149">
        <f>BK252</f>
        <v>0</v>
      </c>
      <c r="L252" s="138"/>
      <c r="M252" s="143"/>
      <c r="P252" s="144">
        <f>SUM(P253:P254)</f>
        <v>0</v>
      </c>
      <c r="R252" s="144">
        <f>SUM(R253:R254)</f>
        <v>0</v>
      </c>
      <c r="T252" s="145">
        <f>SUM(T253:T254)</f>
        <v>0</v>
      </c>
      <c r="AR252" s="139" t="s">
        <v>202</v>
      </c>
      <c r="AT252" s="146" t="s">
        <v>77</v>
      </c>
      <c r="AU252" s="146" t="s">
        <v>86</v>
      </c>
      <c r="AY252" s="139" t="s">
        <v>159</v>
      </c>
      <c r="BK252" s="147">
        <f>SUM(BK253:BK254)</f>
        <v>0</v>
      </c>
    </row>
    <row r="253" spans="2:65" s="1" customFormat="1" ht="16.5" customHeight="1">
      <c r="B253" s="31"/>
      <c r="C253" s="150" t="s">
        <v>401</v>
      </c>
      <c r="D253" s="150" t="s">
        <v>161</v>
      </c>
      <c r="E253" s="151" t="s">
        <v>402</v>
      </c>
      <c r="F253" s="152" t="s">
        <v>403</v>
      </c>
      <c r="G253" s="153" t="s">
        <v>382</v>
      </c>
      <c r="H253" s="154">
        <v>1</v>
      </c>
      <c r="I253" s="155"/>
      <c r="J253" s="156">
        <f>ROUND(I253*H253,2)</f>
        <v>0</v>
      </c>
      <c r="K253" s="152" t="s">
        <v>165</v>
      </c>
      <c r="L253" s="31"/>
      <c r="M253" s="157" t="s">
        <v>1</v>
      </c>
      <c r="N253" s="124" t="s">
        <v>43</v>
      </c>
      <c r="P253" s="158">
        <f>O253*H253</f>
        <v>0</v>
      </c>
      <c r="Q253" s="158">
        <v>0</v>
      </c>
      <c r="R253" s="158">
        <f>Q253*H253</f>
        <v>0</v>
      </c>
      <c r="S253" s="158">
        <v>0</v>
      </c>
      <c r="T253" s="159">
        <f>S253*H253</f>
        <v>0</v>
      </c>
      <c r="AR253" s="160" t="s">
        <v>383</v>
      </c>
      <c r="AT253" s="160" t="s">
        <v>161</v>
      </c>
      <c r="AU253" s="160" t="s">
        <v>88</v>
      </c>
      <c r="AY253" s="14" t="s">
        <v>159</v>
      </c>
      <c r="BE253" s="93">
        <f>IF(N253="základní",J253,0)</f>
        <v>0</v>
      </c>
      <c r="BF253" s="93">
        <f>IF(N253="snížená",J253,0)</f>
        <v>0</v>
      </c>
      <c r="BG253" s="93">
        <f>IF(N253="zákl. přenesená",J253,0)</f>
        <v>0</v>
      </c>
      <c r="BH253" s="93">
        <f>IF(N253="sníž. přenesená",J253,0)</f>
        <v>0</v>
      </c>
      <c r="BI253" s="93">
        <f>IF(N253="nulová",J253,0)</f>
        <v>0</v>
      </c>
      <c r="BJ253" s="14" t="s">
        <v>86</v>
      </c>
      <c r="BK253" s="93">
        <f>ROUND(I253*H253,2)</f>
        <v>0</v>
      </c>
      <c r="BL253" s="14" t="s">
        <v>383</v>
      </c>
      <c r="BM253" s="160" t="s">
        <v>404</v>
      </c>
    </row>
    <row r="254" spans="2:65" s="1" customFormat="1" ht="10.199999999999999">
      <c r="B254" s="31"/>
      <c r="D254" s="161" t="s">
        <v>168</v>
      </c>
      <c r="F254" s="162" t="s">
        <v>405</v>
      </c>
      <c r="I254" s="126"/>
      <c r="L254" s="31"/>
      <c r="M254" s="163"/>
      <c r="T254" s="55"/>
      <c r="AT254" s="14" t="s">
        <v>168</v>
      </c>
      <c r="AU254" s="14" t="s">
        <v>88</v>
      </c>
    </row>
    <row r="255" spans="2:65" s="11" customFormat="1" ht="22.8" customHeight="1">
      <c r="B255" s="138"/>
      <c r="D255" s="139" t="s">
        <v>77</v>
      </c>
      <c r="E255" s="148" t="s">
        <v>406</v>
      </c>
      <c r="F255" s="148" t="s">
        <v>407</v>
      </c>
      <c r="I255" s="141"/>
      <c r="J255" s="149">
        <f>BK255</f>
        <v>0</v>
      </c>
      <c r="L255" s="138"/>
      <c r="M255" s="143"/>
      <c r="P255" s="144">
        <f>SUM(P256:P257)</f>
        <v>0</v>
      </c>
      <c r="R255" s="144">
        <f>SUM(R256:R257)</f>
        <v>0</v>
      </c>
      <c r="T255" s="145">
        <f>SUM(T256:T257)</f>
        <v>0</v>
      </c>
      <c r="AR255" s="139" t="s">
        <v>202</v>
      </c>
      <c r="AT255" s="146" t="s">
        <v>77</v>
      </c>
      <c r="AU255" s="146" t="s">
        <v>86</v>
      </c>
      <c r="AY255" s="139" t="s">
        <v>159</v>
      </c>
      <c r="BK255" s="147">
        <f>SUM(BK256:BK257)</f>
        <v>0</v>
      </c>
    </row>
    <row r="256" spans="2:65" s="1" customFormat="1" ht="16.5" customHeight="1">
      <c r="B256" s="31"/>
      <c r="C256" s="150" t="s">
        <v>408</v>
      </c>
      <c r="D256" s="150" t="s">
        <v>161</v>
      </c>
      <c r="E256" s="151" t="s">
        <v>409</v>
      </c>
      <c r="F256" s="152" t="s">
        <v>410</v>
      </c>
      <c r="G256" s="153" t="s">
        <v>411</v>
      </c>
      <c r="H256" s="154">
        <v>6</v>
      </c>
      <c r="I256" s="155"/>
      <c r="J256" s="156">
        <f>ROUND(I256*H256,2)</f>
        <v>0</v>
      </c>
      <c r="K256" s="152" t="s">
        <v>165</v>
      </c>
      <c r="L256" s="31"/>
      <c r="M256" s="157" t="s">
        <v>1</v>
      </c>
      <c r="N256" s="124" t="s">
        <v>43</v>
      </c>
      <c r="P256" s="158">
        <f>O256*H256</f>
        <v>0</v>
      </c>
      <c r="Q256" s="158">
        <v>0</v>
      </c>
      <c r="R256" s="158">
        <f>Q256*H256</f>
        <v>0</v>
      </c>
      <c r="S256" s="158">
        <v>0</v>
      </c>
      <c r="T256" s="159">
        <f>S256*H256</f>
        <v>0</v>
      </c>
      <c r="AR256" s="160" t="s">
        <v>383</v>
      </c>
      <c r="AT256" s="160" t="s">
        <v>161</v>
      </c>
      <c r="AU256" s="160" t="s">
        <v>88</v>
      </c>
      <c r="AY256" s="14" t="s">
        <v>159</v>
      </c>
      <c r="BE256" s="93">
        <f>IF(N256="základní",J256,0)</f>
        <v>0</v>
      </c>
      <c r="BF256" s="93">
        <f>IF(N256="snížená",J256,0)</f>
        <v>0</v>
      </c>
      <c r="BG256" s="93">
        <f>IF(N256="zákl. přenesená",J256,0)</f>
        <v>0</v>
      </c>
      <c r="BH256" s="93">
        <f>IF(N256="sníž. přenesená",J256,0)</f>
        <v>0</v>
      </c>
      <c r="BI256" s="93">
        <f>IF(N256="nulová",J256,0)</f>
        <v>0</v>
      </c>
      <c r="BJ256" s="14" t="s">
        <v>86</v>
      </c>
      <c r="BK256" s="93">
        <f>ROUND(I256*H256,2)</f>
        <v>0</v>
      </c>
      <c r="BL256" s="14" t="s">
        <v>383</v>
      </c>
      <c r="BM256" s="160" t="s">
        <v>412</v>
      </c>
    </row>
    <row r="257" spans="2:47" s="1" customFormat="1" ht="10.199999999999999">
      <c r="B257" s="31"/>
      <c r="D257" s="161" t="s">
        <v>168</v>
      </c>
      <c r="F257" s="162" t="s">
        <v>413</v>
      </c>
      <c r="I257" s="126"/>
      <c r="L257" s="31"/>
      <c r="M257" s="182"/>
      <c r="N257" s="183"/>
      <c r="O257" s="183"/>
      <c r="P257" s="183"/>
      <c r="Q257" s="183"/>
      <c r="R257" s="183"/>
      <c r="S257" s="183"/>
      <c r="T257" s="184"/>
      <c r="AT257" s="14" t="s">
        <v>168</v>
      </c>
      <c r="AU257" s="14" t="s">
        <v>88</v>
      </c>
    </row>
    <row r="258" spans="2:47" s="1" customFormat="1" ht="6.9" customHeight="1">
      <c r="B258" s="43"/>
      <c r="C258" s="44"/>
      <c r="D258" s="44"/>
      <c r="E258" s="44"/>
      <c r="F258" s="44"/>
      <c r="G258" s="44"/>
      <c r="H258" s="44"/>
      <c r="I258" s="44"/>
      <c r="J258" s="44"/>
      <c r="K258" s="44"/>
      <c r="L258" s="31"/>
    </row>
  </sheetData>
  <sheetProtection algorithmName="SHA-512" hashValue="FsyJ56aqr1QRK2id/utfKU0Xg0wlF6kfEY2+EiDmCannQLTl8coovjLbfUXKROAIX9PukF+GKzwkTQqp5LynPw==" saltValue="b1qVS+vH8jyiNAUtjic8Iid2pnudUjtX0Ir1v8vK3VusRonIuLipjsFLgdhrDYSjsK42wcoqGCsF6Tfry8EaMA==" spinCount="100000" sheet="1" objects="1" scenarios="1" formatColumns="0" formatRows="0" autoFilter="0"/>
  <autoFilter ref="C138:K257" xr:uid="{00000000-0009-0000-0000-000001000000}"/>
  <mergeCells count="14">
    <mergeCell ref="D117:F117"/>
    <mergeCell ref="E129:H129"/>
    <mergeCell ref="E131:H131"/>
    <mergeCell ref="L2:V2"/>
    <mergeCell ref="E87:H87"/>
    <mergeCell ref="D113:F113"/>
    <mergeCell ref="D114:F114"/>
    <mergeCell ref="D115:F115"/>
    <mergeCell ref="D116:F116"/>
    <mergeCell ref="E7:H7"/>
    <mergeCell ref="E9:H9"/>
    <mergeCell ref="E18:H18"/>
    <mergeCell ref="E27:H27"/>
    <mergeCell ref="E85:H85"/>
  </mergeCells>
  <hyperlinks>
    <hyperlink ref="F143" r:id="rId1" xr:uid="{00000000-0004-0000-0100-000000000000}"/>
    <hyperlink ref="F146" r:id="rId2" xr:uid="{00000000-0004-0000-0100-000001000000}"/>
    <hyperlink ref="F149" r:id="rId3" xr:uid="{00000000-0004-0000-0100-000002000000}"/>
    <hyperlink ref="F152" r:id="rId4" xr:uid="{00000000-0004-0000-0100-000003000000}"/>
    <hyperlink ref="F155" r:id="rId5" xr:uid="{00000000-0004-0000-0100-000004000000}"/>
    <hyperlink ref="F159" r:id="rId6" xr:uid="{00000000-0004-0000-0100-000005000000}"/>
    <hyperlink ref="F163" r:id="rId7" xr:uid="{00000000-0004-0000-0100-000006000000}"/>
    <hyperlink ref="F166" r:id="rId8" xr:uid="{00000000-0004-0000-0100-000007000000}"/>
    <hyperlink ref="F179" r:id="rId9" xr:uid="{00000000-0004-0000-0100-000008000000}"/>
    <hyperlink ref="F181" r:id="rId10" xr:uid="{00000000-0004-0000-0100-000009000000}"/>
    <hyperlink ref="F184" r:id="rId11" xr:uid="{00000000-0004-0000-0100-00000A000000}"/>
    <hyperlink ref="F187" r:id="rId12" xr:uid="{00000000-0004-0000-0100-00000B000000}"/>
    <hyperlink ref="F190" r:id="rId13" xr:uid="{00000000-0004-0000-0100-00000C000000}"/>
    <hyperlink ref="F192" r:id="rId14" xr:uid="{00000000-0004-0000-0100-00000D000000}"/>
    <hyperlink ref="F200" r:id="rId15" xr:uid="{00000000-0004-0000-0100-00000E000000}"/>
    <hyperlink ref="F203" r:id="rId16" xr:uid="{00000000-0004-0000-0100-00000F000000}"/>
    <hyperlink ref="F205" r:id="rId17" xr:uid="{00000000-0004-0000-0100-000010000000}"/>
    <hyperlink ref="F214" r:id="rId18" xr:uid="{00000000-0004-0000-0100-000011000000}"/>
    <hyperlink ref="F219" r:id="rId19" xr:uid="{00000000-0004-0000-0100-000012000000}"/>
    <hyperlink ref="F223" r:id="rId20" xr:uid="{00000000-0004-0000-0100-000013000000}"/>
    <hyperlink ref="F225" r:id="rId21" xr:uid="{00000000-0004-0000-0100-000014000000}"/>
    <hyperlink ref="F228" r:id="rId22" xr:uid="{00000000-0004-0000-0100-000015000000}"/>
    <hyperlink ref="F231" r:id="rId23" xr:uid="{00000000-0004-0000-0100-000016000000}"/>
    <hyperlink ref="F235" r:id="rId24" xr:uid="{00000000-0004-0000-0100-000017000000}"/>
    <hyperlink ref="F240" r:id="rId25" xr:uid="{00000000-0004-0000-0100-000018000000}"/>
    <hyperlink ref="F245" r:id="rId26" xr:uid="{00000000-0004-0000-0100-000019000000}"/>
    <hyperlink ref="F247" r:id="rId27" xr:uid="{00000000-0004-0000-0100-00001A000000}"/>
    <hyperlink ref="F249" r:id="rId28" xr:uid="{00000000-0004-0000-0100-00001B000000}"/>
    <hyperlink ref="F251" r:id="rId29" xr:uid="{00000000-0004-0000-0100-00001C000000}"/>
    <hyperlink ref="F254" r:id="rId30" xr:uid="{00000000-0004-0000-0100-00001D000000}"/>
    <hyperlink ref="F257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3"/>
  <sheetViews>
    <sheetView showGridLines="0" topLeftCell="A22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91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414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J110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ROUND((SUM(BE110:BE117) + SUM(BE137:BE272)),  2)</f>
        <v>0</v>
      </c>
      <c r="I35" s="104">
        <v>0.21</v>
      </c>
      <c r="J35" s="103">
        <f>ROUND(((SUM(BE110:BE117) + SUM(BE137:BE272))*I35),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ROUND((SUM(BF110:BF117) + SUM(BF137:BF272)),  2)</f>
        <v>0</v>
      </c>
      <c r="I36" s="104">
        <v>0.12</v>
      </c>
      <c r="J36" s="103">
        <f>ROUND(((SUM(BF110:BF117) + SUM(BF137:BF272))*I36),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ROUND((SUM(BG110:BG117) + SUM(BG137:BG272)),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ROUND((SUM(BH110:BH117) + SUM(BH137:BH272)),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ROUND((SUM(BI110:BI117) + SUM(BI137:BI272)),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01112402 - SO 02 - Kanalizace dešťová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J137</f>
        <v>0</v>
      </c>
      <c r="L96" s="31"/>
      <c r="AU96" s="14" t="s">
        <v>121</v>
      </c>
    </row>
    <row r="97" spans="2:65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J138</f>
        <v>0</v>
      </c>
      <c r="L97" s="115"/>
    </row>
    <row r="98" spans="2:65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J139</f>
        <v>0</v>
      </c>
      <c r="L98" s="119"/>
    </row>
    <row r="99" spans="2:65" s="9" customFormat="1" ht="19.95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J174</f>
        <v>0</v>
      </c>
      <c r="L99" s="119"/>
    </row>
    <row r="100" spans="2:65" s="9" customFormat="1" ht="19.95" customHeight="1">
      <c r="B100" s="119"/>
      <c r="D100" s="120" t="s">
        <v>415</v>
      </c>
      <c r="E100" s="121"/>
      <c r="F100" s="121"/>
      <c r="G100" s="121"/>
      <c r="H100" s="121"/>
      <c r="I100" s="121"/>
      <c r="J100" s="122">
        <f>J178</f>
        <v>0</v>
      </c>
      <c r="L100" s="119"/>
    </row>
    <row r="101" spans="2:65" s="9" customFormat="1" ht="19.95" customHeight="1">
      <c r="B101" s="119"/>
      <c r="D101" s="120" t="s">
        <v>126</v>
      </c>
      <c r="E101" s="121"/>
      <c r="F101" s="121"/>
      <c r="G101" s="121"/>
      <c r="H101" s="121"/>
      <c r="I101" s="121"/>
      <c r="J101" s="122">
        <f>J234</f>
        <v>0</v>
      </c>
      <c r="L101" s="119"/>
    </row>
    <row r="102" spans="2:65" s="9" customFormat="1" ht="19.95" customHeight="1">
      <c r="B102" s="119"/>
      <c r="D102" s="120" t="s">
        <v>127</v>
      </c>
      <c r="E102" s="121"/>
      <c r="F102" s="121"/>
      <c r="G102" s="121"/>
      <c r="H102" s="121"/>
      <c r="I102" s="121"/>
      <c r="J102" s="122">
        <f>J247</f>
        <v>0</v>
      </c>
      <c r="L102" s="119"/>
    </row>
    <row r="103" spans="2:65" s="9" customFormat="1" ht="19.95" customHeight="1">
      <c r="B103" s="119"/>
      <c r="D103" s="120" t="s">
        <v>128</v>
      </c>
      <c r="E103" s="121"/>
      <c r="F103" s="121"/>
      <c r="G103" s="121"/>
      <c r="H103" s="121"/>
      <c r="I103" s="121"/>
      <c r="J103" s="122">
        <f>J256</f>
        <v>0</v>
      </c>
      <c r="L103" s="119"/>
    </row>
    <row r="104" spans="2:65" s="8" customFormat="1" ht="24.9" customHeight="1">
      <c r="B104" s="115"/>
      <c r="D104" s="116" t="s">
        <v>129</v>
      </c>
      <c r="E104" s="117"/>
      <c r="F104" s="117"/>
      <c r="G104" s="117"/>
      <c r="H104" s="117"/>
      <c r="I104" s="117"/>
      <c r="J104" s="118">
        <f>J260</f>
        <v>0</v>
      </c>
      <c r="L104" s="115"/>
    </row>
    <row r="105" spans="2:65" s="9" customFormat="1" ht="19.95" customHeight="1">
      <c r="B105" s="119"/>
      <c r="D105" s="120" t="s">
        <v>130</v>
      </c>
      <c r="E105" s="121"/>
      <c r="F105" s="121"/>
      <c r="G105" s="121"/>
      <c r="H105" s="121"/>
      <c r="I105" s="121"/>
      <c r="J105" s="122">
        <f>J261</f>
        <v>0</v>
      </c>
      <c r="L105" s="119"/>
    </row>
    <row r="106" spans="2:65" s="8" customFormat="1" ht="24.9" customHeight="1">
      <c r="B106" s="115"/>
      <c r="D106" s="116" t="s">
        <v>131</v>
      </c>
      <c r="E106" s="117"/>
      <c r="F106" s="117"/>
      <c r="G106" s="117"/>
      <c r="H106" s="117"/>
      <c r="I106" s="117"/>
      <c r="J106" s="118">
        <f>J265</f>
        <v>0</v>
      </c>
      <c r="L106" s="115"/>
    </row>
    <row r="107" spans="2:65" s="9" customFormat="1" ht="19.95" customHeight="1">
      <c r="B107" s="119"/>
      <c r="D107" s="120" t="s">
        <v>132</v>
      </c>
      <c r="E107" s="121"/>
      <c r="F107" s="121"/>
      <c r="G107" s="121"/>
      <c r="H107" s="121"/>
      <c r="I107" s="121"/>
      <c r="J107" s="122">
        <f>J266</f>
        <v>0</v>
      </c>
      <c r="L107" s="119"/>
    </row>
    <row r="108" spans="2:65" s="1" customFormat="1" ht="21.75" customHeight="1">
      <c r="B108" s="31"/>
      <c r="L108" s="31"/>
    </row>
    <row r="109" spans="2:65" s="1" customFormat="1" ht="6.9" customHeight="1">
      <c r="B109" s="31"/>
      <c r="L109" s="31"/>
    </row>
    <row r="110" spans="2:65" s="1" customFormat="1" ht="29.25" customHeight="1">
      <c r="B110" s="31"/>
      <c r="C110" s="114" t="s">
        <v>135</v>
      </c>
      <c r="J110" s="123">
        <f>ROUND(J111 + J112 + J113 + J114 + J115 + J116,2)</f>
        <v>0</v>
      </c>
      <c r="L110" s="31"/>
      <c r="N110" s="124" t="s">
        <v>42</v>
      </c>
    </row>
    <row r="111" spans="2:65" s="1" customFormat="1" ht="18" customHeight="1">
      <c r="B111" s="31"/>
      <c r="D111" s="187" t="s">
        <v>136</v>
      </c>
      <c r="E111" s="188"/>
      <c r="F111" s="188"/>
      <c r="J111" s="89">
        <v>0</v>
      </c>
      <c r="L111" s="125"/>
      <c r="M111" s="126"/>
      <c r="N111" s="127" t="s">
        <v>43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ref="BE111:BE116" si="0">IF(N111="základní",J111,0)</f>
        <v>0</v>
      </c>
      <c r="BF111" s="129">
        <f t="shared" ref="BF111:BF116" si="1">IF(N111="snížená",J111,0)</f>
        <v>0</v>
      </c>
      <c r="BG111" s="129">
        <f t="shared" ref="BG111:BG116" si="2">IF(N111="zákl. přenesená",J111,0)</f>
        <v>0</v>
      </c>
      <c r="BH111" s="129">
        <f t="shared" ref="BH111:BH116" si="3">IF(N111="sníž. přenesená",J111,0)</f>
        <v>0</v>
      </c>
      <c r="BI111" s="129">
        <f t="shared" ref="BI111:BI116" si="4">IF(N111="nulová",J111,0)</f>
        <v>0</v>
      </c>
      <c r="BJ111" s="128" t="s">
        <v>86</v>
      </c>
      <c r="BK111" s="126"/>
      <c r="BL111" s="126"/>
      <c r="BM111" s="126"/>
    </row>
    <row r="112" spans="2:65" s="1" customFormat="1" ht="18" customHeight="1">
      <c r="B112" s="31"/>
      <c r="D112" s="187" t="s">
        <v>138</v>
      </c>
      <c r="E112" s="188"/>
      <c r="F112" s="188"/>
      <c r="J112" s="89">
        <v>0</v>
      </c>
      <c r="L112" s="125"/>
      <c r="M112" s="126"/>
      <c r="N112" s="127" t="s">
        <v>43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137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86</v>
      </c>
      <c r="BK112" s="126"/>
      <c r="BL112" s="126"/>
      <c r="BM112" s="126"/>
    </row>
    <row r="113" spans="2:65" s="1" customFormat="1" ht="18" customHeight="1">
      <c r="B113" s="31"/>
      <c r="D113" s="187" t="s">
        <v>139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140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187" t="s">
        <v>141</v>
      </c>
      <c r="E115" s="188"/>
      <c r="F115" s="188"/>
      <c r="J115" s="89"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137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8" customHeight="1">
      <c r="B116" s="31"/>
      <c r="D116" s="88" t="s">
        <v>142</v>
      </c>
      <c r="J116" s="89">
        <f>ROUND(J30*T116,2)</f>
        <v>0</v>
      </c>
      <c r="L116" s="125"/>
      <c r="M116" s="126"/>
      <c r="N116" s="127" t="s">
        <v>43</v>
      </c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8" t="s">
        <v>143</v>
      </c>
      <c r="AZ116" s="126"/>
      <c r="BA116" s="126"/>
      <c r="BB116" s="126"/>
      <c r="BC116" s="126"/>
      <c r="BD116" s="126"/>
      <c r="BE116" s="129">
        <f t="shared" si="0"/>
        <v>0</v>
      </c>
      <c r="BF116" s="129">
        <f t="shared" si="1"/>
        <v>0</v>
      </c>
      <c r="BG116" s="129">
        <f t="shared" si="2"/>
        <v>0</v>
      </c>
      <c r="BH116" s="129">
        <f t="shared" si="3"/>
        <v>0</v>
      </c>
      <c r="BI116" s="129">
        <f t="shared" si="4"/>
        <v>0</v>
      </c>
      <c r="BJ116" s="128" t="s">
        <v>86</v>
      </c>
      <c r="BK116" s="126"/>
      <c r="BL116" s="126"/>
      <c r="BM116" s="126"/>
    </row>
    <row r="117" spans="2:65" s="1" customFormat="1" ht="10.199999999999999">
      <c r="B117" s="31"/>
      <c r="L117" s="31"/>
    </row>
    <row r="118" spans="2:65" s="1" customFormat="1" ht="29.25" customHeight="1">
      <c r="B118" s="31"/>
      <c r="C118" s="97" t="s">
        <v>112</v>
      </c>
      <c r="D118" s="98"/>
      <c r="E118" s="98"/>
      <c r="F118" s="98"/>
      <c r="G118" s="98"/>
      <c r="H118" s="98"/>
      <c r="I118" s="98"/>
      <c r="J118" s="99">
        <f>ROUND(J96+J110,2)</f>
        <v>0</v>
      </c>
      <c r="K118" s="98"/>
      <c r="L118" s="31"/>
    </row>
    <row r="119" spans="2:65" s="1" customFormat="1" ht="6.9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1"/>
    </row>
    <row r="123" spans="2:65" s="1" customFormat="1" ht="6.9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31"/>
    </row>
    <row r="124" spans="2:65" s="1" customFormat="1" ht="24.9" customHeight="1">
      <c r="B124" s="31"/>
      <c r="C124" s="18" t="s">
        <v>144</v>
      </c>
      <c r="L124" s="31"/>
    </row>
    <row r="125" spans="2:65" s="1" customFormat="1" ht="6.9" customHeight="1">
      <c r="B125" s="31"/>
      <c r="L125" s="31"/>
    </row>
    <row r="126" spans="2:65" s="1" customFormat="1" ht="12" customHeight="1">
      <c r="B126" s="31"/>
      <c r="C126" s="24" t="s">
        <v>16</v>
      </c>
      <c r="L126" s="31"/>
    </row>
    <row r="127" spans="2:65" s="1" customFormat="1" ht="16.5" customHeight="1">
      <c r="B127" s="31"/>
      <c r="E127" s="229" t="str">
        <f>E7</f>
        <v>Oprava místní komunikace v obci Radomyšl</v>
      </c>
      <c r="F127" s="230"/>
      <c r="G127" s="230"/>
      <c r="H127" s="230"/>
      <c r="L127" s="31"/>
    </row>
    <row r="128" spans="2:65" s="1" customFormat="1" ht="12" customHeight="1">
      <c r="B128" s="31"/>
      <c r="C128" s="24" t="s">
        <v>114</v>
      </c>
      <c r="L128" s="31"/>
    </row>
    <row r="129" spans="2:65" s="1" customFormat="1" ht="16.5" customHeight="1">
      <c r="B129" s="31"/>
      <c r="E129" s="191" t="str">
        <f>E9</f>
        <v>01112402 - SO 02 - Kanalizace dešťová</v>
      </c>
      <c r="F129" s="231"/>
      <c r="G129" s="231"/>
      <c r="H129" s="231"/>
      <c r="L129" s="31"/>
    </row>
    <row r="130" spans="2:65" s="1" customFormat="1" ht="6.9" customHeight="1">
      <c r="B130" s="31"/>
      <c r="L130" s="31"/>
    </row>
    <row r="131" spans="2:65" s="1" customFormat="1" ht="12" customHeight="1">
      <c r="B131" s="31"/>
      <c r="C131" s="24" t="s">
        <v>20</v>
      </c>
      <c r="F131" s="22" t="str">
        <f>F12</f>
        <v>Radomyšl</v>
      </c>
      <c r="I131" s="24" t="s">
        <v>22</v>
      </c>
      <c r="J131" s="51" t="str">
        <f>IF(J12="","",J12)</f>
        <v>12. 11. 2024</v>
      </c>
      <c r="L131" s="31"/>
    </row>
    <row r="132" spans="2:65" s="1" customFormat="1" ht="6.9" customHeight="1">
      <c r="B132" s="31"/>
      <c r="L132" s="31"/>
    </row>
    <row r="133" spans="2:65" s="1" customFormat="1" ht="15.15" customHeight="1">
      <c r="B133" s="31"/>
      <c r="C133" s="24" t="s">
        <v>24</v>
      </c>
      <c r="F133" s="22" t="str">
        <f>E15</f>
        <v>Městys radomyšl</v>
      </c>
      <c r="I133" s="24" t="s">
        <v>30</v>
      </c>
      <c r="J133" s="27" t="str">
        <f>E21</f>
        <v xml:space="preserve"> </v>
      </c>
      <c r="L133" s="31"/>
    </row>
    <row r="134" spans="2:65" s="1" customFormat="1" ht="15.15" customHeight="1">
      <c r="B134" s="31"/>
      <c r="C134" s="24" t="s">
        <v>28</v>
      </c>
      <c r="F134" s="22" t="str">
        <f>IF(E18="","",E18)</f>
        <v>Vyplň údaj</v>
      </c>
      <c r="I134" s="24" t="s">
        <v>33</v>
      </c>
      <c r="J134" s="27" t="str">
        <f>E24</f>
        <v>ing. Korbel</v>
      </c>
      <c r="L134" s="31"/>
    </row>
    <row r="135" spans="2:65" s="1" customFormat="1" ht="10.35" customHeight="1">
      <c r="B135" s="31"/>
      <c r="L135" s="31"/>
    </row>
    <row r="136" spans="2:65" s="10" customFormat="1" ht="29.25" customHeight="1">
      <c r="B136" s="130"/>
      <c r="C136" s="131" t="s">
        <v>145</v>
      </c>
      <c r="D136" s="132" t="s">
        <v>63</v>
      </c>
      <c r="E136" s="132" t="s">
        <v>59</v>
      </c>
      <c r="F136" s="132" t="s">
        <v>60</v>
      </c>
      <c r="G136" s="132" t="s">
        <v>146</v>
      </c>
      <c r="H136" s="132" t="s">
        <v>147</v>
      </c>
      <c r="I136" s="132" t="s">
        <v>148</v>
      </c>
      <c r="J136" s="132" t="s">
        <v>119</v>
      </c>
      <c r="K136" s="133" t="s">
        <v>149</v>
      </c>
      <c r="L136" s="130"/>
      <c r="M136" s="58" t="s">
        <v>1</v>
      </c>
      <c r="N136" s="59" t="s">
        <v>42</v>
      </c>
      <c r="O136" s="59" t="s">
        <v>150</v>
      </c>
      <c r="P136" s="59" t="s">
        <v>151</v>
      </c>
      <c r="Q136" s="59" t="s">
        <v>152</v>
      </c>
      <c r="R136" s="59" t="s">
        <v>153</v>
      </c>
      <c r="S136" s="59" t="s">
        <v>154</v>
      </c>
      <c r="T136" s="60" t="s">
        <v>155</v>
      </c>
    </row>
    <row r="137" spans="2:65" s="1" customFormat="1" ht="22.8" customHeight="1">
      <c r="B137" s="31"/>
      <c r="C137" s="63" t="s">
        <v>156</v>
      </c>
      <c r="J137" s="134">
        <f>BK137</f>
        <v>0</v>
      </c>
      <c r="L137" s="31"/>
      <c r="M137" s="61"/>
      <c r="N137" s="52"/>
      <c r="O137" s="52"/>
      <c r="P137" s="135">
        <f>P138+P260+P265</f>
        <v>0</v>
      </c>
      <c r="Q137" s="52"/>
      <c r="R137" s="135">
        <f>R138+R260+R265</f>
        <v>569.28044078999994</v>
      </c>
      <c r="S137" s="52"/>
      <c r="T137" s="136">
        <f>T138+T260+T265</f>
        <v>135.72999999999999</v>
      </c>
      <c r="AT137" s="14" t="s">
        <v>77</v>
      </c>
      <c r="AU137" s="14" t="s">
        <v>121</v>
      </c>
      <c r="BK137" s="137">
        <f>BK138+BK260+BK265</f>
        <v>0</v>
      </c>
    </row>
    <row r="138" spans="2:65" s="11" customFormat="1" ht="25.95" customHeight="1">
      <c r="B138" s="138"/>
      <c r="D138" s="139" t="s">
        <v>77</v>
      </c>
      <c r="E138" s="140" t="s">
        <v>157</v>
      </c>
      <c r="F138" s="140" t="s">
        <v>158</v>
      </c>
      <c r="I138" s="141"/>
      <c r="J138" s="142">
        <f>BK138</f>
        <v>0</v>
      </c>
      <c r="L138" s="138"/>
      <c r="M138" s="143"/>
      <c r="P138" s="144">
        <f>P139+P174+P178+P234+P247+P256</f>
        <v>0</v>
      </c>
      <c r="R138" s="144">
        <f>R139+R174+R178+R234+R247+R256</f>
        <v>569.26658078999992</v>
      </c>
      <c r="T138" s="145">
        <f>T139+T174+T178+T234+T247+T256</f>
        <v>135.72999999999999</v>
      </c>
      <c r="AR138" s="139" t="s">
        <v>86</v>
      </c>
      <c r="AT138" s="146" t="s">
        <v>77</v>
      </c>
      <c r="AU138" s="146" t="s">
        <v>78</v>
      </c>
      <c r="AY138" s="139" t="s">
        <v>159</v>
      </c>
      <c r="BK138" s="147">
        <f>BK139+BK174+BK178+BK234+BK247+BK256</f>
        <v>0</v>
      </c>
    </row>
    <row r="139" spans="2:65" s="11" customFormat="1" ht="22.8" customHeight="1">
      <c r="B139" s="138"/>
      <c r="D139" s="139" t="s">
        <v>77</v>
      </c>
      <c r="E139" s="148" t="s">
        <v>86</v>
      </c>
      <c r="F139" s="148" t="s">
        <v>160</v>
      </c>
      <c r="I139" s="141"/>
      <c r="J139" s="149">
        <f>BK139</f>
        <v>0</v>
      </c>
      <c r="L139" s="138"/>
      <c r="M139" s="143"/>
      <c r="P139" s="144">
        <f>SUM(P140:P173)</f>
        <v>0</v>
      </c>
      <c r="R139" s="144">
        <f>SUM(R140:R173)</f>
        <v>504.59980199999995</v>
      </c>
      <c r="T139" s="145">
        <f>SUM(T140:T173)</f>
        <v>0</v>
      </c>
      <c r="AR139" s="139" t="s">
        <v>86</v>
      </c>
      <c r="AT139" s="146" t="s">
        <v>77</v>
      </c>
      <c r="AU139" s="146" t="s">
        <v>86</v>
      </c>
      <c r="AY139" s="139" t="s">
        <v>159</v>
      </c>
      <c r="BK139" s="147">
        <f>SUM(BK140:BK173)</f>
        <v>0</v>
      </c>
    </row>
    <row r="140" spans="2:65" s="1" customFormat="1" ht="24.15" customHeight="1">
      <c r="B140" s="31"/>
      <c r="C140" s="150" t="s">
        <v>86</v>
      </c>
      <c r="D140" s="150" t="s">
        <v>161</v>
      </c>
      <c r="E140" s="151" t="s">
        <v>416</v>
      </c>
      <c r="F140" s="152" t="s">
        <v>417</v>
      </c>
      <c r="G140" s="153" t="s">
        <v>418</v>
      </c>
      <c r="H140" s="154">
        <v>95</v>
      </c>
      <c r="I140" s="155"/>
      <c r="J140" s="156">
        <f>ROUND(I140*H140,2)</f>
        <v>0</v>
      </c>
      <c r="K140" s="152" t="s">
        <v>165</v>
      </c>
      <c r="L140" s="31"/>
      <c r="M140" s="157" t="s">
        <v>1</v>
      </c>
      <c r="N140" s="124" t="s">
        <v>43</v>
      </c>
      <c r="P140" s="158">
        <f>O140*H140</f>
        <v>0</v>
      </c>
      <c r="Q140" s="158">
        <v>3.0000000000000001E-5</v>
      </c>
      <c r="R140" s="158">
        <f>Q140*H140</f>
        <v>2.8500000000000001E-3</v>
      </c>
      <c r="S140" s="158">
        <v>0</v>
      </c>
      <c r="T140" s="159">
        <f>S140*H140</f>
        <v>0</v>
      </c>
      <c r="AR140" s="160" t="s">
        <v>166</v>
      </c>
      <c r="AT140" s="160" t="s">
        <v>161</v>
      </c>
      <c r="AU140" s="160" t="s">
        <v>88</v>
      </c>
      <c r="AY140" s="14" t="s">
        <v>159</v>
      </c>
      <c r="BE140" s="93">
        <f>IF(N140="základní",J140,0)</f>
        <v>0</v>
      </c>
      <c r="BF140" s="93">
        <f>IF(N140="snížená",J140,0)</f>
        <v>0</v>
      </c>
      <c r="BG140" s="93">
        <f>IF(N140="zákl. přenesená",J140,0)</f>
        <v>0</v>
      </c>
      <c r="BH140" s="93">
        <f>IF(N140="sníž. přenesená",J140,0)</f>
        <v>0</v>
      </c>
      <c r="BI140" s="93">
        <f>IF(N140="nulová",J140,0)</f>
        <v>0</v>
      </c>
      <c r="BJ140" s="14" t="s">
        <v>86</v>
      </c>
      <c r="BK140" s="93">
        <f>ROUND(I140*H140,2)</f>
        <v>0</v>
      </c>
      <c r="BL140" s="14" t="s">
        <v>166</v>
      </c>
      <c r="BM140" s="160" t="s">
        <v>419</v>
      </c>
    </row>
    <row r="141" spans="2:65" s="1" customFormat="1" ht="10.199999999999999">
      <c r="B141" s="31"/>
      <c r="D141" s="161" t="s">
        <v>168</v>
      </c>
      <c r="F141" s="162" t="s">
        <v>420</v>
      </c>
      <c r="I141" s="126"/>
      <c r="L141" s="31"/>
      <c r="M141" s="163"/>
      <c r="T141" s="55"/>
      <c r="AT141" s="14" t="s">
        <v>168</v>
      </c>
      <c r="AU141" s="14" t="s">
        <v>88</v>
      </c>
    </row>
    <row r="142" spans="2:65" s="1" customFormat="1" ht="37.799999999999997" customHeight="1">
      <c r="B142" s="31"/>
      <c r="C142" s="150" t="s">
        <v>88</v>
      </c>
      <c r="D142" s="150" t="s">
        <v>161</v>
      </c>
      <c r="E142" s="151" t="s">
        <v>421</v>
      </c>
      <c r="F142" s="152" t="s">
        <v>422</v>
      </c>
      <c r="G142" s="153" t="s">
        <v>287</v>
      </c>
      <c r="H142" s="154">
        <v>12</v>
      </c>
      <c r="I142" s="155"/>
      <c r="J142" s="156">
        <f>ROUND(I142*H142,2)</f>
        <v>0</v>
      </c>
      <c r="K142" s="152" t="s">
        <v>165</v>
      </c>
      <c r="L142" s="31"/>
      <c r="M142" s="157" t="s">
        <v>1</v>
      </c>
      <c r="N142" s="124" t="s">
        <v>43</v>
      </c>
      <c r="P142" s="158">
        <f>O142*H142</f>
        <v>0</v>
      </c>
      <c r="Q142" s="158">
        <v>6.4999999999999997E-4</v>
      </c>
      <c r="R142" s="158">
        <f>Q142*H142</f>
        <v>7.7999999999999996E-3</v>
      </c>
      <c r="S142" s="158">
        <v>0</v>
      </c>
      <c r="T142" s="159">
        <f>S142*H142</f>
        <v>0</v>
      </c>
      <c r="AR142" s="160" t="s">
        <v>166</v>
      </c>
      <c r="AT142" s="160" t="s">
        <v>161</v>
      </c>
      <c r="AU142" s="160" t="s">
        <v>88</v>
      </c>
      <c r="AY142" s="14" t="s">
        <v>159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4" t="s">
        <v>86</v>
      </c>
      <c r="BK142" s="93">
        <f>ROUND(I142*H142,2)</f>
        <v>0</v>
      </c>
      <c r="BL142" s="14" t="s">
        <v>166</v>
      </c>
      <c r="BM142" s="160" t="s">
        <v>423</v>
      </c>
    </row>
    <row r="143" spans="2:65" s="1" customFormat="1" ht="10.199999999999999">
      <c r="B143" s="31"/>
      <c r="D143" s="161" t="s">
        <v>168</v>
      </c>
      <c r="F143" s="162" t="s">
        <v>424</v>
      </c>
      <c r="I143" s="126"/>
      <c r="L143" s="31"/>
      <c r="M143" s="163"/>
      <c r="T143" s="55"/>
      <c r="AT143" s="14" t="s">
        <v>168</v>
      </c>
      <c r="AU143" s="14" t="s">
        <v>88</v>
      </c>
    </row>
    <row r="144" spans="2:65" s="1" customFormat="1" ht="37.799999999999997" customHeight="1">
      <c r="B144" s="31"/>
      <c r="C144" s="150" t="s">
        <v>179</v>
      </c>
      <c r="D144" s="150" t="s">
        <v>161</v>
      </c>
      <c r="E144" s="151" t="s">
        <v>425</v>
      </c>
      <c r="F144" s="152" t="s">
        <v>426</v>
      </c>
      <c r="G144" s="153" t="s">
        <v>287</v>
      </c>
      <c r="H144" s="154">
        <v>12</v>
      </c>
      <c r="I144" s="155"/>
      <c r="J144" s="156">
        <f>ROUND(I144*H144,2)</f>
        <v>0</v>
      </c>
      <c r="K144" s="152" t="s">
        <v>165</v>
      </c>
      <c r="L144" s="31"/>
      <c r="M144" s="157" t="s">
        <v>1</v>
      </c>
      <c r="N144" s="124" t="s">
        <v>43</v>
      </c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AR144" s="160" t="s">
        <v>166</v>
      </c>
      <c r="AT144" s="160" t="s">
        <v>161</v>
      </c>
      <c r="AU144" s="160" t="s">
        <v>88</v>
      </c>
      <c r="AY144" s="14" t="s">
        <v>159</v>
      </c>
      <c r="BE144" s="93">
        <f>IF(N144="základní",J144,0)</f>
        <v>0</v>
      </c>
      <c r="BF144" s="93">
        <f>IF(N144="snížená",J144,0)</f>
        <v>0</v>
      </c>
      <c r="BG144" s="93">
        <f>IF(N144="zákl. přenesená",J144,0)</f>
        <v>0</v>
      </c>
      <c r="BH144" s="93">
        <f>IF(N144="sníž. přenesená",J144,0)</f>
        <v>0</v>
      </c>
      <c r="BI144" s="93">
        <f>IF(N144="nulová",J144,0)</f>
        <v>0</v>
      </c>
      <c r="BJ144" s="14" t="s">
        <v>86</v>
      </c>
      <c r="BK144" s="93">
        <f>ROUND(I144*H144,2)</f>
        <v>0</v>
      </c>
      <c r="BL144" s="14" t="s">
        <v>166</v>
      </c>
      <c r="BM144" s="160" t="s">
        <v>427</v>
      </c>
    </row>
    <row r="145" spans="2:65" s="1" customFormat="1" ht="10.199999999999999">
      <c r="B145" s="31"/>
      <c r="D145" s="161" t="s">
        <v>168</v>
      </c>
      <c r="F145" s="162" t="s">
        <v>428</v>
      </c>
      <c r="I145" s="126"/>
      <c r="L145" s="31"/>
      <c r="M145" s="163"/>
      <c r="T145" s="55"/>
      <c r="AT145" s="14" t="s">
        <v>168</v>
      </c>
      <c r="AU145" s="14" t="s">
        <v>88</v>
      </c>
    </row>
    <row r="146" spans="2:65" s="1" customFormat="1" ht="24.15" customHeight="1">
      <c r="B146" s="31"/>
      <c r="C146" s="150" t="s">
        <v>166</v>
      </c>
      <c r="D146" s="150" t="s">
        <v>161</v>
      </c>
      <c r="E146" s="151" t="s">
        <v>429</v>
      </c>
      <c r="F146" s="152" t="s">
        <v>430</v>
      </c>
      <c r="G146" s="153" t="s">
        <v>175</v>
      </c>
      <c r="H146" s="154">
        <v>400</v>
      </c>
      <c r="I146" s="155"/>
      <c r="J146" s="156">
        <f>ROUND(I146*H146,2)</f>
        <v>0</v>
      </c>
      <c r="K146" s="152" t="s">
        <v>165</v>
      </c>
      <c r="L146" s="31"/>
      <c r="M146" s="157" t="s">
        <v>1</v>
      </c>
      <c r="N146" s="124" t="s">
        <v>43</v>
      </c>
      <c r="P146" s="158">
        <f>O146*H146</f>
        <v>0</v>
      </c>
      <c r="Q146" s="158">
        <v>5.5999999999999995E-4</v>
      </c>
      <c r="R146" s="158">
        <f>Q146*H146</f>
        <v>0.22399999999999998</v>
      </c>
      <c r="S146" s="158">
        <v>0</v>
      </c>
      <c r="T146" s="159">
        <f>S146*H146</f>
        <v>0</v>
      </c>
      <c r="AR146" s="160" t="s">
        <v>166</v>
      </c>
      <c r="AT146" s="160" t="s">
        <v>161</v>
      </c>
      <c r="AU146" s="160" t="s">
        <v>88</v>
      </c>
      <c r="AY146" s="14" t="s">
        <v>159</v>
      </c>
      <c r="BE146" s="93">
        <f>IF(N146="základní",J146,0)</f>
        <v>0</v>
      </c>
      <c r="BF146" s="93">
        <f>IF(N146="snížená",J146,0)</f>
        <v>0</v>
      </c>
      <c r="BG146" s="93">
        <f>IF(N146="zákl. přenesená",J146,0)</f>
        <v>0</v>
      </c>
      <c r="BH146" s="93">
        <f>IF(N146="sníž. přenesená",J146,0)</f>
        <v>0</v>
      </c>
      <c r="BI146" s="93">
        <f>IF(N146="nulová",J146,0)</f>
        <v>0</v>
      </c>
      <c r="BJ146" s="14" t="s">
        <v>86</v>
      </c>
      <c r="BK146" s="93">
        <f>ROUND(I146*H146,2)</f>
        <v>0</v>
      </c>
      <c r="BL146" s="14" t="s">
        <v>166</v>
      </c>
      <c r="BM146" s="160" t="s">
        <v>431</v>
      </c>
    </row>
    <row r="147" spans="2:65" s="1" customFormat="1" ht="10.199999999999999">
      <c r="B147" s="31"/>
      <c r="D147" s="161" t="s">
        <v>168</v>
      </c>
      <c r="F147" s="162" t="s">
        <v>432</v>
      </c>
      <c r="I147" s="126"/>
      <c r="L147" s="31"/>
      <c r="M147" s="163"/>
      <c r="T147" s="55"/>
      <c r="AT147" s="14" t="s">
        <v>168</v>
      </c>
      <c r="AU147" s="14" t="s">
        <v>88</v>
      </c>
    </row>
    <row r="148" spans="2:65" s="12" customFormat="1" ht="10.199999999999999">
      <c r="B148" s="164"/>
      <c r="D148" s="165" t="s">
        <v>170</v>
      </c>
      <c r="E148" s="166" t="s">
        <v>1</v>
      </c>
      <c r="F148" s="167" t="s">
        <v>433</v>
      </c>
      <c r="H148" s="168">
        <v>400</v>
      </c>
      <c r="I148" s="169"/>
      <c r="L148" s="164"/>
      <c r="M148" s="170"/>
      <c r="T148" s="171"/>
      <c r="AT148" s="166" t="s">
        <v>170</v>
      </c>
      <c r="AU148" s="166" t="s">
        <v>88</v>
      </c>
      <c r="AV148" s="12" t="s">
        <v>88</v>
      </c>
      <c r="AW148" s="12" t="s">
        <v>32</v>
      </c>
      <c r="AX148" s="12" t="s">
        <v>86</v>
      </c>
      <c r="AY148" s="166" t="s">
        <v>159</v>
      </c>
    </row>
    <row r="149" spans="2:65" s="1" customFormat="1" ht="24.15" customHeight="1">
      <c r="B149" s="31"/>
      <c r="C149" s="150" t="s">
        <v>202</v>
      </c>
      <c r="D149" s="150" t="s">
        <v>161</v>
      </c>
      <c r="E149" s="151" t="s">
        <v>434</v>
      </c>
      <c r="F149" s="152" t="s">
        <v>435</v>
      </c>
      <c r="G149" s="153" t="s">
        <v>175</v>
      </c>
      <c r="H149" s="154">
        <v>400</v>
      </c>
      <c r="I149" s="155"/>
      <c r="J149" s="156">
        <f>ROUND(I149*H149,2)</f>
        <v>0</v>
      </c>
      <c r="K149" s="152" t="s">
        <v>165</v>
      </c>
      <c r="L149" s="31"/>
      <c r="M149" s="157" t="s">
        <v>1</v>
      </c>
      <c r="N149" s="124" t="s">
        <v>43</v>
      </c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60" t="s">
        <v>166</v>
      </c>
      <c r="AT149" s="160" t="s">
        <v>161</v>
      </c>
      <c r="AU149" s="160" t="s">
        <v>88</v>
      </c>
      <c r="AY149" s="14" t="s">
        <v>159</v>
      </c>
      <c r="BE149" s="93">
        <f>IF(N149="základní",J149,0)</f>
        <v>0</v>
      </c>
      <c r="BF149" s="93">
        <f>IF(N149="snížená",J149,0)</f>
        <v>0</v>
      </c>
      <c r="BG149" s="93">
        <f>IF(N149="zákl. přenesená",J149,0)</f>
        <v>0</v>
      </c>
      <c r="BH149" s="93">
        <f>IF(N149="sníž. přenesená",J149,0)</f>
        <v>0</v>
      </c>
      <c r="BI149" s="93">
        <f>IF(N149="nulová",J149,0)</f>
        <v>0</v>
      </c>
      <c r="BJ149" s="14" t="s">
        <v>86</v>
      </c>
      <c r="BK149" s="93">
        <f>ROUND(I149*H149,2)</f>
        <v>0</v>
      </c>
      <c r="BL149" s="14" t="s">
        <v>166</v>
      </c>
      <c r="BM149" s="160" t="s">
        <v>436</v>
      </c>
    </row>
    <row r="150" spans="2:65" s="1" customFormat="1" ht="10.199999999999999">
      <c r="B150" s="31"/>
      <c r="D150" s="161" t="s">
        <v>168</v>
      </c>
      <c r="F150" s="162" t="s">
        <v>437</v>
      </c>
      <c r="I150" s="126"/>
      <c r="L150" s="31"/>
      <c r="M150" s="163"/>
      <c r="T150" s="55"/>
      <c r="AT150" s="14" t="s">
        <v>168</v>
      </c>
      <c r="AU150" s="14" t="s">
        <v>88</v>
      </c>
    </row>
    <row r="151" spans="2:65" s="1" customFormat="1" ht="49.05" customHeight="1">
      <c r="B151" s="31"/>
      <c r="C151" s="150" t="s">
        <v>438</v>
      </c>
      <c r="D151" s="150" t="s">
        <v>161</v>
      </c>
      <c r="E151" s="151" t="s">
        <v>439</v>
      </c>
      <c r="F151" s="152" t="s">
        <v>440</v>
      </c>
      <c r="G151" s="153" t="s">
        <v>182</v>
      </c>
      <c r="H151" s="154">
        <v>383.73</v>
      </c>
      <c r="I151" s="155"/>
      <c r="J151" s="156">
        <f>ROUND(I151*H151,2)</f>
        <v>0</v>
      </c>
      <c r="K151" s="152" t="s">
        <v>165</v>
      </c>
      <c r="L151" s="31"/>
      <c r="M151" s="157" t="s">
        <v>1</v>
      </c>
      <c r="N151" s="124" t="s">
        <v>43</v>
      </c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AR151" s="160" t="s">
        <v>166</v>
      </c>
      <c r="AT151" s="160" t="s">
        <v>161</v>
      </c>
      <c r="AU151" s="160" t="s">
        <v>88</v>
      </c>
      <c r="AY151" s="14" t="s">
        <v>159</v>
      </c>
      <c r="BE151" s="93">
        <f>IF(N151="základní",J151,0)</f>
        <v>0</v>
      </c>
      <c r="BF151" s="93">
        <f>IF(N151="snížená",J151,0)</f>
        <v>0</v>
      </c>
      <c r="BG151" s="93">
        <f>IF(N151="zákl. přenesená",J151,0)</f>
        <v>0</v>
      </c>
      <c r="BH151" s="93">
        <f>IF(N151="sníž. přenesená",J151,0)</f>
        <v>0</v>
      </c>
      <c r="BI151" s="93">
        <f>IF(N151="nulová",J151,0)</f>
        <v>0</v>
      </c>
      <c r="BJ151" s="14" t="s">
        <v>86</v>
      </c>
      <c r="BK151" s="93">
        <f>ROUND(I151*H151,2)</f>
        <v>0</v>
      </c>
      <c r="BL151" s="14" t="s">
        <v>166</v>
      </c>
      <c r="BM151" s="160" t="s">
        <v>441</v>
      </c>
    </row>
    <row r="152" spans="2:65" s="1" customFormat="1" ht="10.199999999999999">
      <c r="B152" s="31"/>
      <c r="D152" s="161" t="s">
        <v>168</v>
      </c>
      <c r="F152" s="162" t="s">
        <v>442</v>
      </c>
      <c r="I152" s="126"/>
      <c r="L152" s="31"/>
      <c r="M152" s="163"/>
      <c r="T152" s="55"/>
      <c r="AT152" s="14" t="s">
        <v>168</v>
      </c>
      <c r="AU152" s="14" t="s">
        <v>88</v>
      </c>
    </row>
    <row r="153" spans="2:65" s="12" customFormat="1" ht="10.199999999999999">
      <c r="B153" s="164"/>
      <c r="D153" s="165" t="s">
        <v>170</v>
      </c>
      <c r="E153" s="166" t="s">
        <v>1</v>
      </c>
      <c r="F153" s="167" t="s">
        <v>443</v>
      </c>
      <c r="H153" s="168">
        <v>383.73</v>
      </c>
      <c r="I153" s="169"/>
      <c r="L153" s="164"/>
      <c r="M153" s="170"/>
      <c r="T153" s="171"/>
      <c r="AT153" s="166" t="s">
        <v>170</v>
      </c>
      <c r="AU153" s="166" t="s">
        <v>88</v>
      </c>
      <c r="AV153" s="12" t="s">
        <v>88</v>
      </c>
      <c r="AW153" s="12" t="s">
        <v>32</v>
      </c>
      <c r="AX153" s="12" t="s">
        <v>86</v>
      </c>
      <c r="AY153" s="166" t="s">
        <v>159</v>
      </c>
    </row>
    <row r="154" spans="2:65" s="1" customFormat="1" ht="37.799999999999997" customHeight="1">
      <c r="B154" s="31"/>
      <c r="C154" s="150" t="s">
        <v>215</v>
      </c>
      <c r="D154" s="150" t="s">
        <v>161</v>
      </c>
      <c r="E154" s="151" t="s">
        <v>444</v>
      </c>
      <c r="F154" s="152" t="s">
        <v>445</v>
      </c>
      <c r="G154" s="153" t="s">
        <v>164</v>
      </c>
      <c r="H154" s="154">
        <v>772.8</v>
      </c>
      <c r="I154" s="155"/>
      <c r="J154" s="156">
        <f>ROUND(I154*H154,2)</f>
        <v>0</v>
      </c>
      <c r="K154" s="152" t="s">
        <v>165</v>
      </c>
      <c r="L154" s="31"/>
      <c r="M154" s="157" t="s">
        <v>1</v>
      </c>
      <c r="N154" s="124" t="s">
        <v>43</v>
      </c>
      <c r="P154" s="158">
        <f>O154*H154</f>
        <v>0</v>
      </c>
      <c r="Q154" s="158">
        <v>8.4000000000000003E-4</v>
      </c>
      <c r="R154" s="158">
        <f>Q154*H154</f>
        <v>0.64915199999999995</v>
      </c>
      <c r="S154" s="158">
        <v>0</v>
      </c>
      <c r="T154" s="159">
        <f>S154*H154</f>
        <v>0</v>
      </c>
      <c r="AR154" s="160" t="s">
        <v>166</v>
      </c>
      <c r="AT154" s="160" t="s">
        <v>161</v>
      </c>
      <c r="AU154" s="160" t="s">
        <v>88</v>
      </c>
      <c r="AY154" s="14" t="s">
        <v>159</v>
      </c>
      <c r="BE154" s="93">
        <f>IF(N154="základní",J154,0)</f>
        <v>0</v>
      </c>
      <c r="BF154" s="93">
        <f>IF(N154="snížená",J154,0)</f>
        <v>0</v>
      </c>
      <c r="BG154" s="93">
        <f>IF(N154="zákl. přenesená",J154,0)</f>
        <v>0</v>
      </c>
      <c r="BH154" s="93">
        <f>IF(N154="sníž. přenesená",J154,0)</f>
        <v>0</v>
      </c>
      <c r="BI154" s="93">
        <f>IF(N154="nulová",J154,0)</f>
        <v>0</v>
      </c>
      <c r="BJ154" s="14" t="s">
        <v>86</v>
      </c>
      <c r="BK154" s="93">
        <f>ROUND(I154*H154,2)</f>
        <v>0</v>
      </c>
      <c r="BL154" s="14" t="s">
        <v>166</v>
      </c>
      <c r="BM154" s="160" t="s">
        <v>446</v>
      </c>
    </row>
    <row r="155" spans="2:65" s="1" customFormat="1" ht="10.199999999999999">
      <c r="B155" s="31"/>
      <c r="D155" s="161" t="s">
        <v>168</v>
      </c>
      <c r="F155" s="162" t="s">
        <v>447</v>
      </c>
      <c r="I155" s="126"/>
      <c r="L155" s="31"/>
      <c r="M155" s="163"/>
      <c r="T155" s="55"/>
      <c r="AT155" s="14" t="s">
        <v>168</v>
      </c>
      <c r="AU155" s="14" t="s">
        <v>88</v>
      </c>
    </row>
    <row r="156" spans="2:65" s="12" customFormat="1" ht="10.199999999999999">
      <c r="B156" s="164"/>
      <c r="D156" s="165" t="s">
        <v>170</v>
      </c>
      <c r="E156" s="166" t="s">
        <v>1</v>
      </c>
      <c r="F156" s="167" t="s">
        <v>448</v>
      </c>
      <c r="H156" s="168">
        <v>772.8</v>
      </c>
      <c r="I156" s="169"/>
      <c r="L156" s="164"/>
      <c r="M156" s="170"/>
      <c r="T156" s="171"/>
      <c r="AT156" s="166" t="s">
        <v>170</v>
      </c>
      <c r="AU156" s="166" t="s">
        <v>88</v>
      </c>
      <c r="AV156" s="12" t="s">
        <v>88</v>
      </c>
      <c r="AW156" s="12" t="s">
        <v>32</v>
      </c>
      <c r="AX156" s="12" t="s">
        <v>86</v>
      </c>
      <c r="AY156" s="166" t="s">
        <v>159</v>
      </c>
    </row>
    <row r="157" spans="2:65" s="1" customFormat="1" ht="44.25" customHeight="1">
      <c r="B157" s="31"/>
      <c r="C157" s="150" t="s">
        <v>220</v>
      </c>
      <c r="D157" s="150" t="s">
        <v>161</v>
      </c>
      <c r="E157" s="151" t="s">
        <v>449</v>
      </c>
      <c r="F157" s="152" t="s">
        <v>450</v>
      </c>
      <c r="G157" s="153" t="s">
        <v>164</v>
      </c>
      <c r="H157" s="154">
        <v>772.8</v>
      </c>
      <c r="I157" s="155"/>
      <c r="J157" s="156">
        <f>ROUND(I157*H157,2)</f>
        <v>0</v>
      </c>
      <c r="K157" s="152" t="s">
        <v>165</v>
      </c>
      <c r="L157" s="31"/>
      <c r="M157" s="157" t="s">
        <v>1</v>
      </c>
      <c r="N157" s="124" t="s">
        <v>43</v>
      </c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AR157" s="160" t="s">
        <v>166</v>
      </c>
      <c r="AT157" s="160" t="s">
        <v>161</v>
      </c>
      <c r="AU157" s="160" t="s">
        <v>88</v>
      </c>
      <c r="AY157" s="14" t="s">
        <v>159</v>
      </c>
      <c r="BE157" s="93">
        <f>IF(N157="základní",J157,0)</f>
        <v>0</v>
      </c>
      <c r="BF157" s="93">
        <f>IF(N157="snížená",J157,0)</f>
        <v>0</v>
      </c>
      <c r="BG157" s="93">
        <f>IF(N157="zákl. přenesená",J157,0)</f>
        <v>0</v>
      </c>
      <c r="BH157" s="93">
        <f>IF(N157="sníž. přenesená",J157,0)</f>
        <v>0</v>
      </c>
      <c r="BI157" s="93">
        <f>IF(N157="nulová",J157,0)</f>
        <v>0</v>
      </c>
      <c r="BJ157" s="14" t="s">
        <v>86</v>
      </c>
      <c r="BK157" s="93">
        <f>ROUND(I157*H157,2)</f>
        <v>0</v>
      </c>
      <c r="BL157" s="14" t="s">
        <v>166</v>
      </c>
      <c r="BM157" s="160" t="s">
        <v>451</v>
      </c>
    </row>
    <row r="158" spans="2:65" s="1" customFormat="1" ht="10.199999999999999">
      <c r="B158" s="31"/>
      <c r="D158" s="161" t="s">
        <v>168</v>
      </c>
      <c r="F158" s="162" t="s">
        <v>452</v>
      </c>
      <c r="I158" s="126"/>
      <c r="L158" s="31"/>
      <c r="M158" s="163"/>
      <c r="T158" s="55"/>
      <c r="AT158" s="14" t="s">
        <v>168</v>
      </c>
      <c r="AU158" s="14" t="s">
        <v>88</v>
      </c>
    </row>
    <row r="159" spans="2:65" s="1" customFormat="1" ht="62.7" customHeight="1">
      <c r="B159" s="31"/>
      <c r="C159" s="150" t="s">
        <v>227</v>
      </c>
      <c r="D159" s="150" t="s">
        <v>161</v>
      </c>
      <c r="E159" s="151" t="s">
        <v>186</v>
      </c>
      <c r="F159" s="152" t="s">
        <v>187</v>
      </c>
      <c r="G159" s="153" t="s">
        <v>182</v>
      </c>
      <c r="H159" s="154">
        <v>383.73</v>
      </c>
      <c r="I159" s="155"/>
      <c r="J159" s="156">
        <f>ROUND(I159*H159,2)</f>
        <v>0</v>
      </c>
      <c r="K159" s="152" t="s">
        <v>165</v>
      </c>
      <c r="L159" s="31"/>
      <c r="M159" s="157" t="s">
        <v>1</v>
      </c>
      <c r="N159" s="124" t="s">
        <v>43</v>
      </c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AR159" s="160" t="s">
        <v>166</v>
      </c>
      <c r="AT159" s="160" t="s">
        <v>161</v>
      </c>
      <c r="AU159" s="160" t="s">
        <v>88</v>
      </c>
      <c r="AY159" s="14" t="s">
        <v>159</v>
      </c>
      <c r="BE159" s="93">
        <f>IF(N159="základní",J159,0)</f>
        <v>0</v>
      </c>
      <c r="BF159" s="93">
        <f>IF(N159="snížená",J159,0)</f>
        <v>0</v>
      </c>
      <c r="BG159" s="93">
        <f>IF(N159="zákl. přenesená",J159,0)</f>
        <v>0</v>
      </c>
      <c r="BH159" s="93">
        <f>IF(N159="sníž. přenesená",J159,0)</f>
        <v>0</v>
      </c>
      <c r="BI159" s="93">
        <f>IF(N159="nulová",J159,0)</f>
        <v>0</v>
      </c>
      <c r="BJ159" s="14" t="s">
        <v>86</v>
      </c>
      <c r="BK159" s="93">
        <f>ROUND(I159*H159,2)</f>
        <v>0</v>
      </c>
      <c r="BL159" s="14" t="s">
        <v>166</v>
      </c>
      <c r="BM159" s="160" t="s">
        <v>453</v>
      </c>
    </row>
    <row r="160" spans="2:65" s="1" customFormat="1" ht="10.199999999999999">
      <c r="B160" s="31"/>
      <c r="D160" s="161" t="s">
        <v>168</v>
      </c>
      <c r="F160" s="162" t="s">
        <v>189</v>
      </c>
      <c r="I160" s="126"/>
      <c r="L160" s="31"/>
      <c r="M160" s="163"/>
      <c r="T160" s="55"/>
      <c r="AT160" s="14" t="s">
        <v>168</v>
      </c>
      <c r="AU160" s="14" t="s">
        <v>88</v>
      </c>
    </row>
    <row r="161" spans="2:65" s="12" customFormat="1" ht="10.199999999999999">
      <c r="B161" s="164"/>
      <c r="D161" s="165" t="s">
        <v>170</v>
      </c>
      <c r="E161" s="166" t="s">
        <v>1</v>
      </c>
      <c r="F161" s="167" t="s">
        <v>454</v>
      </c>
      <c r="H161" s="168">
        <v>383.73</v>
      </c>
      <c r="I161" s="169"/>
      <c r="L161" s="164"/>
      <c r="M161" s="170"/>
      <c r="T161" s="171"/>
      <c r="AT161" s="166" t="s">
        <v>170</v>
      </c>
      <c r="AU161" s="166" t="s">
        <v>88</v>
      </c>
      <c r="AV161" s="12" t="s">
        <v>88</v>
      </c>
      <c r="AW161" s="12" t="s">
        <v>32</v>
      </c>
      <c r="AX161" s="12" t="s">
        <v>86</v>
      </c>
      <c r="AY161" s="166" t="s">
        <v>159</v>
      </c>
    </row>
    <row r="162" spans="2:65" s="1" customFormat="1" ht="44.25" customHeight="1">
      <c r="B162" s="31"/>
      <c r="C162" s="150" t="s">
        <v>231</v>
      </c>
      <c r="D162" s="150" t="s">
        <v>161</v>
      </c>
      <c r="E162" s="151" t="s">
        <v>192</v>
      </c>
      <c r="F162" s="152" t="s">
        <v>193</v>
      </c>
      <c r="G162" s="153" t="s">
        <v>182</v>
      </c>
      <c r="H162" s="154">
        <v>383.73</v>
      </c>
      <c r="I162" s="155"/>
      <c r="J162" s="156">
        <f>ROUND(I162*H162,2)</f>
        <v>0</v>
      </c>
      <c r="K162" s="152" t="s">
        <v>165</v>
      </c>
      <c r="L162" s="31"/>
      <c r="M162" s="157" t="s">
        <v>1</v>
      </c>
      <c r="N162" s="124" t="s">
        <v>43</v>
      </c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AR162" s="160" t="s">
        <v>166</v>
      </c>
      <c r="AT162" s="160" t="s">
        <v>161</v>
      </c>
      <c r="AU162" s="160" t="s">
        <v>88</v>
      </c>
      <c r="AY162" s="14" t="s">
        <v>159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4" t="s">
        <v>86</v>
      </c>
      <c r="BK162" s="93">
        <f>ROUND(I162*H162,2)</f>
        <v>0</v>
      </c>
      <c r="BL162" s="14" t="s">
        <v>166</v>
      </c>
      <c r="BM162" s="160" t="s">
        <v>455</v>
      </c>
    </row>
    <row r="163" spans="2:65" s="1" customFormat="1" ht="10.199999999999999">
      <c r="B163" s="31"/>
      <c r="D163" s="161" t="s">
        <v>168</v>
      </c>
      <c r="F163" s="162" t="s">
        <v>195</v>
      </c>
      <c r="I163" s="126"/>
      <c r="L163" s="31"/>
      <c r="M163" s="163"/>
      <c r="T163" s="55"/>
      <c r="AT163" s="14" t="s">
        <v>168</v>
      </c>
      <c r="AU163" s="14" t="s">
        <v>88</v>
      </c>
    </row>
    <row r="164" spans="2:65" s="12" customFormat="1" ht="10.199999999999999">
      <c r="B164" s="164"/>
      <c r="D164" s="165" t="s">
        <v>170</v>
      </c>
      <c r="E164" s="166" t="s">
        <v>1</v>
      </c>
      <c r="F164" s="167" t="s">
        <v>454</v>
      </c>
      <c r="H164" s="168">
        <v>383.73</v>
      </c>
      <c r="I164" s="169"/>
      <c r="L164" s="164"/>
      <c r="M164" s="170"/>
      <c r="T164" s="171"/>
      <c r="AT164" s="166" t="s">
        <v>170</v>
      </c>
      <c r="AU164" s="166" t="s">
        <v>88</v>
      </c>
      <c r="AV164" s="12" t="s">
        <v>88</v>
      </c>
      <c r="AW164" s="12" t="s">
        <v>32</v>
      </c>
      <c r="AX164" s="12" t="s">
        <v>86</v>
      </c>
      <c r="AY164" s="166" t="s">
        <v>159</v>
      </c>
    </row>
    <row r="165" spans="2:65" s="1" customFormat="1" ht="44.25" customHeight="1">
      <c r="B165" s="31"/>
      <c r="C165" s="150" t="s">
        <v>236</v>
      </c>
      <c r="D165" s="150" t="s">
        <v>161</v>
      </c>
      <c r="E165" s="151" t="s">
        <v>456</v>
      </c>
      <c r="F165" s="152" t="s">
        <v>457</v>
      </c>
      <c r="G165" s="153" t="s">
        <v>182</v>
      </c>
      <c r="H165" s="154">
        <v>166.89</v>
      </c>
      <c r="I165" s="155"/>
      <c r="J165" s="156">
        <f>ROUND(I165*H165,2)</f>
        <v>0</v>
      </c>
      <c r="K165" s="152" t="s">
        <v>165</v>
      </c>
      <c r="L165" s="31"/>
      <c r="M165" s="157" t="s">
        <v>1</v>
      </c>
      <c r="N165" s="124" t="s">
        <v>43</v>
      </c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AR165" s="160" t="s">
        <v>166</v>
      </c>
      <c r="AT165" s="160" t="s">
        <v>161</v>
      </c>
      <c r="AU165" s="160" t="s">
        <v>88</v>
      </c>
      <c r="AY165" s="14" t="s">
        <v>159</v>
      </c>
      <c r="BE165" s="93">
        <f>IF(N165="základní",J165,0)</f>
        <v>0</v>
      </c>
      <c r="BF165" s="93">
        <f>IF(N165="snížená",J165,0)</f>
        <v>0</v>
      </c>
      <c r="BG165" s="93">
        <f>IF(N165="zákl. přenesená",J165,0)</f>
        <v>0</v>
      </c>
      <c r="BH165" s="93">
        <f>IF(N165="sníž. přenesená",J165,0)</f>
        <v>0</v>
      </c>
      <c r="BI165" s="93">
        <f>IF(N165="nulová",J165,0)</f>
        <v>0</v>
      </c>
      <c r="BJ165" s="14" t="s">
        <v>86</v>
      </c>
      <c r="BK165" s="93">
        <f>ROUND(I165*H165,2)</f>
        <v>0</v>
      </c>
      <c r="BL165" s="14" t="s">
        <v>166</v>
      </c>
      <c r="BM165" s="160" t="s">
        <v>458</v>
      </c>
    </row>
    <row r="166" spans="2:65" s="1" customFormat="1" ht="10.199999999999999">
      <c r="B166" s="31"/>
      <c r="D166" s="161" t="s">
        <v>168</v>
      </c>
      <c r="F166" s="162" t="s">
        <v>459</v>
      </c>
      <c r="I166" s="126"/>
      <c r="L166" s="31"/>
      <c r="M166" s="163"/>
      <c r="T166" s="55"/>
      <c r="AT166" s="14" t="s">
        <v>168</v>
      </c>
      <c r="AU166" s="14" t="s">
        <v>88</v>
      </c>
    </row>
    <row r="167" spans="2:65" s="12" customFormat="1" ht="10.199999999999999">
      <c r="B167" s="164"/>
      <c r="D167" s="165" t="s">
        <v>170</v>
      </c>
      <c r="E167" s="166" t="s">
        <v>1</v>
      </c>
      <c r="F167" s="167" t="s">
        <v>460</v>
      </c>
      <c r="H167" s="168">
        <v>166.89</v>
      </c>
      <c r="I167" s="169"/>
      <c r="L167" s="164"/>
      <c r="M167" s="170"/>
      <c r="T167" s="171"/>
      <c r="AT167" s="166" t="s">
        <v>170</v>
      </c>
      <c r="AU167" s="166" t="s">
        <v>88</v>
      </c>
      <c r="AV167" s="12" t="s">
        <v>88</v>
      </c>
      <c r="AW167" s="12" t="s">
        <v>32</v>
      </c>
      <c r="AX167" s="12" t="s">
        <v>86</v>
      </c>
      <c r="AY167" s="166" t="s">
        <v>159</v>
      </c>
    </row>
    <row r="168" spans="2:65" s="1" customFormat="1" ht="16.5" customHeight="1">
      <c r="B168" s="31"/>
      <c r="C168" s="172" t="s">
        <v>8</v>
      </c>
      <c r="D168" s="172" t="s">
        <v>216</v>
      </c>
      <c r="E168" s="173" t="s">
        <v>217</v>
      </c>
      <c r="F168" s="174" t="s">
        <v>218</v>
      </c>
      <c r="G168" s="175" t="s">
        <v>219</v>
      </c>
      <c r="H168" s="176">
        <v>300.40199999999999</v>
      </c>
      <c r="I168" s="177"/>
      <c r="J168" s="178">
        <f>ROUND(I168*H168,2)</f>
        <v>0</v>
      </c>
      <c r="K168" s="174" t="s">
        <v>165</v>
      </c>
      <c r="L168" s="179"/>
      <c r="M168" s="180" t="s">
        <v>1</v>
      </c>
      <c r="N168" s="181" t="s">
        <v>43</v>
      </c>
      <c r="P168" s="158">
        <f>O168*H168</f>
        <v>0</v>
      </c>
      <c r="Q168" s="158">
        <v>1</v>
      </c>
      <c r="R168" s="158">
        <f>Q168*H168</f>
        <v>300.40199999999999</v>
      </c>
      <c r="S168" s="158">
        <v>0</v>
      </c>
      <c r="T168" s="159">
        <f>S168*H168</f>
        <v>0</v>
      </c>
      <c r="AR168" s="160" t="s">
        <v>220</v>
      </c>
      <c r="AT168" s="160" t="s">
        <v>216</v>
      </c>
      <c r="AU168" s="160" t="s">
        <v>88</v>
      </c>
      <c r="AY168" s="14" t="s">
        <v>159</v>
      </c>
      <c r="BE168" s="93">
        <f>IF(N168="základní",J168,0)</f>
        <v>0</v>
      </c>
      <c r="BF168" s="93">
        <f>IF(N168="snížená",J168,0)</f>
        <v>0</v>
      </c>
      <c r="BG168" s="93">
        <f>IF(N168="zákl. přenesená",J168,0)</f>
        <v>0</v>
      </c>
      <c r="BH168" s="93">
        <f>IF(N168="sníž. přenesená",J168,0)</f>
        <v>0</v>
      </c>
      <c r="BI168" s="93">
        <f>IF(N168="nulová",J168,0)</f>
        <v>0</v>
      </c>
      <c r="BJ168" s="14" t="s">
        <v>86</v>
      </c>
      <c r="BK168" s="93">
        <f>ROUND(I168*H168,2)</f>
        <v>0</v>
      </c>
      <c r="BL168" s="14" t="s">
        <v>166</v>
      </c>
      <c r="BM168" s="160" t="s">
        <v>461</v>
      </c>
    </row>
    <row r="169" spans="2:65" s="1" customFormat="1" ht="66.75" customHeight="1">
      <c r="B169" s="31"/>
      <c r="C169" s="150" t="s">
        <v>262</v>
      </c>
      <c r="D169" s="150" t="s">
        <v>161</v>
      </c>
      <c r="E169" s="151" t="s">
        <v>462</v>
      </c>
      <c r="F169" s="152" t="s">
        <v>463</v>
      </c>
      <c r="G169" s="153" t="s">
        <v>182</v>
      </c>
      <c r="H169" s="154">
        <v>101.657</v>
      </c>
      <c r="I169" s="155"/>
      <c r="J169" s="156">
        <f>ROUND(I169*H169,2)</f>
        <v>0</v>
      </c>
      <c r="K169" s="152" t="s">
        <v>165</v>
      </c>
      <c r="L169" s="31"/>
      <c r="M169" s="157" t="s">
        <v>1</v>
      </c>
      <c r="N169" s="124" t="s">
        <v>43</v>
      </c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AR169" s="160" t="s">
        <v>166</v>
      </c>
      <c r="AT169" s="160" t="s">
        <v>161</v>
      </c>
      <c r="AU169" s="160" t="s">
        <v>88</v>
      </c>
      <c r="AY169" s="14" t="s">
        <v>159</v>
      </c>
      <c r="BE169" s="93">
        <f>IF(N169="základní",J169,0)</f>
        <v>0</v>
      </c>
      <c r="BF169" s="93">
        <f>IF(N169="snížená",J169,0)</f>
        <v>0</v>
      </c>
      <c r="BG169" s="93">
        <f>IF(N169="zákl. přenesená",J169,0)</f>
        <v>0</v>
      </c>
      <c r="BH169" s="93">
        <f>IF(N169="sníž. přenesená",J169,0)</f>
        <v>0</v>
      </c>
      <c r="BI169" s="93">
        <f>IF(N169="nulová",J169,0)</f>
        <v>0</v>
      </c>
      <c r="BJ169" s="14" t="s">
        <v>86</v>
      </c>
      <c r="BK169" s="93">
        <f>ROUND(I169*H169,2)</f>
        <v>0</v>
      </c>
      <c r="BL169" s="14" t="s">
        <v>166</v>
      </c>
      <c r="BM169" s="160" t="s">
        <v>464</v>
      </c>
    </row>
    <row r="170" spans="2:65" s="1" customFormat="1" ht="10.199999999999999">
      <c r="B170" s="31"/>
      <c r="D170" s="161" t="s">
        <v>168</v>
      </c>
      <c r="F170" s="162" t="s">
        <v>465</v>
      </c>
      <c r="I170" s="126"/>
      <c r="L170" s="31"/>
      <c r="M170" s="163"/>
      <c r="T170" s="55"/>
      <c r="AT170" s="14" t="s">
        <v>168</v>
      </c>
      <c r="AU170" s="14" t="s">
        <v>88</v>
      </c>
    </row>
    <row r="171" spans="2:65" s="12" customFormat="1" ht="10.199999999999999">
      <c r="B171" s="164"/>
      <c r="D171" s="165" t="s">
        <v>170</v>
      </c>
      <c r="E171" s="166" t="s">
        <v>1</v>
      </c>
      <c r="F171" s="167" t="s">
        <v>466</v>
      </c>
      <c r="H171" s="168">
        <v>101.657</v>
      </c>
      <c r="I171" s="169"/>
      <c r="L171" s="164"/>
      <c r="M171" s="170"/>
      <c r="T171" s="171"/>
      <c r="AT171" s="166" t="s">
        <v>170</v>
      </c>
      <c r="AU171" s="166" t="s">
        <v>88</v>
      </c>
      <c r="AV171" s="12" t="s">
        <v>88</v>
      </c>
      <c r="AW171" s="12" t="s">
        <v>32</v>
      </c>
      <c r="AX171" s="12" t="s">
        <v>86</v>
      </c>
      <c r="AY171" s="166" t="s">
        <v>159</v>
      </c>
    </row>
    <row r="172" spans="2:65" s="1" customFormat="1" ht="16.5" customHeight="1">
      <c r="B172" s="31"/>
      <c r="C172" s="172" t="s">
        <v>246</v>
      </c>
      <c r="D172" s="172" t="s">
        <v>216</v>
      </c>
      <c r="E172" s="173" t="s">
        <v>232</v>
      </c>
      <c r="F172" s="174" t="s">
        <v>233</v>
      </c>
      <c r="G172" s="175" t="s">
        <v>219</v>
      </c>
      <c r="H172" s="176">
        <v>203.31399999999999</v>
      </c>
      <c r="I172" s="177"/>
      <c r="J172" s="178">
        <f>ROUND(I172*H172,2)</f>
        <v>0</v>
      </c>
      <c r="K172" s="174" t="s">
        <v>165</v>
      </c>
      <c r="L172" s="179"/>
      <c r="M172" s="180" t="s">
        <v>1</v>
      </c>
      <c r="N172" s="181" t="s">
        <v>43</v>
      </c>
      <c r="P172" s="158">
        <f>O172*H172</f>
        <v>0</v>
      </c>
      <c r="Q172" s="158">
        <v>1</v>
      </c>
      <c r="R172" s="158">
        <f>Q172*H172</f>
        <v>203.31399999999999</v>
      </c>
      <c r="S172" s="158">
        <v>0</v>
      </c>
      <c r="T172" s="159">
        <f>S172*H172</f>
        <v>0</v>
      </c>
      <c r="AR172" s="160" t="s">
        <v>220</v>
      </c>
      <c r="AT172" s="160" t="s">
        <v>216</v>
      </c>
      <c r="AU172" s="160" t="s">
        <v>88</v>
      </c>
      <c r="AY172" s="14" t="s">
        <v>159</v>
      </c>
      <c r="BE172" s="93">
        <f>IF(N172="základní",J172,0)</f>
        <v>0</v>
      </c>
      <c r="BF172" s="93">
        <f>IF(N172="snížená",J172,0)</f>
        <v>0</v>
      </c>
      <c r="BG172" s="93">
        <f>IF(N172="zákl. přenesená",J172,0)</f>
        <v>0</v>
      </c>
      <c r="BH172" s="93">
        <f>IF(N172="sníž. přenesená",J172,0)</f>
        <v>0</v>
      </c>
      <c r="BI172" s="93">
        <f>IF(N172="nulová",J172,0)</f>
        <v>0</v>
      </c>
      <c r="BJ172" s="14" t="s">
        <v>86</v>
      </c>
      <c r="BK172" s="93">
        <f>ROUND(I172*H172,2)</f>
        <v>0</v>
      </c>
      <c r="BL172" s="14" t="s">
        <v>166</v>
      </c>
      <c r="BM172" s="160" t="s">
        <v>467</v>
      </c>
    </row>
    <row r="173" spans="2:65" s="12" customFormat="1" ht="10.199999999999999">
      <c r="B173" s="164"/>
      <c r="D173" s="165" t="s">
        <v>170</v>
      </c>
      <c r="F173" s="167" t="s">
        <v>468</v>
      </c>
      <c r="H173" s="168">
        <v>203.31399999999999</v>
      </c>
      <c r="I173" s="169"/>
      <c r="L173" s="164"/>
      <c r="M173" s="170"/>
      <c r="T173" s="171"/>
      <c r="AT173" s="166" t="s">
        <v>170</v>
      </c>
      <c r="AU173" s="166" t="s">
        <v>88</v>
      </c>
      <c r="AV173" s="12" t="s">
        <v>88</v>
      </c>
      <c r="AW173" s="12" t="s">
        <v>4</v>
      </c>
      <c r="AX173" s="12" t="s">
        <v>86</v>
      </c>
      <c r="AY173" s="166" t="s">
        <v>159</v>
      </c>
    </row>
    <row r="174" spans="2:65" s="11" customFormat="1" ht="22.8" customHeight="1">
      <c r="B174" s="138"/>
      <c r="D174" s="139" t="s">
        <v>77</v>
      </c>
      <c r="E174" s="148" t="s">
        <v>166</v>
      </c>
      <c r="F174" s="148" t="s">
        <v>197</v>
      </c>
      <c r="I174" s="141"/>
      <c r="J174" s="149">
        <f>BK174</f>
        <v>0</v>
      </c>
      <c r="L174" s="138"/>
      <c r="M174" s="143"/>
      <c r="P174" s="144">
        <f>SUM(P175:P177)</f>
        <v>0</v>
      </c>
      <c r="R174" s="144">
        <f>SUM(R175:R177)</f>
        <v>0</v>
      </c>
      <c r="T174" s="145">
        <f>SUM(T175:T177)</f>
        <v>0</v>
      </c>
      <c r="AR174" s="139" t="s">
        <v>86</v>
      </c>
      <c r="AT174" s="146" t="s">
        <v>77</v>
      </c>
      <c r="AU174" s="146" t="s">
        <v>86</v>
      </c>
      <c r="AY174" s="139" t="s">
        <v>159</v>
      </c>
      <c r="BK174" s="147">
        <f>SUM(BK175:BK177)</f>
        <v>0</v>
      </c>
    </row>
    <row r="175" spans="2:65" s="1" customFormat="1" ht="33" customHeight="1">
      <c r="B175" s="31"/>
      <c r="C175" s="150" t="s">
        <v>252</v>
      </c>
      <c r="D175" s="150" t="s">
        <v>161</v>
      </c>
      <c r="E175" s="151" t="s">
        <v>469</v>
      </c>
      <c r="F175" s="152" t="s">
        <v>470</v>
      </c>
      <c r="G175" s="153" t="s">
        <v>182</v>
      </c>
      <c r="H175" s="154">
        <v>27.18</v>
      </c>
      <c r="I175" s="155"/>
      <c r="J175" s="156">
        <f>ROUND(I175*H175,2)</f>
        <v>0</v>
      </c>
      <c r="K175" s="152" t="s">
        <v>165</v>
      </c>
      <c r="L175" s="31"/>
      <c r="M175" s="157" t="s">
        <v>1</v>
      </c>
      <c r="N175" s="124" t="s">
        <v>43</v>
      </c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AR175" s="160" t="s">
        <v>166</v>
      </c>
      <c r="AT175" s="160" t="s">
        <v>161</v>
      </c>
      <c r="AU175" s="160" t="s">
        <v>88</v>
      </c>
      <c r="AY175" s="14" t="s">
        <v>159</v>
      </c>
      <c r="BE175" s="93">
        <f>IF(N175="základní",J175,0)</f>
        <v>0</v>
      </c>
      <c r="BF175" s="93">
        <f>IF(N175="snížená",J175,0)</f>
        <v>0</v>
      </c>
      <c r="BG175" s="93">
        <f>IF(N175="zákl. přenesená",J175,0)</f>
        <v>0</v>
      </c>
      <c r="BH175" s="93">
        <f>IF(N175="sníž. přenesená",J175,0)</f>
        <v>0</v>
      </c>
      <c r="BI175" s="93">
        <f>IF(N175="nulová",J175,0)</f>
        <v>0</v>
      </c>
      <c r="BJ175" s="14" t="s">
        <v>86</v>
      </c>
      <c r="BK175" s="93">
        <f>ROUND(I175*H175,2)</f>
        <v>0</v>
      </c>
      <c r="BL175" s="14" t="s">
        <v>166</v>
      </c>
      <c r="BM175" s="160" t="s">
        <v>471</v>
      </c>
    </row>
    <row r="176" spans="2:65" s="1" customFormat="1" ht="10.199999999999999">
      <c r="B176" s="31"/>
      <c r="D176" s="161" t="s">
        <v>168</v>
      </c>
      <c r="F176" s="162" t="s">
        <v>472</v>
      </c>
      <c r="I176" s="126"/>
      <c r="L176" s="31"/>
      <c r="M176" s="163"/>
      <c r="T176" s="55"/>
      <c r="AT176" s="14" t="s">
        <v>168</v>
      </c>
      <c r="AU176" s="14" t="s">
        <v>88</v>
      </c>
    </row>
    <row r="177" spans="2:65" s="12" customFormat="1" ht="10.199999999999999">
      <c r="B177" s="164"/>
      <c r="D177" s="165" t="s">
        <v>170</v>
      </c>
      <c r="E177" s="166" t="s">
        <v>1</v>
      </c>
      <c r="F177" s="167" t="s">
        <v>473</v>
      </c>
      <c r="H177" s="168">
        <v>27.18</v>
      </c>
      <c r="I177" s="169"/>
      <c r="L177" s="164"/>
      <c r="M177" s="170"/>
      <c r="T177" s="171"/>
      <c r="AT177" s="166" t="s">
        <v>170</v>
      </c>
      <c r="AU177" s="166" t="s">
        <v>88</v>
      </c>
      <c r="AV177" s="12" t="s">
        <v>88</v>
      </c>
      <c r="AW177" s="12" t="s">
        <v>32</v>
      </c>
      <c r="AX177" s="12" t="s">
        <v>86</v>
      </c>
      <c r="AY177" s="166" t="s">
        <v>159</v>
      </c>
    </row>
    <row r="178" spans="2:65" s="11" customFormat="1" ht="22.8" customHeight="1">
      <c r="B178" s="138"/>
      <c r="D178" s="139" t="s">
        <v>77</v>
      </c>
      <c r="E178" s="148" t="s">
        <v>220</v>
      </c>
      <c r="F178" s="148" t="s">
        <v>474</v>
      </c>
      <c r="I178" s="141"/>
      <c r="J178" s="149">
        <f>BK178</f>
        <v>0</v>
      </c>
      <c r="L178" s="138"/>
      <c r="M178" s="143"/>
      <c r="P178" s="144">
        <f>SUM(P179:P233)</f>
        <v>0</v>
      </c>
      <c r="R178" s="144">
        <f>SUM(R179:R233)</f>
        <v>59.065038790000003</v>
      </c>
      <c r="T178" s="145">
        <f>SUM(T179:T233)</f>
        <v>135.72999999999999</v>
      </c>
      <c r="AR178" s="139" t="s">
        <v>86</v>
      </c>
      <c r="AT178" s="146" t="s">
        <v>77</v>
      </c>
      <c r="AU178" s="146" t="s">
        <v>86</v>
      </c>
      <c r="AY178" s="139" t="s">
        <v>159</v>
      </c>
      <c r="BK178" s="147">
        <f>SUM(BK179:BK233)</f>
        <v>0</v>
      </c>
    </row>
    <row r="179" spans="2:65" s="1" customFormat="1" ht="24.15" customHeight="1">
      <c r="B179" s="31"/>
      <c r="C179" s="150" t="s">
        <v>172</v>
      </c>
      <c r="D179" s="150" t="s">
        <v>161</v>
      </c>
      <c r="E179" s="151" t="s">
        <v>475</v>
      </c>
      <c r="F179" s="152" t="s">
        <v>476</v>
      </c>
      <c r="G179" s="153" t="s">
        <v>175</v>
      </c>
      <c r="H179" s="154">
        <v>193.9</v>
      </c>
      <c r="I179" s="155"/>
      <c r="J179" s="156">
        <f>ROUND(I179*H179,2)</f>
        <v>0</v>
      </c>
      <c r="K179" s="152" t="s">
        <v>165</v>
      </c>
      <c r="L179" s="31"/>
      <c r="M179" s="157" t="s">
        <v>1</v>
      </c>
      <c r="N179" s="124" t="s">
        <v>43</v>
      </c>
      <c r="P179" s="158">
        <f>O179*H179</f>
        <v>0</v>
      </c>
      <c r="Q179" s="158">
        <v>0</v>
      </c>
      <c r="R179" s="158">
        <f>Q179*H179</f>
        <v>0</v>
      </c>
      <c r="S179" s="158">
        <v>0.7</v>
      </c>
      <c r="T179" s="159">
        <f>S179*H179</f>
        <v>135.72999999999999</v>
      </c>
      <c r="AR179" s="160" t="s">
        <v>166</v>
      </c>
      <c r="AT179" s="160" t="s">
        <v>161</v>
      </c>
      <c r="AU179" s="160" t="s">
        <v>88</v>
      </c>
      <c r="AY179" s="14" t="s">
        <v>159</v>
      </c>
      <c r="BE179" s="93">
        <f>IF(N179="základní",J179,0)</f>
        <v>0</v>
      </c>
      <c r="BF179" s="93">
        <f>IF(N179="snížená",J179,0)</f>
        <v>0</v>
      </c>
      <c r="BG179" s="93">
        <f>IF(N179="zákl. přenesená",J179,0)</f>
        <v>0</v>
      </c>
      <c r="BH179" s="93">
        <f>IF(N179="sníž. přenesená",J179,0)</f>
        <v>0</v>
      </c>
      <c r="BI179" s="93">
        <f>IF(N179="nulová",J179,0)</f>
        <v>0</v>
      </c>
      <c r="BJ179" s="14" t="s">
        <v>86</v>
      </c>
      <c r="BK179" s="93">
        <f>ROUND(I179*H179,2)</f>
        <v>0</v>
      </c>
      <c r="BL179" s="14" t="s">
        <v>166</v>
      </c>
      <c r="BM179" s="160" t="s">
        <v>477</v>
      </c>
    </row>
    <row r="180" spans="2:65" s="1" customFormat="1" ht="10.199999999999999">
      <c r="B180" s="31"/>
      <c r="D180" s="161" t="s">
        <v>168</v>
      </c>
      <c r="F180" s="162" t="s">
        <v>478</v>
      </c>
      <c r="I180" s="126"/>
      <c r="L180" s="31"/>
      <c r="M180" s="163"/>
      <c r="T180" s="55"/>
      <c r="AT180" s="14" t="s">
        <v>168</v>
      </c>
      <c r="AU180" s="14" t="s">
        <v>88</v>
      </c>
    </row>
    <row r="181" spans="2:65" s="12" customFormat="1" ht="10.199999999999999">
      <c r="B181" s="164"/>
      <c r="D181" s="165" t="s">
        <v>170</v>
      </c>
      <c r="E181" s="166" t="s">
        <v>1</v>
      </c>
      <c r="F181" s="167" t="s">
        <v>479</v>
      </c>
      <c r="H181" s="168">
        <v>193.9</v>
      </c>
      <c r="I181" s="169"/>
      <c r="L181" s="164"/>
      <c r="M181" s="170"/>
      <c r="T181" s="171"/>
      <c r="AT181" s="166" t="s">
        <v>170</v>
      </c>
      <c r="AU181" s="166" t="s">
        <v>88</v>
      </c>
      <c r="AV181" s="12" t="s">
        <v>88</v>
      </c>
      <c r="AW181" s="12" t="s">
        <v>32</v>
      </c>
      <c r="AX181" s="12" t="s">
        <v>86</v>
      </c>
      <c r="AY181" s="166" t="s">
        <v>159</v>
      </c>
    </row>
    <row r="182" spans="2:65" s="1" customFormat="1" ht="33" customHeight="1">
      <c r="B182" s="31"/>
      <c r="C182" s="150" t="s">
        <v>480</v>
      </c>
      <c r="D182" s="150" t="s">
        <v>161</v>
      </c>
      <c r="E182" s="151" t="s">
        <v>481</v>
      </c>
      <c r="F182" s="152" t="s">
        <v>482</v>
      </c>
      <c r="G182" s="153" t="s">
        <v>175</v>
      </c>
      <c r="H182" s="154">
        <v>77.900000000000006</v>
      </c>
      <c r="I182" s="155"/>
      <c r="J182" s="156">
        <f>ROUND(I182*H182,2)</f>
        <v>0</v>
      </c>
      <c r="K182" s="152" t="s">
        <v>165</v>
      </c>
      <c r="L182" s="31"/>
      <c r="M182" s="157" t="s">
        <v>1</v>
      </c>
      <c r="N182" s="124" t="s">
        <v>43</v>
      </c>
      <c r="P182" s="158">
        <f>O182*H182</f>
        <v>0</v>
      </c>
      <c r="Q182" s="158">
        <v>1.0000000000000001E-5</v>
      </c>
      <c r="R182" s="158">
        <f>Q182*H182</f>
        <v>7.7900000000000007E-4</v>
      </c>
      <c r="S182" s="158">
        <v>0</v>
      </c>
      <c r="T182" s="159">
        <f>S182*H182</f>
        <v>0</v>
      </c>
      <c r="AR182" s="160" t="s">
        <v>166</v>
      </c>
      <c r="AT182" s="160" t="s">
        <v>161</v>
      </c>
      <c r="AU182" s="160" t="s">
        <v>88</v>
      </c>
      <c r="AY182" s="14" t="s">
        <v>159</v>
      </c>
      <c r="BE182" s="93">
        <f>IF(N182="základní",J182,0)</f>
        <v>0</v>
      </c>
      <c r="BF182" s="93">
        <f>IF(N182="snížená",J182,0)</f>
        <v>0</v>
      </c>
      <c r="BG182" s="93">
        <f>IF(N182="zákl. přenesená",J182,0)</f>
        <v>0</v>
      </c>
      <c r="BH182" s="93">
        <f>IF(N182="sníž. přenesená",J182,0)</f>
        <v>0</v>
      </c>
      <c r="BI182" s="93">
        <f>IF(N182="nulová",J182,0)</f>
        <v>0</v>
      </c>
      <c r="BJ182" s="14" t="s">
        <v>86</v>
      </c>
      <c r="BK182" s="93">
        <f>ROUND(I182*H182,2)</f>
        <v>0</v>
      </c>
      <c r="BL182" s="14" t="s">
        <v>166</v>
      </c>
      <c r="BM182" s="160" t="s">
        <v>483</v>
      </c>
    </row>
    <row r="183" spans="2:65" s="1" customFormat="1" ht="10.199999999999999">
      <c r="B183" s="31"/>
      <c r="D183" s="161" t="s">
        <v>168</v>
      </c>
      <c r="F183" s="162" t="s">
        <v>484</v>
      </c>
      <c r="I183" s="126"/>
      <c r="L183" s="31"/>
      <c r="M183" s="163"/>
      <c r="T183" s="55"/>
      <c r="AT183" s="14" t="s">
        <v>168</v>
      </c>
      <c r="AU183" s="14" t="s">
        <v>88</v>
      </c>
    </row>
    <row r="184" spans="2:65" s="12" customFormat="1" ht="10.199999999999999">
      <c r="B184" s="164"/>
      <c r="D184" s="165" t="s">
        <v>170</v>
      </c>
      <c r="E184" s="166" t="s">
        <v>1</v>
      </c>
      <c r="F184" s="167" t="s">
        <v>485</v>
      </c>
      <c r="H184" s="168">
        <v>77.900000000000006</v>
      </c>
      <c r="I184" s="169"/>
      <c r="L184" s="164"/>
      <c r="M184" s="170"/>
      <c r="T184" s="171"/>
      <c r="AT184" s="166" t="s">
        <v>170</v>
      </c>
      <c r="AU184" s="166" t="s">
        <v>88</v>
      </c>
      <c r="AV184" s="12" t="s">
        <v>88</v>
      </c>
      <c r="AW184" s="12" t="s">
        <v>32</v>
      </c>
      <c r="AX184" s="12" t="s">
        <v>86</v>
      </c>
      <c r="AY184" s="166" t="s">
        <v>159</v>
      </c>
    </row>
    <row r="185" spans="2:65" s="1" customFormat="1" ht="24.15" customHeight="1">
      <c r="B185" s="31"/>
      <c r="C185" s="172" t="s">
        <v>486</v>
      </c>
      <c r="D185" s="172" t="s">
        <v>216</v>
      </c>
      <c r="E185" s="173" t="s">
        <v>487</v>
      </c>
      <c r="F185" s="174" t="s">
        <v>488</v>
      </c>
      <c r="G185" s="175" t="s">
        <v>175</v>
      </c>
      <c r="H185" s="176">
        <v>79.069000000000003</v>
      </c>
      <c r="I185" s="177"/>
      <c r="J185" s="178">
        <f>ROUND(I185*H185,2)</f>
        <v>0</v>
      </c>
      <c r="K185" s="174" t="s">
        <v>165</v>
      </c>
      <c r="L185" s="179"/>
      <c r="M185" s="180" t="s">
        <v>1</v>
      </c>
      <c r="N185" s="181" t="s">
        <v>43</v>
      </c>
      <c r="P185" s="158">
        <f>O185*H185</f>
        <v>0</v>
      </c>
      <c r="Q185" s="158">
        <v>3.0999999999999999E-3</v>
      </c>
      <c r="R185" s="158">
        <f>Q185*H185</f>
        <v>0.2451139</v>
      </c>
      <c r="S185" s="158">
        <v>0</v>
      </c>
      <c r="T185" s="159">
        <f>S185*H185</f>
        <v>0</v>
      </c>
      <c r="AR185" s="160" t="s">
        <v>220</v>
      </c>
      <c r="AT185" s="160" t="s">
        <v>216</v>
      </c>
      <c r="AU185" s="160" t="s">
        <v>88</v>
      </c>
      <c r="AY185" s="14" t="s">
        <v>159</v>
      </c>
      <c r="BE185" s="93">
        <f>IF(N185="základní",J185,0)</f>
        <v>0</v>
      </c>
      <c r="BF185" s="93">
        <f>IF(N185="snížená",J185,0)</f>
        <v>0</v>
      </c>
      <c r="BG185" s="93">
        <f>IF(N185="zákl. přenesená",J185,0)</f>
        <v>0</v>
      </c>
      <c r="BH185" s="93">
        <f>IF(N185="sníž. přenesená",J185,0)</f>
        <v>0</v>
      </c>
      <c r="BI185" s="93">
        <f>IF(N185="nulová",J185,0)</f>
        <v>0</v>
      </c>
      <c r="BJ185" s="14" t="s">
        <v>86</v>
      </c>
      <c r="BK185" s="93">
        <f>ROUND(I185*H185,2)</f>
        <v>0</v>
      </c>
      <c r="BL185" s="14" t="s">
        <v>166</v>
      </c>
      <c r="BM185" s="160" t="s">
        <v>489</v>
      </c>
    </row>
    <row r="186" spans="2:65" s="12" customFormat="1" ht="10.199999999999999">
      <c r="B186" s="164"/>
      <c r="D186" s="165" t="s">
        <v>170</v>
      </c>
      <c r="F186" s="167" t="s">
        <v>490</v>
      </c>
      <c r="H186" s="168">
        <v>79.069000000000003</v>
      </c>
      <c r="I186" s="169"/>
      <c r="L186" s="164"/>
      <c r="M186" s="170"/>
      <c r="T186" s="171"/>
      <c r="AT186" s="166" t="s">
        <v>170</v>
      </c>
      <c r="AU186" s="166" t="s">
        <v>88</v>
      </c>
      <c r="AV186" s="12" t="s">
        <v>88</v>
      </c>
      <c r="AW186" s="12" t="s">
        <v>4</v>
      </c>
      <c r="AX186" s="12" t="s">
        <v>86</v>
      </c>
      <c r="AY186" s="166" t="s">
        <v>159</v>
      </c>
    </row>
    <row r="187" spans="2:65" s="1" customFormat="1" ht="33" customHeight="1">
      <c r="B187" s="31"/>
      <c r="C187" s="150" t="s">
        <v>326</v>
      </c>
      <c r="D187" s="150" t="s">
        <v>161</v>
      </c>
      <c r="E187" s="151" t="s">
        <v>491</v>
      </c>
      <c r="F187" s="152" t="s">
        <v>492</v>
      </c>
      <c r="G187" s="153" t="s">
        <v>175</v>
      </c>
      <c r="H187" s="154">
        <v>193.9</v>
      </c>
      <c r="I187" s="155"/>
      <c r="J187" s="156">
        <f>ROUND(I187*H187,2)</f>
        <v>0</v>
      </c>
      <c r="K187" s="152" t="s">
        <v>165</v>
      </c>
      <c r="L187" s="31"/>
      <c r="M187" s="157" t="s">
        <v>1</v>
      </c>
      <c r="N187" s="124" t="s">
        <v>43</v>
      </c>
      <c r="P187" s="158">
        <f>O187*H187</f>
        <v>0</v>
      </c>
      <c r="Q187" s="158">
        <v>3.0000000000000001E-5</v>
      </c>
      <c r="R187" s="158">
        <f>Q187*H187</f>
        <v>5.8170000000000001E-3</v>
      </c>
      <c r="S187" s="158">
        <v>0</v>
      </c>
      <c r="T187" s="159">
        <f>S187*H187</f>
        <v>0</v>
      </c>
      <c r="AR187" s="160" t="s">
        <v>166</v>
      </c>
      <c r="AT187" s="160" t="s">
        <v>161</v>
      </c>
      <c r="AU187" s="160" t="s">
        <v>88</v>
      </c>
      <c r="AY187" s="14" t="s">
        <v>159</v>
      </c>
      <c r="BE187" s="93">
        <f>IF(N187="základní",J187,0)</f>
        <v>0</v>
      </c>
      <c r="BF187" s="93">
        <f>IF(N187="snížená",J187,0)</f>
        <v>0</v>
      </c>
      <c r="BG187" s="93">
        <f>IF(N187="zákl. přenesená",J187,0)</f>
        <v>0</v>
      </c>
      <c r="BH187" s="93">
        <f>IF(N187="sníž. přenesená",J187,0)</f>
        <v>0</v>
      </c>
      <c r="BI187" s="93">
        <f>IF(N187="nulová",J187,0)</f>
        <v>0</v>
      </c>
      <c r="BJ187" s="14" t="s">
        <v>86</v>
      </c>
      <c r="BK187" s="93">
        <f>ROUND(I187*H187,2)</f>
        <v>0</v>
      </c>
      <c r="BL187" s="14" t="s">
        <v>166</v>
      </c>
      <c r="BM187" s="160" t="s">
        <v>493</v>
      </c>
    </row>
    <row r="188" spans="2:65" s="1" customFormat="1" ht="10.199999999999999">
      <c r="B188" s="31"/>
      <c r="D188" s="161" t="s">
        <v>168</v>
      </c>
      <c r="F188" s="162" t="s">
        <v>494</v>
      </c>
      <c r="I188" s="126"/>
      <c r="L188" s="31"/>
      <c r="M188" s="163"/>
      <c r="T188" s="55"/>
      <c r="AT188" s="14" t="s">
        <v>168</v>
      </c>
      <c r="AU188" s="14" t="s">
        <v>88</v>
      </c>
    </row>
    <row r="189" spans="2:65" s="12" customFormat="1" ht="10.199999999999999">
      <c r="B189" s="164"/>
      <c r="D189" s="165" t="s">
        <v>170</v>
      </c>
      <c r="E189" s="166" t="s">
        <v>1</v>
      </c>
      <c r="F189" s="167" t="s">
        <v>479</v>
      </c>
      <c r="H189" s="168">
        <v>193.9</v>
      </c>
      <c r="I189" s="169"/>
      <c r="L189" s="164"/>
      <c r="M189" s="170"/>
      <c r="T189" s="171"/>
      <c r="AT189" s="166" t="s">
        <v>170</v>
      </c>
      <c r="AU189" s="166" t="s">
        <v>88</v>
      </c>
      <c r="AV189" s="12" t="s">
        <v>88</v>
      </c>
      <c r="AW189" s="12" t="s">
        <v>32</v>
      </c>
      <c r="AX189" s="12" t="s">
        <v>86</v>
      </c>
      <c r="AY189" s="166" t="s">
        <v>159</v>
      </c>
    </row>
    <row r="190" spans="2:65" s="1" customFormat="1" ht="24.15" customHeight="1">
      <c r="B190" s="31"/>
      <c r="C190" s="172" t="s">
        <v>334</v>
      </c>
      <c r="D190" s="172" t="s">
        <v>216</v>
      </c>
      <c r="E190" s="173" t="s">
        <v>495</v>
      </c>
      <c r="F190" s="174" t="s">
        <v>496</v>
      </c>
      <c r="G190" s="175" t="s">
        <v>175</v>
      </c>
      <c r="H190" s="176">
        <v>196.809</v>
      </c>
      <c r="I190" s="177"/>
      <c r="J190" s="178">
        <f>ROUND(I190*H190,2)</f>
        <v>0</v>
      </c>
      <c r="K190" s="174" t="s">
        <v>165</v>
      </c>
      <c r="L190" s="179"/>
      <c r="M190" s="180" t="s">
        <v>1</v>
      </c>
      <c r="N190" s="181" t="s">
        <v>43</v>
      </c>
      <c r="P190" s="158">
        <f>O190*H190</f>
        <v>0</v>
      </c>
      <c r="Q190" s="158">
        <v>1.321E-2</v>
      </c>
      <c r="R190" s="158">
        <f>Q190*H190</f>
        <v>2.5998468899999998</v>
      </c>
      <c r="S190" s="158">
        <v>0</v>
      </c>
      <c r="T190" s="159">
        <f>S190*H190</f>
        <v>0</v>
      </c>
      <c r="AR190" s="160" t="s">
        <v>220</v>
      </c>
      <c r="AT190" s="160" t="s">
        <v>216</v>
      </c>
      <c r="AU190" s="160" t="s">
        <v>88</v>
      </c>
      <c r="AY190" s="14" t="s">
        <v>159</v>
      </c>
      <c r="BE190" s="93">
        <f>IF(N190="základní",J190,0)</f>
        <v>0</v>
      </c>
      <c r="BF190" s="93">
        <f>IF(N190="snížená",J190,0)</f>
        <v>0</v>
      </c>
      <c r="BG190" s="93">
        <f>IF(N190="zákl. přenesená",J190,0)</f>
        <v>0</v>
      </c>
      <c r="BH190" s="93">
        <f>IF(N190="sníž. přenesená",J190,0)</f>
        <v>0</v>
      </c>
      <c r="BI190" s="93">
        <f>IF(N190="nulová",J190,0)</f>
        <v>0</v>
      </c>
      <c r="BJ190" s="14" t="s">
        <v>86</v>
      </c>
      <c r="BK190" s="93">
        <f>ROUND(I190*H190,2)</f>
        <v>0</v>
      </c>
      <c r="BL190" s="14" t="s">
        <v>166</v>
      </c>
      <c r="BM190" s="160" t="s">
        <v>497</v>
      </c>
    </row>
    <row r="191" spans="2:65" s="12" customFormat="1" ht="10.199999999999999">
      <c r="B191" s="164"/>
      <c r="D191" s="165" t="s">
        <v>170</v>
      </c>
      <c r="F191" s="167" t="s">
        <v>498</v>
      </c>
      <c r="H191" s="168">
        <v>196.809</v>
      </c>
      <c r="I191" s="169"/>
      <c r="L191" s="164"/>
      <c r="M191" s="170"/>
      <c r="T191" s="171"/>
      <c r="AT191" s="166" t="s">
        <v>170</v>
      </c>
      <c r="AU191" s="166" t="s">
        <v>88</v>
      </c>
      <c r="AV191" s="12" t="s">
        <v>88</v>
      </c>
      <c r="AW191" s="12" t="s">
        <v>4</v>
      </c>
      <c r="AX191" s="12" t="s">
        <v>86</v>
      </c>
      <c r="AY191" s="166" t="s">
        <v>159</v>
      </c>
    </row>
    <row r="192" spans="2:65" s="1" customFormat="1" ht="37.799999999999997" customHeight="1">
      <c r="B192" s="31"/>
      <c r="C192" s="150" t="s">
        <v>339</v>
      </c>
      <c r="D192" s="150" t="s">
        <v>161</v>
      </c>
      <c r="E192" s="151" t="s">
        <v>499</v>
      </c>
      <c r="F192" s="152" t="s">
        <v>500</v>
      </c>
      <c r="G192" s="153" t="s">
        <v>287</v>
      </c>
      <c r="H192" s="154">
        <v>20</v>
      </c>
      <c r="I192" s="155"/>
      <c r="J192" s="156">
        <f>ROUND(I192*H192,2)</f>
        <v>0</v>
      </c>
      <c r="K192" s="152" t="s">
        <v>165</v>
      </c>
      <c r="L192" s="31"/>
      <c r="M192" s="157" t="s">
        <v>1</v>
      </c>
      <c r="N192" s="124" t="s">
        <v>43</v>
      </c>
      <c r="P192" s="158">
        <f>O192*H192</f>
        <v>0</v>
      </c>
      <c r="Q192" s="158">
        <v>1.1E-4</v>
      </c>
      <c r="R192" s="158">
        <f>Q192*H192</f>
        <v>2.2000000000000001E-3</v>
      </c>
      <c r="S192" s="158">
        <v>0</v>
      </c>
      <c r="T192" s="159">
        <f>S192*H192</f>
        <v>0</v>
      </c>
      <c r="AR192" s="160" t="s">
        <v>166</v>
      </c>
      <c r="AT192" s="160" t="s">
        <v>161</v>
      </c>
      <c r="AU192" s="160" t="s">
        <v>88</v>
      </c>
      <c r="AY192" s="14" t="s">
        <v>159</v>
      </c>
      <c r="BE192" s="93">
        <f>IF(N192="základní",J192,0)</f>
        <v>0</v>
      </c>
      <c r="BF192" s="93">
        <f>IF(N192="snížená",J192,0)</f>
        <v>0</v>
      </c>
      <c r="BG192" s="93">
        <f>IF(N192="zákl. přenesená",J192,0)</f>
        <v>0</v>
      </c>
      <c r="BH192" s="93">
        <f>IF(N192="sníž. přenesená",J192,0)</f>
        <v>0</v>
      </c>
      <c r="BI192" s="93">
        <f>IF(N192="nulová",J192,0)</f>
        <v>0</v>
      </c>
      <c r="BJ192" s="14" t="s">
        <v>86</v>
      </c>
      <c r="BK192" s="93">
        <f>ROUND(I192*H192,2)</f>
        <v>0</v>
      </c>
      <c r="BL192" s="14" t="s">
        <v>166</v>
      </c>
      <c r="BM192" s="160" t="s">
        <v>501</v>
      </c>
    </row>
    <row r="193" spans="2:65" s="1" customFormat="1" ht="10.199999999999999">
      <c r="B193" s="31"/>
      <c r="D193" s="161" t="s">
        <v>168</v>
      </c>
      <c r="F193" s="162" t="s">
        <v>502</v>
      </c>
      <c r="I193" s="126"/>
      <c r="L193" s="31"/>
      <c r="M193" s="163"/>
      <c r="T193" s="55"/>
      <c r="AT193" s="14" t="s">
        <v>168</v>
      </c>
      <c r="AU193" s="14" t="s">
        <v>88</v>
      </c>
    </row>
    <row r="194" spans="2:65" s="12" customFormat="1" ht="10.199999999999999">
      <c r="B194" s="164"/>
      <c r="D194" s="165" t="s">
        <v>170</v>
      </c>
      <c r="E194" s="166" t="s">
        <v>1</v>
      </c>
      <c r="F194" s="167" t="s">
        <v>368</v>
      </c>
      <c r="H194" s="168">
        <v>20</v>
      </c>
      <c r="I194" s="169"/>
      <c r="L194" s="164"/>
      <c r="M194" s="170"/>
      <c r="T194" s="171"/>
      <c r="AT194" s="166" t="s">
        <v>170</v>
      </c>
      <c r="AU194" s="166" t="s">
        <v>88</v>
      </c>
      <c r="AV194" s="12" t="s">
        <v>88</v>
      </c>
      <c r="AW194" s="12" t="s">
        <v>32</v>
      </c>
      <c r="AX194" s="12" t="s">
        <v>86</v>
      </c>
      <c r="AY194" s="166" t="s">
        <v>159</v>
      </c>
    </row>
    <row r="195" spans="2:65" s="1" customFormat="1" ht="21.75" customHeight="1">
      <c r="B195" s="31"/>
      <c r="C195" s="172" t="s">
        <v>351</v>
      </c>
      <c r="D195" s="172" t="s">
        <v>216</v>
      </c>
      <c r="E195" s="173" t="s">
        <v>503</v>
      </c>
      <c r="F195" s="174" t="s">
        <v>504</v>
      </c>
      <c r="G195" s="175" t="s">
        <v>287</v>
      </c>
      <c r="H195" s="176">
        <v>20</v>
      </c>
      <c r="I195" s="177"/>
      <c r="J195" s="178">
        <f>ROUND(I195*H195,2)</f>
        <v>0</v>
      </c>
      <c r="K195" s="174" t="s">
        <v>165</v>
      </c>
      <c r="L195" s="179"/>
      <c r="M195" s="180" t="s">
        <v>1</v>
      </c>
      <c r="N195" s="181" t="s">
        <v>43</v>
      </c>
      <c r="P195" s="158">
        <f>O195*H195</f>
        <v>0</v>
      </c>
      <c r="Q195" s="158">
        <v>1.7600000000000001E-2</v>
      </c>
      <c r="R195" s="158">
        <f>Q195*H195</f>
        <v>0.35200000000000004</v>
      </c>
      <c r="S195" s="158">
        <v>0</v>
      </c>
      <c r="T195" s="159">
        <f>S195*H195</f>
        <v>0</v>
      </c>
      <c r="AR195" s="160" t="s">
        <v>220</v>
      </c>
      <c r="AT195" s="160" t="s">
        <v>216</v>
      </c>
      <c r="AU195" s="160" t="s">
        <v>88</v>
      </c>
      <c r="AY195" s="14" t="s">
        <v>159</v>
      </c>
      <c r="BE195" s="93">
        <f>IF(N195="základní",J195,0)</f>
        <v>0</v>
      </c>
      <c r="BF195" s="93">
        <f>IF(N195="snížená",J195,0)</f>
        <v>0</v>
      </c>
      <c r="BG195" s="93">
        <f>IF(N195="zákl. přenesená",J195,0)</f>
        <v>0</v>
      </c>
      <c r="BH195" s="93">
        <f>IF(N195="sníž. přenesená",J195,0)</f>
        <v>0</v>
      </c>
      <c r="BI195" s="93">
        <f>IF(N195="nulová",J195,0)</f>
        <v>0</v>
      </c>
      <c r="BJ195" s="14" t="s">
        <v>86</v>
      </c>
      <c r="BK195" s="93">
        <f>ROUND(I195*H195,2)</f>
        <v>0</v>
      </c>
      <c r="BL195" s="14" t="s">
        <v>166</v>
      </c>
      <c r="BM195" s="160" t="s">
        <v>505</v>
      </c>
    </row>
    <row r="196" spans="2:65" s="1" customFormat="1" ht="21.75" customHeight="1">
      <c r="B196" s="31"/>
      <c r="C196" s="150" t="s">
        <v>368</v>
      </c>
      <c r="D196" s="150" t="s">
        <v>161</v>
      </c>
      <c r="E196" s="151" t="s">
        <v>506</v>
      </c>
      <c r="F196" s="152" t="s">
        <v>507</v>
      </c>
      <c r="G196" s="153" t="s">
        <v>175</v>
      </c>
      <c r="H196" s="154">
        <v>271.8</v>
      </c>
      <c r="I196" s="155"/>
      <c r="J196" s="156">
        <f>ROUND(I196*H196,2)</f>
        <v>0</v>
      </c>
      <c r="K196" s="152" t="s">
        <v>165</v>
      </c>
      <c r="L196" s="31"/>
      <c r="M196" s="157" t="s">
        <v>1</v>
      </c>
      <c r="N196" s="124" t="s">
        <v>43</v>
      </c>
      <c r="P196" s="158">
        <f>O196*H196</f>
        <v>0</v>
      </c>
      <c r="Q196" s="158">
        <v>0</v>
      </c>
      <c r="R196" s="158">
        <f>Q196*H196</f>
        <v>0</v>
      </c>
      <c r="S196" s="158">
        <v>0</v>
      </c>
      <c r="T196" s="159">
        <f>S196*H196</f>
        <v>0</v>
      </c>
      <c r="AR196" s="160" t="s">
        <v>166</v>
      </c>
      <c r="AT196" s="160" t="s">
        <v>161</v>
      </c>
      <c r="AU196" s="160" t="s">
        <v>88</v>
      </c>
      <c r="AY196" s="14" t="s">
        <v>159</v>
      </c>
      <c r="BE196" s="93">
        <f>IF(N196="základní",J196,0)</f>
        <v>0</v>
      </c>
      <c r="BF196" s="93">
        <f>IF(N196="snížená",J196,0)</f>
        <v>0</v>
      </c>
      <c r="BG196" s="93">
        <f>IF(N196="zákl. přenesená",J196,0)</f>
        <v>0</v>
      </c>
      <c r="BH196" s="93">
        <f>IF(N196="sníž. přenesená",J196,0)</f>
        <v>0</v>
      </c>
      <c r="BI196" s="93">
        <f>IF(N196="nulová",J196,0)</f>
        <v>0</v>
      </c>
      <c r="BJ196" s="14" t="s">
        <v>86</v>
      </c>
      <c r="BK196" s="93">
        <f>ROUND(I196*H196,2)</f>
        <v>0</v>
      </c>
      <c r="BL196" s="14" t="s">
        <v>166</v>
      </c>
      <c r="BM196" s="160" t="s">
        <v>508</v>
      </c>
    </row>
    <row r="197" spans="2:65" s="1" customFormat="1" ht="10.199999999999999">
      <c r="B197" s="31"/>
      <c r="D197" s="161" t="s">
        <v>168</v>
      </c>
      <c r="F197" s="162" t="s">
        <v>509</v>
      </c>
      <c r="I197" s="126"/>
      <c r="L197" s="31"/>
      <c r="M197" s="163"/>
      <c r="T197" s="55"/>
      <c r="AT197" s="14" t="s">
        <v>168</v>
      </c>
      <c r="AU197" s="14" t="s">
        <v>88</v>
      </c>
    </row>
    <row r="198" spans="2:65" s="12" customFormat="1" ht="10.199999999999999">
      <c r="B198" s="164"/>
      <c r="D198" s="165" t="s">
        <v>170</v>
      </c>
      <c r="E198" s="166" t="s">
        <v>1</v>
      </c>
      <c r="F198" s="167" t="s">
        <v>510</v>
      </c>
      <c r="H198" s="168">
        <v>271.8</v>
      </c>
      <c r="I198" s="169"/>
      <c r="L198" s="164"/>
      <c r="M198" s="170"/>
      <c r="T198" s="171"/>
      <c r="AT198" s="166" t="s">
        <v>170</v>
      </c>
      <c r="AU198" s="166" t="s">
        <v>88</v>
      </c>
      <c r="AV198" s="12" t="s">
        <v>88</v>
      </c>
      <c r="AW198" s="12" t="s">
        <v>32</v>
      </c>
      <c r="AX198" s="12" t="s">
        <v>86</v>
      </c>
      <c r="AY198" s="166" t="s">
        <v>159</v>
      </c>
    </row>
    <row r="199" spans="2:65" s="1" customFormat="1" ht="33" customHeight="1">
      <c r="B199" s="31"/>
      <c r="C199" s="150" t="s">
        <v>511</v>
      </c>
      <c r="D199" s="150" t="s">
        <v>161</v>
      </c>
      <c r="E199" s="151" t="s">
        <v>512</v>
      </c>
      <c r="F199" s="152" t="s">
        <v>513</v>
      </c>
      <c r="G199" s="153" t="s">
        <v>287</v>
      </c>
      <c r="H199" s="154">
        <v>3</v>
      </c>
      <c r="I199" s="155"/>
      <c r="J199" s="156">
        <f>ROUND(I199*H199,2)</f>
        <v>0</v>
      </c>
      <c r="K199" s="152" t="s">
        <v>165</v>
      </c>
      <c r="L199" s="31"/>
      <c r="M199" s="157" t="s">
        <v>1</v>
      </c>
      <c r="N199" s="124" t="s">
        <v>43</v>
      </c>
      <c r="P199" s="158">
        <f>O199*H199</f>
        <v>0</v>
      </c>
      <c r="Q199" s="158">
        <v>0.47094000000000003</v>
      </c>
      <c r="R199" s="158">
        <f>Q199*H199</f>
        <v>1.41282</v>
      </c>
      <c r="S199" s="158">
        <v>0</v>
      </c>
      <c r="T199" s="159">
        <f>S199*H199</f>
        <v>0</v>
      </c>
      <c r="AR199" s="160" t="s">
        <v>166</v>
      </c>
      <c r="AT199" s="160" t="s">
        <v>161</v>
      </c>
      <c r="AU199" s="160" t="s">
        <v>88</v>
      </c>
      <c r="AY199" s="14" t="s">
        <v>159</v>
      </c>
      <c r="BE199" s="93">
        <f>IF(N199="základní",J199,0)</f>
        <v>0</v>
      </c>
      <c r="BF199" s="93">
        <f>IF(N199="snížená",J199,0)</f>
        <v>0</v>
      </c>
      <c r="BG199" s="93">
        <f>IF(N199="zákl. přenesená",J199,0)</f>
        <v>0</v>
      </c>
      <c r="BH199" s="93">
        <f>IF(N199="sníž. přenesená",J199,0)</f>
        <v>0</v>
      </c>
      <c r="BI199" s="93">
        <f>IF(N199="nulová",J199,0)</f>
        <v>0</v>
      </c>
      <c r="BJ199" s="14" t="s">
        <v>86</v>
      </c>
      <c r="BK199" s="93">
        <f>ROUND(I199*H199,2)</f>
        <v>0</v>
      </c>
      <c r="BL199" s="14" t="s">
        <v>166</v>
      </c>
      <c r="BM199" s="160" t="s">
        <v>514</v>
      </c>
    </row>
    <row r="200" spans="2:65" s="1" customFormat="1" ht="10.199999999999999">
      <c r="B200" s="31"/>
      <c r="D200" s="161" t="s">
        <v>168</v>
      </c>
      <c r="F200" s="162" t="s">
        <v>515</v>
      </c>
      <c r="I200" s="126"/>
      <c r="L200" s="31"/>
      <c r="M200" s="163"/>
      <c r="T200" s="55"/>
      <c r="AT200" s="14" t="s">
        <v>168</v>
      </c>
      <c r="AU200" s="14" t="s">
        <v>88</v>
      </c>
    </row>
    <row r="201" spans="2:65" s="1" customFormat="1" ht="24.15" customHeight="1">
      <c r="B201" s="31"/>
      <c r="C201" s="150" t="s">
        <v>7</v>
      </c>
      <c r="D201" s="150" t="s">
        <v>161</v>
      </c>
      <c r="E201" s="151" t="s">
        <v>516</v>
      </c>
      <c r="F201" s="152" t="s">
        <v>517</v>
      </c>
      <c r="G201" s="153" t="s">
        <v>287</v>
      </c>
      <c r="H201" s="154">
        <v>9</v>
      </c>
      <c r="I201" s="155"/>
      <c r="J201" s="156">
        <f>ROUND(I201*H201,2)</f>
        <v>0</v>
      </c>
      <c r="K201" s="152" t="s">
        <v>165</v>
      </c>
      <c r="L201" s="31"/>
      <c r="M201" s="157" t="s">
        <v>1</v>
      </c>
      <c r="N201" s="124" t="s">
        <v>43</v>
      </c>
      <c r="P201" s="158">
        <f>O201*H201</f>
        <v>0</v>
      </c>
      <c r="Q201" s="158">
        <v>0.41948000000000002</v>
      </c>
      <c r="R201" s="158">
        <f>Q201*H201</f>
        <v>3.7753200000000002</v>
      </c>
      <c r="S201" s="158">
        <v>0</v>
      </c>
      <c r="T201" s="159">
        <f>S201*H201</f>
        <v>0</v>
      </c>
      <c r="AR201" s="160" t="s">
        <v>166</v>
      </c>
      <c r="AT201" s="160" t="s">
        <v>161</v>
      </c>
      <c r="AU201" s="160" t="s">
        <v>88</v>
      </c>
      <c r="AY201" s="14" t="s">
        <v>159</v>
      </c>
      <c r="BE201" s="93">
        <f>IF(N201="základní",J201,0)</f>
        <v>0</v>
      </c>
      <c r="BF201" s="93">
        <f>IF(N201="snížená",J201,0)</f>
        <v>0</v>
      </c>
      <c r="BG201" s="93">
        <f>IF(N201="zákl. přenesená",J201,0)</f>
        <v>0</v>
      </c>
      <c r="BH201" s="93">
        <f>IF(N201="sníž. přenesená",J201,0)</f>
        <v>0</v>
      </c>
      <c r="BI201" s="93">
        <f>IF(N201="nulová",J201,0)</f>
        <v>0</v>
      </c>
      <c r="BJ201" s="14" t="s">
        <v>86</v>
      </c>
      <c r="BK201" s="93">
        <f>ROUND(I201*H201,2)</f>
        <v>0</v>
      </c>
      <c r="BL201" s="14" t="s">
        <v>166</v>
      </c>
      <c r="BM201" s="160" t="s">
        <v>518</v>
      </c>
    </row>
    <row r="202" spans="2:65" s="1" customFormat="1" ht="10.199999999999999">
      <c r="B202" s="31"/>
      <c r="D202" s="161" t="s">
        <v>168</v>
      </c>
      <c r="F202" s="162" t="s">
        <v>519</v>
      </c>
      <c r="I202" s="126"/>
      <c r="L202" s="31"/>
      <c r="M202" s="163"/>
      <c r="T202" s="55"/>
      <c r="AT202" s="14" t="s">
        <v>168</v>
      </c>
      <c r="AU202" s="14" t="s">
        <v>88</v>
      </c>
    </row>
    <row r="203" spans="2:65" s="12" customFormat="1" ht="10.199999999999999">
      <c r="B203" s="164"/>
      <c r="D203" s="165" t="s">
        <v>170</v>
      </c>
      <c r="E203" s="166" t="s">
        <v>1</v>
      </c>
      <c r="F203" s="167" t="s">
        <v>227</v>
      </c>
      <c r="H203" s="168">
        <v>9</v>
      </c>
      <c r="I203" s="169"/>
      <c r="L203" s="164"/>
      <c r="M203" s="170"/>
      <c r="T203" s="171"/>
      <c r="AT203" s="166" t="s">
        <v>170</v>
      </c>
      <c r="AU203" s="166" t="s">
        <v>88</v>
      </c>
      <c r="AV203" s="12" t="s">
        <v>88</v>
      </c>
      <c r="AW203" s="12" t="s">
        <v>32</v>
      </c>
      <c r="AX203" s="12" t="s">
        <v>86</v>
      </c>
      <c r="AY203" s="166" t="s">
        <v>159</v>
      </c>
    </row>
    <row r="204" spans="2:65" s="1" customFormat="1" ht="21.75" customHeight="1">
      <c r="B204" s="31"/>
      <c r="C204" s="172" t="s">
        <v>395</v>
      </c>
      <c r="D204" s="172" t="s">
        <v>216</v>
      </c>
      <c r="E204" s="173" t="s">
        <v>520</v>
      </c>
      <c r="F204" s="174" t="s">
        <v>521</v>
      </c>
      <c r="G204" s="175" t="s">
        <v>287</v>
      </c>
      <c r="H204" s="176">
        <v>9</v>
      </c>
      <c r="I204" s="177"/>
      <c r="J204" s="178">
        <f>ROUND(I204*H204,2)</f>
        <v>0</v>
      </c>
      <c r="K204" s="174" t="s">
        <v>165</v>
      </c>
      <c r="L204" s="179"/>
      <c r="M204" s="180" t="s">
        <v>1</v>
      </c>
      <c r="N204" s="181" t="s">
        <v>43</v>
      </c>
      <c r="P204" s="158">
        <f>O204*H204</f>
        <v>0</v>
      </c>
      <c r="Q204" s="158">
        <v>1.23</v>
      </c>
      <c r="R204" s="158">
        <f>Q204*H204</f>
        <v>11.07</v>
      </c>
      <c r="S204" s="158">
        <v>0</v>
      </c>
      <c r="T204" s="159">
        <f>S204*H204</f>
        <v>0</v>
      </c>
      <c r="AR204" s="160" t="s">
        <v>220</v>
      </c>
      <c r="AT204" s="160" t="s">
        <v>216</v>
      </c>
      <c r="AU204" s="160" t="s">
        <v>88</v>
      </c>
      <c r="AY204" s="14" t="s">
        <v>159</v>
      </c>
      <c r="BE204" s="93">
        <f>IF(N204="základní",J204,0)</f>
        <v>0</v>
      </c>
      <c r="BF204" s="93">
        <f>IF(N204="snížená",J204,0)</f>
        <v>0</v>
      </c>
      <c r="BG204" s="93">
        <f>IF(N204="zákl. přenesená",J204,0)</f>
        <v>0</v>
      </c>
      <c r="BH204" s="93">
        <f>IF(N204="sníž. přenesená",J204,0)</f>
        <v>0</v>
      </c>
      <c r="BI204" s="93">
        <f>IF(N204="nulová",J204,0)</f>
        <v>0</v>
      </c>
      <c r="BJ204" s="14" t="s">
        <v>86</v>
      </c>
      <c r="BK204" s="93">
        <f>ROUND(I204*H204,2)</f>
        <v>0</v>
      </c>
      <c r="BL204" s="14" t="s">
        <v>166</v>
      </c>
      <c r="BM204" s="160" t="s">
        <v>522</v>
      </c>
    </row>
    <row r="205" spans="2:65" s="1" customFormat="1" ht="24.15" customHeight="1">
      <c r="B205" s="31"/>
      <c r="C205" s="150" t="s">
        <v>390</v>
      </c>
      <c r="D205" s="150" t="s">
        <v>161</v>
      </c>
      <c r="E205" s="151" t="s">
        <v>523</v>
      </c>
      <c r="F205" s="152" t="s">
        <v>524</v>
      </c>
      <c r="G205" s="153" t="s">
        <v>287</v>
      </c>
      <c r="H205" s="154">
        <v>9</v>
      </c>
      <c r="I205" s="155"/>
      <c r="J205" s="156">
        <f>ROUND(I205*H205,2)</f>
        <v>0</v>
      </c>
      <c r="K205" s="152" t="s">
        <v>165</v>
      </c>
      <c r="L205" s="31"/>
      <c r="M205" s="157" t="s">
        <v>1</v>
      </c>
      <c r="N205" s="124" t="s">
        <v>43</v>
      </c>
      <c r="P205" s="158">
        <f>O205*H205</f>
        <v>0</v>
      </c>
      <c r="Q205" s="158">
        <v>9.8899999999999995E-3</v>
      </c>
      <c r="R205" s="158">
        <f>Q205*H205</f>
        <v>8.9009999999999992E-2</v>
      </c>
      <c r="S205" s="158">
        <v>0</v>
      </c>
      <c r="T205" s="159">
        <f>S205*H205</f>
        <v>0</v>
      </c>
      <c r="AR205" s="160" t="s">
        <v>166</v>
      </c>
      <c r="AT205" s="160" t="s">
        <v>161</v>
      </c>
      <c r="AU205" s="160" t="s">
        <v>88</v>
      </c>
      <c r="AY205" s="14" t="s">
        <v>159</v>
      </c>
      <c r="BE205" s="93">
        <f>IF(N205="základní",J205,0)</f>
        <v>0</v>
      </c>
      <c r="BF205" s="93">
        <f>IF(N205="snížená",J205,0)</f>
        <v>0</v>
      </c>
      <c r="BG205" s="93">
        <f>IF(N205="zákl. přenesená",J205,0)</f>
        <v>0</v>
      </c>
      <c r="BH205" s="93">
        <f>IF(N205="sníž. přenesená",J205,0)</f>
        <v>0</v>
      </c>
      <c r="BI205" s="93">
        <f>IF(N205="nulová",J205,0)</f>
        <v>0</v>
      </c>
      <c r="BJ205" s="14" t="s">
        <v>86</v>
      </c>
      <c r="BK205" s="93">
        <f>ROUND(I205*H205,2)</f>
        <v>0</v>
      </c>
      <c r="BL205" s="14" t="s">
        <v>166</v>
      </c>
      <c r="BM205" s="160" t="s">
        <v>525</v>
      </c>
    </row>
    <row r="206" spans="2:65" s="1" customFormat="1" ht="10.199999999999999">
      <c r="B206" s="31"/>
      <c r="D206" s="161" t="s">
        <v>168</v>
      </c>
      <c r="F206" s="162" t="s">
        <v>526</v>
      </c>
      <c r="I206" s="126"/>
      <c r="L206" s="31"/>
      <c r="M206" s="163"/>
      <c r="T206" s="55"/>
      <c r="AT206" s="14" t="s">
        <v>168</v>
      </c>
      <c r="AU206" s="14" t="s">
        <v>88</v>
      </c>
    </row>
    <row r="207" spans="2:65" s="12" customFormat="1" ht="10.199999999999999">
      <c r="B207" s="164"/>
      <c r="D207" s="165" t="s">
        <v>170</v>
      </c>
      <c r="E207" s="166" t="s">
        <v>1</v>
      </c>
      <c r="F207" s="167" t="s">
        <v>227</v>
      </c>
      <c r="H207" s="168">
        <v>9</v>
      </c>
      <c r="I207" s="169"/>
      <c r="L207" s="164"/>
      <c r="M207" s="170"/>
      <c r="T207" s="171"/>
      <c r="AT207" s="166" t="s">
        <v>170</v>
      </c>
      <c r="AU207" s="166" t="s">
        <v>88</v>
      </c>
      <c r="AV207" s="12" t="s">
        <v>88</v>
      </c>
      <c r="AW207" s="12" t="s">
        <v>32</v>
      </c>
      <c r="AX207" s="12" t="s">
        <v>86</v>
      </c>
      <c r="AY207" s="166" t="s">
        <v>159</v>
      </c>
    </row>
    <row r="208" spans="2:65" s="1" customFormat="1" ht="21.75" customHeight="1">
      <c r="B208" s="31"/>
      <c r="C208" s="172" t="s">
        <v>401</v>
      </c>
      <c r="D208" s="172" t="s">
        <v>216</v>
      </c>
      <c r="E208" s="173" t="s">
        <v>527</v>
      </c>
      <c r="F208" s="174" t="s">
        <v>528</v>
      </c>
      <c r="G208" s="175" t="s">
        <v>287</v>
      </c>
      <c r="H208" s="176">
        <v>9</v>
      </c>
      <c r="I208" s="177"/>
      <c r="J208" s="178">
        <f>ROUND(I208*H208,2)</f>
        <v>0</v>
      </c>
      <c r="K208" s="174" t="s">
        <v>165</v>
      </c>
      <c r="L208" s="179"/>
      <c r="M208" s="180" t="s">
        <v>1</v>
      </c>
      <c r="N208" s="181" t="s">
        <v>43</v>
      </c>
      <c r="P208" s="158">
        <f>O208*H208</f>
        <v>0</v>
      </c>
      <c r="Q208" s="158">
        <v>1.0129999999999999</v>
      </c>
      <c r="R208" s="158">
        <f>Q208*H208</f>
        <v>9.1169999999999991</v>
      </c>
      <c r="S208" s="158">
        <v>0</v>
      </c>
      <c r="T208" s="159">
        <f>S208*H208</f>
        <v>0</v>
      </c>
      <c r="AR208" s="160" t="s">
        <v>220</v>
      </c>
      <c r="AT208" s="160" t="s">
        <v>216</v>
      </c>
      <c r="AU208" s="160" t="s">
        <v>88</v>
      </c>
      <c r="AY208" s="14" t="s">
        <v>159</v>
      </c>
      <c r="BE208" s="93">
        <f>IF(N208="základní",J208,0)</f>
        <v>0</v>
      </c>
      <c r="BF208" s="93">
        <f>IF(N208="snížená",J208,0)</f>
        <v>0</v>
      </c>
      <c r="BG208" s="93">
        <f>IF(N208="zákl. přenesená",J208,0)</f>
        <v>0</v>
      </c>
      <c r="BH208" s="93">
        <f>IF(N208="sníž. přenesená",J208,0)</f>
        <v>0</v>
      </c>
      <c r="BI208" s="93">
        <f>IF(N208="nulová",J208,0)</f>
        <v>0</v>
      </c>
      <c r="BJ208" s="14" t="s">
        <v>86</v>
      </c>
      <c r="BK208" s="93">
        <f>ROUND(I208*H208,2)</f>
        <v>0</v>
      </c>
      <c r="BL208" s="14" t="s">
        <v>166</v>
      </c>
      <c r="BM208" s="160" t="s">
        <v>529</v>
      </c>
    </row>
    <row r="209" spans="2:65" s="1" customFormat="1" ht="24.15" customHeight="1">
      <c r="B209" s="31"/>
      <c r="C209" s="150" t="s">
        <v>191</v>
      </c>
      <c r="D209" s="150" t="s">
        <v>161</v>
      </c>
      <c r="E209" s="151" t="s">
        <v>530</v>
      </c>
      <c r="F209" s="152" t="s">
        <v>531</v>
      </c>
      <c r="G209" s="153" t="s">
        <v>287</v>
      </c>
      <c r="H209" s="154">
        <v>9</v>
      </c>
      <c r="I209" s="155"/>
      <c r="J209" s="156">
        <f>ROUND(I209*H209,2)</f>
        <v>0</v>
      </c>
      <c r="K209" s="152" t="s">
        <v>165</v>
      </c>
      <c r="L209" s="31"/>
      <c r="M209" s="157" t="s">
        <v>1</v>
      </c>
      <c r="N209" s="124" t="s">
        <v>43</v>
      </c>
      <c r="P209" s="158">
        <f>O209*H209</f>
        <v>0</v>
      </c>
      <c r="Q209" s="158">
        <v>1.218E-2</v>
      </c>
      <c r="R209" s="158">
        <f>Q209*H209</f>
        <v>0.10962</v>
      </c>
      <c r="S209" s="158">
        <v>0</v>
      </c>
      <c r="T209" s="159">
        <f>S209*H209</f>
        <v>0</v>
      </c>
      <c r="AR209" s="160" t="s">
        <v>166</v>
      </c>
      <c r="AT209" s="160" t="s">
        <v>161</v>
      </c>
      <c r="AU209" s="160" t="s">
        <v>88</v>
      </c>
      <c r="AY209" s="14" t="s">
        <v>159</v>
      </c>
      <c r="BE209" s="93">
        <f>IF(N209="základní",J209,0)</f>
        <v>0</v>
      </c>
      <c r="BF209" s="93">
        <f>IF(N209="snížená",J209,0)</f>
        <v>0</v>
      </c>
      <c r="BG209" s="93">
        <f>IF(N209="zákl. přenesená",J209,0)</f>
        <v>0</v>
      </c>
      <c r="BH209" s="93">
        <f>IF(N209="sníž. přenesená",J209,0)</f>
        <v>0</v>
      </c>
      <c r="BI209" s="93">
        <f>IF(N209="nulová",J209,0)</f>
        <v>0</v>
      </c>
      <c r="BJ209" s="14" t="s">
        <v>86</v>
      </c>
      <c r="BK209" s="93">
        <f>ROUND(I209*H209,2)</f>
        <v>0</v>
      </c>
      <c r="BL209" s="14" t="s">
        <v>166</v>
      </c>
      <c r="BM209" s="160" t="s">
        <v>532</v>
      </c>
    </row>
    <row r="210" spans="2:65" s="1" customFormat="1" ht="10.199999999999999">
      <c r="B210" s="31"/>
      <c r="D210" s="161" t="s">
        <v>168</v>
      </c>
      <c r="F210" s="162" t="s">
        <v>533</v>
      </c>
      <c r="I210" s="126"/>
      <c r="L210" s="31"/>
      <c r="M210" s="163"/>
      <c r="T210" s="55"/>
      <c r="AT210" s="14" t="s">
        <v>168</v>
      </c>
      <c r="AU210" s="14" t="s">
        <v>88</v>
      </c>
    </row>
    <row r="211" spans="2:65" s="12" customFormat="1" ht="10.199999999999999">
      <c r="B211" s="164"/>
      <c r="D211" s="165" t="s">
        <v>170</v>
      </c>
      <c r="E211" s="166" t="s">
        <v>1</v>
      </c>
      <c r="F211" s="167" t="s">
        <v>227</v>
      </c>
      <c r="H211" s="168">
        <v>9</v>
      </c>
      <c r="I211" s="169"/>
      <c r="L211" s="164"/>
      <c r="M211" s="170"/>
      <c r="T211" s="171"/>
      <c r="AT211" s="166" t="s">
        <v>170</v>
      </c>
      <c r="AU211" s="166" t="s">
        <v>88</v>
      </c>
      <c r="AV211" s="12" t="s">
        <v>88</v>
      </c>
      <c r="AW211" s="12" t="s">
        <v>32</v>
      </c>
      <c r="AX211" s="12" t="s">
        <v>86</v>
      </c>
      <c r="AY211" s="166" t="s">
        <v>159</v>
      </c>
    </row>
    <row r="212" spans="2:65" s="1" customFormat="1" ht="24.15" customHeight="1">
      <c r="B212" s="31"/>
      <c r="C212" s="172" t="s">
        <v>267</v>
      </c>
      <c r="D212" s="172" t="s">
        <v>216</v>
      </c>
      <c r="E212" s="173" t="s">
        <v>534</v>
      </c>
      <c r="F212" s="174" t="s">
        <v>535</v>
      </c>
      <c r="G212" s="175" t="s">
        <v>287</v>
      </c>
      <c r="H212" s="176">
        <v>9</v>
      </c>
      <c r="I212" s="177"/>
      <c r="J212" s="178">
        <f>ROUND(I212*H212,2)</f>
        <v>0</v>
      </c>
      <c r="K212" s="174" t="s">
        <v>165</v>
      </c>
      <c r="L212" s="179"/>
      <c r="M212" s="180" t="s">
        <v>1</v>
      </c>
      <c r="N212" s="181" t="s">
        <v>43</v>
      </c>
      <c r="P212" s="158">
        <f>O212*H212</f>
        <v>0</v>
      </c>
      <c r="Q212" s="158">
        <v>0.58499999999999996</v>
      </c>
      <c r="R212" s="158">
        <f>Q212*H212</f>
        <v>5.2649999999999997</v>
      </c>
      <c r="S212" s="158">
        <v>0</v>
      </c>
      <c r="T212" s="159">
        <f>S212*H212</f>
        <v>0</v>
      </c>
      <c r="AR212" s="160" t="s">
        <v>220</v>
      </c>
      <c r="AT212" s="160" t="s">
        <v>216</v>
      </c>
      <c r="AU212" s="160" t="s">
        <v>88</v>
      </c>
      <c r="AY212" s="14" t="s">
        <v>159</v>
      </c>
      <c r="BE212" s="93">
        <f>IF(N212="základní",J212,0)</f>
        <v>0</v>
      </c>
      <c r="BF212" s="93">
        <f>IF(N212="snížená",J212,0)</f>
        <v>0</v>
      </c>
      <c r="BG212" s="93">
        <f>IF(N212="zákl. přenesená",J212,0)</f>
        <v>0</v>
      </c>
      <c r="BH212" s="93">
        <f>IF(N212="sníž. přenesená",J212,0)</f>
        <v>0</v>
      </c>
      <c r="BI212" s="93">
        <f>IF(N212="nulová",J212,0)</f>
        <v>0</v>
      </c>
      <c r="BJ212" s="14" t="s">
        <v>86</v>
      </c>
      <c r="BK212" s="93">
        <f>ROUND(I212*H212,2)</f>
        <v>0</v>
      </c>
      <c r="BL212" s="14" t="s">
        <v>166</v>
      </c>
      <c r="BM212" s="160" t="s">
        <v>536</v>
      </c>
    </row>
    <row r="213" spans="2:65" s="1" customFormat="1" ht="24.15" customHeight="1">
      <c r="B213" s="31"/>
      <c r="C213" s="150" t="s">
        <v>278</v>
      </c>
      <c r="D213" s="150" t="s">
        <v>161</v>
      </c>
      <c r="E213" s="151" t="s">
        <v>537</v>
      </c>
      <c r="F213" s="152" t="s">
        <v>538</v>
      </c>
      <c r="G213" s="153" t="s">
        <v>287</v>
      </c>
      <c r="H213" s="154">
        <v>9</v>
      </c>
      <c r="I213" s="155"/>
      <c r="J213" s="156">
        <f>ROUND(I213*H213,2)</f>
        <v>0</v>
      </c>
      <c r="K213" s="152" t="s">
        <v>165</v>
      </c>
      <c r="L213" s="31"/>
      <c r="M213" s="157" t="s">
        <v>1</v>
      </c>
      <c r="N213" s="124" t="s">
        <v>43</v>
      </c>
      <c r="P213" s="158">
        <f>O213*H213</f>
        <v>0</v>
      </c>
      <c r="Q213" s="158">
        <v>9.8899999999999995E-3</v>
      </c>
      <c r="R213" s="158">
        <f>Q213*H213</f>
        <v>8.9009999999999992E-2</v>
      </c>
      <c r="S213" s="158">
        <v>0</v>
      </c>
      <c r="T213" s="159">
        <f>S213*H213</f>
        <v>0</v>
      </c>
      <c r="AR213" s="160" t="s">
        <v>166</v>
      </c>
      <c r="AT213" s="160" t="s">
        <v>161</v>
      </c>
      <c r="AU213" s="160" t="s">
        <v>88</v>
      </c>
      <c r="AY213" s="14" t="s">
        <v>159</v>
      </c>
      <c r="BE213" s="93">
        <f>IF(N213="základní",J213,0)</f>
        <v>0</v>
      </c>
      <c r="BF213" s="93">
        <f>IF(N213="snížená",J213,0)</f>
        <v>0</v>
      </c>
      <c r="BG213" s="93">
        <f>IF(N213="zákl. přenesená",J213,0)</f>
        <v>0</v>
      </c>
      <c r="BH213" s="93">
        <f>IF(N213="sníž. přenesená",J213,0)</f>
        <v>0</v>
      </c>
      <c r="BI213" s="93">
        <f>IF(N213="nulová",J213,0)</f>
        <v>0</v>
      </c>
      <c r="BJ213" s="14" t="s">
        <v>86</v>
      </c>
      <c r="BK213" s="93">
        <f>ROUND(I213*H213,2)</f>
        <v>0</v>
      </c>
      <c r="BL213" s="14" t="s">
        <v>166</v>
      </c>
      <c r="BM213" s="160" t="s">
        <v>539</v>
      </c>
    </row>
    <row r="214" spans="2:65" s="1" customFormat="1" ht="10.199999999999999">
      <c r="B214" s="31"/>
      <c r="D214" s="161" t="s">
        <v>168</v>
      </c>
      <c r="F214" s="162" t="s">
        <v>540</v>
      </c>
      <c r="I214" s="126"/>
      <c r="L214" s="31"/>
      <c r="M214" s="163"/>
      <c r="T214" s="55"/>
      <c r="AT214" s="14" t="s">
        <v>168</v>
      </c>
      <c r="AU214" s="14" t="s">
        <v>88</v>
      </c>
    </row>
    <row r="215" spans="2:65" s="12" customFormat="1" ht="10.199999999999999">
      <c r="B215" s="164"/>
      <c r="D215" s="165" t="s">
        <v>170</v>
      </c>
      <c r="E215" s="166" t="s">
        <v>1</v>
      </c>
      <c r="F215" s="167" t="s">
        <v>227</v>
      </c>
      <c r="H215" s="168">
        <v>9</v>
      </c>
      <c r="I215" s="169"/>
      <c r="L215" s="164"/>
      <c r="M215" s="170"/>
      <c r="T215" s="171"/>
      <c r="AT215" s="166" t="s">
        <v>170</v>
      </c>
      <c r="AU215" s="166" t="s">
        <v>88</v>
      </c>
      <c r="AV215" s="12" t="s">
        <v>88</v>
      </c>
      <c r="AW215" s="12" t="s">
        <v>32</v>
      </c>
      <c r="AX215" s="12" t="s">
        <v>86</v>
      </c>
      <c r="AY215" s="166" t="s">
        <v>159</v>
      </c>
    </row>
    <row r="216" spans="2:65" s="1" customFormat="1" ht="24.15" customHeight="1">
      <c r="B216" s="31"/>
      <c r="C216" s="172" t="s">
        <v>273</v>
      </c>
      <c r="D216" s="172" t="s">
        <v>216</v>
      </c>
      <c r="E216" s="173" t="s">
        <v>541</v>
      </c>
      <c r="F216" s="174" t="s">
        <v>542</v>
      </c>
      <c r="G216" s="175" t="s">
        <v>287</v>
      </c>
      <c r="H216" s="176">
        <v>9</v>
      </c>
      <c r="I216" s="177"/>
      <c r="J216" s="178">
        <f>ROUND(I216*H216,2)</f>
        <v>0</v>
      </c>
      <c r="K216" s="174" t="s">
        <v>165</v>
      </c>
      <c r="L216" s="179"/>
      <c r="M216" s="180" t="s">
        <v>1</v>
      </c>
      <c r="N216" s="181" t="s">
        <v>43</v>
      </c>
      <c r="P216" s="158">
        <f>O216*H216</f>
        <v>0</v>
      </c>
      <c r="Q216" s="158">
        <v>0.44900000000000001</v>
      </c>
      <c r="R216" s="158">
        <f>Q216*H216</f>
        <v>4.0410000000000004</v>
      </c>
      <c r="S216" s="158">
        <v>0</v>
      </c>
      <c r="T216" s="159">
        <f>S216*H216</f>
        <v>0</v>
      </c>
      <c r="AR216" s="160" t="s">
        <v>220</v>
      </c>
      <c r="AT216" s="160" t="s">
        <v>216</v>
      </c>
      <c r="AU216" s="160" t="s">
        <v>88</v>
      </c>
      <c r="AY216" s="14" t="s">
        <v>159</v>
      </c>
      <c r="BE216" s="93">
        <f>IF(N216="základní",J216,0)</f>
        <v>0</v>
      </c>
      <c r="BF216" s="93">
        <f>IF(N216="snížená",J216,0)</f>
        <v>0</v>
      </c>
      <c r="BG216" s="93">
        <f>IF(N216="zákl. přenesená",J216,0)</f>
        <v>0</v>
      </c>
      <c r="BH216" s="93">
        <f>IF(N216="sníž. přenesená",J216,0)</f>
        <v>0</v>
      </c>
      <c r="BI216" s="93">
        <f>IF(N216="nulová",J216,0)</f>
        <v>0</v>
      </c>
      <c r="BJ216" s="14" t="s">
        <v>86</v>
      </c>
      <c r="BK216" s="93">
        <f>ROUND(I216*H216,2)</f>
        <v>0</v>
      </c>
      <c r="BL216" s="14" t="s">
        <v>166</v>
      </c>
      <c r="BM216" s="160" t="s">
        <v>543</v>
      </c>
    </row>
    <row r="217" spans="2:65" s="1" customFormat="1" ht="37.799999999999997" customHeight="1">
      <c r="B217" s="31"/>
      <c r="C217" s="150" t="s">
        <v>284</v>
      </c>
      <c r="D217" s="150" t="s">
        <v>161</v>
      </c>
      <c r="E217" s="151" t="s">
        <v>544</v>
      </c>
      <c r="F217" s="152" t="s">
        <v>545</v>
      </c>
      <c r="G217" s="153" t="s">
        <v>287</v>
      </c>
      <c r="H217" s="154">
        <v>9</v>
      </c>
      <c r="I217" s="155"/>
      <c r="J217" s="156">
        <f>ROUND(I217*H217,2)</f>
        <v>0</v>
      </c>
      <c r="K217" s="152" t="s">
        <v>165</v>
      </c>
      <c r="L217" s="31"/>
      <c r="M217" s="157" t="s">
        <v>1</v>
      </c>
      <c r="N217" s="124" t="s">
        <v>43</v>
      </c>
      <c r="P217" s="158">
        <f>O217*H217</f>
        <v>0</v>
      </c>
      <c r="Q217" s="158">
        <v>0.42115999999999998</v>
      </c>
      <c r="R217" s="158">
        <f>Q217*H217</f>
        <v>3.7904399999999998</v>
      </c>
      <c r="S217" s="158">
        <v>0</v>
      </c>
      <c r="T217" s="159">
        <f>S217*H217</f>
        <v>0</v>
      </c>
      <c r="AR217" s="160" t="s">
        <v>166</v>
      </c>
      <c r="AT217" s="160" t="s">
        <v>161</v>
      </c>
      <c r="AU217" s="160" t="s">
        <v>88</v>
      </c>
      <c r="AY217" s="14" t="s">
        <v>159</v>
      </c>
      <c r="BE217" s="93">
        <f>IF(N217="základní",J217,0)</f>
        <v>0</v>
      </c>
      <c r="BF217" s="93">
        <f>IF(N217="snížená",J217,0)</f>
        <v>0</v>
      </c>
      <c r="BG217" s="93">
        <f>IF(N217="zákl. přenesená",J217,0)</f>
        <v>0</v>
      </c>
      <c r="BH217" s="93">
        <f>IF(N217="sníž. přenesená",J217,0)</f>
        <v>0</v>
      </c>
      <c r="BI217" s="93">
        <f>IF(N217="nulová",J217,0)</f>
        <v>0</v>
      </c>
      <c r="BJ217" s="14" t="s">
        <v>86</v>
      </c>
      <c r="BK217" s="93">
        <f>ROUND(I217*H217,2)</f>
        <v>0</v>
      </c>
      <c r="BL217" s="14" t="s">
        <v>166</v>
      </c>
      <c r="BM217" s="160" t="s">
        <v>546</v>
      </c>
    </row>
    <row r="218" spans="2:65" s="1" customFormat="1" ht="10.199999999999999">
      <c r="B218" s="31"/>
      <c r="D218" s="161" t="s">
        <v>168</v>
      </c>
      <c r="F218" s="162" t="s">
        <v>547</v>
      </c>
      <c r="I218" s="126"/>
      <c r="L218" s="31"/>
      <c r="M218" s="163"/>
      <c r="T218" s="55"/>
      <c r="AT218" s="14" t="s">
        <v>168</v>
      </c>
      <c r="AU218" s="14" t="s">
        <v>88</v>
      </c>
    </row>
    <row r="219" spans="2:65" s="12" customFormat="1" ht="10.199999999999999">
      <c r="B219" s="164"/>
      <c r="D219" s="165" t="s">
        <v>170</v>
      </c>
      <c r="E219" s="166" t="s">
        <v>1</v>
      </c>
      <c r="F219" s="167" t="s">
        <v>227</v>
      </c>
      <c r="H219" s="168">
        <v>9</v>
      </c>
      <c r="I219" s="169"/>
      <c r="L219" s="164"/>
      <c r="M219" s="170"/>
      <c r="T219" s="171"/>
      <c r="AT219" s="166" t="s">
        <v>170</v>
      </c>
      <c r="AU219" s="166" t="s">
        <v>88</v>
      </c>
      <c r="AV219" s="12" t="s">
        <v>88</v>
      </c>
      <c r="AW219" s="12" t="s">
        <v>32</v>
      </c>
      <c r="AX219" s="12" t="s">
        <v>86</v>
      </c>
      <c r="AY219" s="166" t="s">
        <v>159</v>
      </c>
    </row>
    <row r="220" spans="2:65" s="1" customFormat="1" ht="24.15" customHeight="1">
      <c r="B220" s="31"/>
      <c r="C220" s="150" t="s">
        <v>548</v>
      </c>
      <c r="D220" s="150" t="s">
        <v>161</v>
      </c>
      <c r="E220" s="151" t="s">
        <v>549</v>
      </c>
      <c r="F220" s="152" t="s">
        <v>550</v>
      </c>
      <c r="G220" s="153" t="s">
        <v>287</v>
      </c>
      <c r="H220" s="154">
        <v>20</v>
      </c>
      <c r="I220" s="155"/>
      <c r="J220" s="156">
        <f>ROUND(I220*H220,2)</f>
        <v>0</v>
      </c>
      <c r="K220" s="152" t="s">
        <v>165</v>
      </c>
      <c r="L220" s="31"/>
      <c r="M220" s="157" t="s">
        <v>1</v>
      </c>
      <c r="N220" s="124" t="s">
        <v>43</v>
      </c>
      <c r="P220" s="158">
        <f>O220*H220</f>
        <v>0</v>
      </c>
      <c r="Q220" s="158">
        <v>0.12526000000000001</v>
      </c>
      <c r="R220" s="158">
        <f>Q220*H220</f>
        <v>2.5052000000000003</v>
      </c>
      <c r="S220" s="158">
        <v>0</v>
      </c>
      <c r="T220" s="159">
        <f>S220*H220</f>
        <v>0</v>
      </c>
      <c r="AR220" s="160" t="s">
        <v>166</v>
      </c>
      <c r="AT220" s="160" t="s">
        <v>161</v>
      </c>
      <c r="AU220" s="160" t="s">
        <v>88</v>
      </c>
      <c r="AY220" s="14" t="s">
        <v>159</v>
      </c>
      <c r="BE220" s="93">
        <f>IF(N220="základní",J220,0)</f>
        <v>0</v>
      </c>
      <c r="BF220" s="93">
        <f>IF(N220="snížená",J220,0)</f>
        <v>0</v>
      </c>
      <c r="BG220" s="93">
        <f>IF(N220="zákl. přenesená",J220,0)</f>
        <v>0</v>
      </c>
      <c r="BH220" s="93">
        <f>IF(N220="sníž. přenesená",J220,0)</f>
        <v>0</v>
      </c>
      <c r="BI220" s="93">
        <f>IF(N220="nulová",J220,0)</f>
        <v>0</v>
      </c>
      <c r="BJ220" s="14" t="s">
        <v>86</v>
      </c>
      <c r="BK220" s="93">
        <f>ROUND(I220*H220,2)</f>
        <v>0</v>
      </c>
      <c r="BL220" s="14" t="s">
        <v>166</v>
      </c>
      <c r="BM220" s="160" t="s">
        <v>551</v>
      </c>
    </row>
    <row r="221" spans="2:65" s="1" customFormat="1" ht="10.199999999999999">
      <c r="B221" s="31"/>
      <c r="D221" s="161" t="s">
        <v>168</v>
      </c>
      <c r="F221" s="162" t="s">
        <v>552</v>
      </c>
      <c r="I221" s="126"/>
      <c r="L221" s="31"/>
      <c r="M221" s="163"/>
      <c r="T221" s="55"/>
      <c r="AT221" s="14" t="s">
        <v>168</v>
      </c>
      <c r="AU221" s="14" t="s">
        <v>88</v>
      </c>
    </row>
    <row r="222" spans="2:65" s="1" customFormat="1" ht="24.15" customHeight="1">
      <c r="B222" s="31"/>
      <c r="C222" s="172" t="s">
        <v>553</v>
      </c>
      <c r="D222" s="172" t="s">
        <v>216</v>
      </c>
      <c r="E222" s="173" t="s">
        <v>554</v>
      </c>
      <c r="F222" s="174" t="s">
        <v>555</v>
      </c>
      <c r="G222" s="175" t="s">
        <v>287</v>
      </c>
      <c r="H222" s="176">
        <v>20</v>
      </c>
      <c r="I222" s="177"/>
      <c r="J222" s="178">
        <f>ROUND(I222*H222,2)</f>
        <v>0</v>
      </c>
      <c r="K222" s="174" t="s">
        <v>165</v>
      </c>
      <c r="L222" s="179"/>
      <c r="M222" s="180" t="s">
        <v>1</v>
      </c>
      <c r="N222" s="181" t="s">
        <v>43</v>
      </c>
      <c r="P222" s="158">
        <f>O222*H222</f>
        <v>0</v>
      </c>
      <c r="Q222" s="158">
        <v>0.13500000000000001</v>
      </c>
      <c r="R222" s="158">
        <f>Q222*H222</f>
        <v>2.7</v>
      </c>
      <c r="S222" s="158">
        <v>0</v>
      </c>
      <c r="T222" s="159">
        <f>S222*H222</f>
        <v>0</v>
      </c>
      <c r="AR222" s="160" t="s">
        <v>220</v>
      </c>
      <c r="AT222" s="160" t="s">
        <v>216</v>
      </c>
      <c r="AU222" s="160" t="s">
        <v>88</v>
      </c>
      <c r="AY222" s="14" t="s">
        <v>159</v>
      </c>
      <c r="BE222" s="93">
        <f>IF(N222="základní",J222,0)</f>
        <v>0</v>
      </c>
      <c r="BF222" s="93">
        <f>IF(N222="snížená",J222,0)</f>
        <v>0</v>
      </c>
      <c r="BG222" s="93">
        <f>IF(N222="zákl. přenesená",J222,0)</f>
        <v>0</v>
      </c>
      <c r="BH222" s="93">
        <f>IF(N222="sníž. přenesená",J222,0)</f>
        <v>0</v>
      </c>
      <c r="BI222" s="93">
        <f>IF(N222="nulová",J222,0)</f>
        <v>0</v>
      </c>
      <c r="BJ222" s="14" t="s">
        <v>86</v>
      </c>
      <c r="BK222" s="93">
        <f>ROUND(I222*H222,2)</f>
        <v>0</v>
      </c>
      <c r="BL222" s="14" t="s">
        <v>166</v>
      </c>
      <c r="BM222" s="160" t="s">
        <v>556</v>
      </c>
    </row>
    <row r="223" spans="2:65" s="1" customFormat="1" ht="24.15" customHeight="1">
      <c r="B223" s="31"/>
      <c r="C223" s="150" t="s">
        <v>557</v>
      </c>
      <c r="D223" s="150" t="s">
        <v>161</v>
      </c>
      <c r="E223" s="151" t="s">
        <v>558</v>
      </c>
      <c r="F223" s="152" t="s">
        <v>559</v>
      </c>
      <c r="G223" s="153" t="s">
        <v>287</v>
      </c>
      <c r="H223" s="154">
        <v>20</v>
      </c>
      <c r="I223" s="155"/>
      <c r="J223" s="156">
        <f>ROUND(I223*H223,2)</f>
        <v>0</v>
      </c>
      <c r="K223" s="152" t="s">
        <v>165</v>
      </c>
      <c r="L223" s="31"/>
      <c r="M223" s="157" t="s">
        <v>1</v>
      </c>
      <c r="N223" s="124" t="s">
        <v>43</v>
      </c>
      <c r="P223" s="158">
        <f>O223*H223</f>
        <v>0</v>
      </c>
      <c r="Q223" s="158">
        <v>3.0759999999999999E-2</v>
      </c>
      <c r="R223" s="158">
        <f>Q223*H223</f>
        <v>0.61519999999999997</v>
      </c>
      <c r="S223" s="158">
        <v>0</v>
      </c>
      <c r="T223" s="159">
        <f>S223*H223</f>
        <v>0</v>
      </c>
      <c r="AR223" s="160" t="s">
        <v>166</v>
      </c>
      <c r="AT223" s="160" t="s">
        <v>161</v>
      </c>
      <c r="AU223" s="160" t="s">
        <v>88</v>
      </c>
      <c r="AY223" s="14" t="s">
        <v>159</v>
      </c>
      <c r="BE223" s="93">
        <f>IF(N223="základní",J223,0)</f>
        <v>0</v>
      </c>
      <c r="BF223" s="93">
        <f>IF(N223="snížená",J223,0)</f>
        <v>0</v>
      </c>
      <c r="BG223" s="93">
        <f>IF(N223="zákl. přenesená",J223,0)</f>
        <v>0</v>
      </c>
      <c r="BH223" s="93">
        <f>IF(N223="sníž. přenesená",J223,0)</f>
        <v>0</v>
      </c>
      <c r="BI223" s="93">
        <f>IF(N223="nulová",J223,0)</f>
        <v>0</v>
      </c>
      <c r="BJ223" s="14" t="s">
        <v>86</v>
      </c>
      <c r="BK223" s="93">
        <f>ROUND(I223*H223,2)</f>
        <v>0</v>
      </c>
      <c r="BL223" s="14" t="s">
        <v>166</v>
      </c>
      <c r="BM223" s="160" t="s">
        <v>560</v>
      </c>
    </row>
    <row r="224" spans="2:65" s="1" customFormat="1" ht="10.199999999999999">
      <c r="B224" s="31"/>
      <c r="D224" s="161" t="s">
        <v>168</v>
      </c>
      <c r="F224" s="162" t="s">
        <v>561</v>
      </c>
      <c r="I224" s="126"/>
      <c r="L224" s="31"/>
      <c r="M224" s="163"/>
      <c r="T224" s="55"/>
      <c r="AT224" s="14" t="s">
        <v>168</v>
      </c>
      <c r="AU224" s="14" t="s">
        <v>88</v>
      </c>
    </row>
    <row r="225" spans="2:65" s="1" customFormat="1" ht="24.15" customHeight="1">
      <c r="B225" s="31"/>
      <c r="C225" s="172" t="s">
        <v>562</v>
      </c>
      <c r="D225" s="172" t="s">
        <v>216</v>
      </c>
      <c r="E225" s="173" t="s">
        <v>563</v>
      </c>
      <c r="F225" s="174" t="s">
        <v>564</v>
      </c>
      <c r="G225" s="175" t="s">
        <v>287</v>
      </c>
      <c r="H225" s="176">
        <v>20</v>
      </c>
      <c r="I225" s="177"/>
      <c r="J225" s="178">
        <f>ROUND(I225*H225,2)</f>
        <v>0</v>
      </c>
      <c r="K225" s="174" t="s">
        <v>165</v>
      </c>
      <c r="L225" s="179"/>
      <c r="M225" s="180" t="s">
        <v>1</v>
      </c>
      <c r="N225" s="181" t="s">
        <v>43</v>
      </c>
      <c r="P225" s="158">
        <f>O225*H225</f>
        <v>0</v>
      </c>
      <c r="Q225" s="158">
        <v>7.0000000000000007E-2</v>
      </c>
      <c r="R225" s="158">
        <f>Q225*H225</f>
        <v>1.4000000000000001</v>
      </c>
      <c r="S225" s="158">
        <v>0</v>
      </c>
      <c r="T225" s="159">
        <f>S225*H225</f>
        <v>0</v>
      </c>
      <c r="AR225" s="160" t="s">
        <v>220</v>
      </c>
      <c r="AT225" s="160" t="s">
        <v>216</v>
      </c>
      <c r="AU225" s="160" t="s">
        <v>88</v>
      </c>
      <c r="AY225" s="14" t="s">
        <v>159</v>
      </c>
      <c r="BE225" s="93">
        <f>IF(N225="základní",J225,0)</f>
        <v>0</v>
      </c>
      <c r="BF225" s="93">
        <f>IF(N225="snížená",J225,0)</f>
        <v>0</v>
      </c>
      <c r="BG225" s="93">
        <f>IF(N225="zákl. přenesená",J225,0)</f>
        <v>0</v>
      </c>
      <c r="BH225" s="93">
        <f>IF(N225="sníž. přenesená",J225,0)</f>
        <v>0</v>
      </c>
      <c r="BI225" s="93">
        <f>IF(N225="nulová",J225,0)</f>
        <v>0</v>
      </c>
      <c r="BJ225" s="14" t="s">
        <v>86</v>
      </c>
      <c r="BK225" s="93">
        <f>ROUND(I225*H225,2)</f>
        <v>0</v>
      </c>
      <c r="BL225" s="14" t="s">
        <v>166</v>
      </c>
      <c r="BM225" s="160" t="s">
        <v>565</v>
      </c>
    </row>
    <row r="226" spans="2:65" s="1" customFormat="1" ht="24.15" customHeight="1">
      <c r="B226" s="31"/>
      <c r="C226" s="150" t="s">
        <v>566</v>
      </c>
      <c r="D226" s="150" t="s">
        <v>161</v>
      </c>
      <c r="E226" s="151" t="s">
        <v>567</v>
      </c>
      <c r="F226" s="152" t="s">
        <v>568</v>
      </c>
      <c r="G226" s="153" t="s">
        <v>287</v>
      </c>
      <c r="H226" s="154">
        <v>20</v>
      </c>
      <c r="I226" s="155"/>
      <c r="J226" s="156">
        <f>ROUND(I226*H226,2)</f>
        <v>0</v>
      </c>
      <c r="K226" s="152" t="s">
        <v>165</v>
      </c>
      <c r="L226" s="31"/>
      <c r="M226" s="157" t="s">
        <v>1</v>
      </c>
      <c r="N226" s="124" t="s">
        <v>43</v>
      </c>
      <c r="P226" s="158">
        <f>O226*H226</f>
        <v>0</v>
      </c>
      <c r="Q226" s="158">
        <v>3.0759999999999999E-2</v>
      </c>
      <c r="R226" s="158">
        <f>Q226*H226</f>
        <v>0.61519999999999997</v>
      </c>
      <c r="S226" s="158">
        <v>0</v>
      </c>
      <c r="T226" s="159">
        <f>S226*H226</f>
        <v>0</v>
      </c>
      <c r="AR226" s="160" t="s">
        <v>166</v>
      </c>
      <c r="AT226" s="160" t="s">
        <v>161</v>
      </c>
      <c r="AU226" s="160" t="s">
        <v>88</v>
      </c>
      <c r="AY226" s="14" t="s">
        <v>159</v>
      </c>
      <c r="BE226" s="93">
        <f>IF(N226="základní",J226,0)</f>
        <v>0</v>
      </c>
      <c r="BF226" s="93">
        <f>IF(N226="snížená",J226,0)</f>
        <v>0</v>
      </c>
      <c r="BG226" s="93">
        <f>IF(N226="zákl. přenesená",J226,0)</f>
        <v>0</v>
      </c>
      <c r="BH226" s="93">
        <f>IF(N226="sníž. přenesená",J226,0)</f>
        <v>0</v>
      </c>
      <c r="BI226" s="93">
        <f>IF(N226="nulová",J226,0)</f>
        <v>0</v>
      </c>
      <c r="BJ226" s="14" t="s">
        <v>86</v>
      </c>
      <c r="BK226" s="93">
        <f>ROUND(I226*H226,2)</f>
        <v>0</v>
      </c>
      <c r="BL226" s="14" t="s">
        <v>166</v>
      </c>
      <c r="BM226" s="160" t="s">
        <v>569</v>
      </c>
    </row>
    <row r="227" spans="2:65" s="1" customFormat="1" ht="10.199999999999999">
      <c r="B227" s="31"/>
      <c r="D227" s="161" t="s">
        <v>168</v>
      </c>
      <c r="F227" s="162" t="s">
        <v>570</v>
      </c>
      <c r="I227" s="126"/>
      <c r="L227" s="31"/>
      <c r="M227" s="163"/>
      <c r="T227" s="55"/>
      <c r="AT227" s="14" t="s">
        <v>168</v>
      </c>
      <c r="AU227" s="14" t="s">
        <v>88</v>
      </c>
    </row>
    <row r="228" spans="2:65" s="1" customFormat="1" ht="33" customHeight="1">
      <c r="B228" s="31"/>
      <c r="C228" s="172" t="s">
        <v>571</v>
      </c>
      <c r="D228" s="172" t="s">
        <v>216</v>
      </c>
      <c r="E228" s="173" t="s">
        <v>572</v>
      </c>
      <c r="F228" s="174" t="s">
        <v>573</v>
      </c>
      <c r="G228" s="175" t="s">
        <v>287</v>
      </c>
      <c r="H228" s="176">
        <v>20</v>
      </c>
      <c r="I228" s="177"/>
      <c r="J228" s="178">
        <f>ROUND(I228*H228,2)</f>
        <v>0</v>
      </c>
      <c r="K228" s="174" t="s">
        <v>165</v>
      </c>
      <c r="L228" s="179"/>
      <c r="M228" s="180" t="s">
        <v>1</v>
      </c>
      <c r="N228" s="181" t="s">
        <v>43</v>
      </c>
      <c r="P228" s="158">
        <f>O228*H228</f>
        <v>0</v>
      </c>
      <c r="Q228" s="158">
        <v>0.35</v>
      </c>
      <c r="R228" s="158">
        <f>Q228*H228</f>
        <v>7</v>
      </c>
      <c r="S228" s="158">
        <v>0</v>
      </c>
      <c r="T228" s="159">
        <f>S228*H228</f>
        <v>0</v>
      </c>
      <c r="AR228" s="160" t="s">
        <v>220</v>
      </c>
      <c r="AT228" s="160" t="s">
        <v>216</v>
      </c>
      <c r="AU228" s="160" t="s">
        <v>88</v>
      </c>
      <c r="AY228" s="14" t="s">
        <v>159</v>
      </c>
      <c r="BE228" s="93">
        <f>IF(N228="základní",J228,0)</f>
        <v>0</v>
      </c>
      <c r="BF228" s="93">
        <f>IF(N228="snížená",J228,0)</f>
        <v>0</v>
      </c>
      <c r="BG228" s="93">
        <f>IF(N228="zákl. přenesená",J228,0)</f>
        <v>0</v>
      </c>
      <c r="BH228" s="93">
        <f>IF(N228="sníž. přenesená",J228,0)</f>
        <v>0</v>
      </c>
      <c r="BI228" s="93">
        <f>IF(N228="nulová",J228,0)</f>
        <v>0</v>
      </c>
      <c r="BJ228" s="14" t="s">
        <v>86</v>
      </c>
      <c r="BK228" s="93">
        <f>ROUND(I228*H228,2)</f>
        <v>0</v>
      </c>
      <c r="BL228" s="14" t="s">
        <v>166</v>
      </c>
      <c r="BM228" s="160" t="s">
        <v>574</v>
      </c>
    </row>
    <row r="229" spans="2:65" s="1" customFormat="1" ht="24.15" customHeight="1">
      <c r="B229" s="31"/>
      <c r="C229" s="172" t="s">
        <v>575</v>
      </c>
      <c r="D229" s="172" t="s">
        <v>216</v>
      </c>
      <c r="E229" s="173" t="s">
        <v>576</v>
      </c>
      <c r="F229" s="174" t="s">
        <v>577</v>
      </c>
      <c r="G229" s="175" t="s">
        <v>287</v>
      </c>
      <c r="H229" s="176">
        <v>20</v>
      </c>
      <c r="I229" s="177"/>
      <c r="J229" s="178">
        <f>ROUND(I229*H229,2)</f>
        <v>0</v>
      </c>
      <c r="K229" s="174" t="s">
        <v>165</v>
      </c>
      <c r="L229" s="179"/>
      <c r="M229" s="180" t="s">
        <v>1</v>
      </c>
      <c r="N229" s="181" t="s">
        <v>43</v>
      </c>
      <c r="P229" s="158">
        <f>O229*H229</f>
        <v>0</v>
      </c>
      <c r="Q229" s="158">
        <v>0.108</v>
      </c>
      <c r="R229" s="158">
        <f>Q229*H229</f>
        <v>2.16</v>
      </c>
      <c r="S229" s="158">
        <v>0</v>
      </c>
      <c r="T229" s="159">
        <f>S229*H229</f>
        <v>0</v>
      </c>
      <c r="AR229" s="160" t="s">
        <v>220</v>
      </c>
      <c r="AT229" s="160" t="s">
        <v>216</v>
      </c>
      <c r="AU229" s="160" t="s">
        <v>88</v>
      </c>
      <c r="AY229" s="14" t="s">
        <v>159</v>
      </c>
      <c r="BE229" s="93">
        <f>IF(N229="základní",J229,0)</f>
        <v>0</v>
      </c>
      <c r="BF229" s="93">
        <f>IF(N229="snížená",J229,0)</f>
        <v>0</v>
      </c>
      <c r="BG229" s="93">
        <f>IF(N229="zákl. přenesená",J229,0)</f>
        <v>0</v>
      </c>
      <c r="BH229" s="93">
        <f>IF(N229="sníž. přenesená",J229,0)</f>
        <v>0</v>
      </c>
      <c r="BI229" s="93">
        <f>IF(N229="nulová",J229,0)</f>
        <v>0</v>
      </c>
      <c r="BJ229" s="14" t="s">
        <v>86</v>
      </c>
      <c r="BK229" s="93">
        <f>ROUND(I229*H229,2)</f>
        <v>0</v>
      </c>
      <c r="BL229" s="14" t="s">
        <v>166</v>
      </c>
      <c r="BM229" s="160" t="s">
        <v>578</v>
      </c>
    </row>
    <row r="230" spans="2:65" s="1" customFormat="1" ht="21.75" customHeight="1">
      <c r="B230" s="31"/>
      <c r="C230" s="172" t="s">
        <v>579</v>
      </c>
      <c r="D230" s="172" t="s">
        <v>216</v>
      </c>
      <c r="E230" s="173" t="s">
        <v>580</v>
      </c>
      <c r="F230" s="174" t="s">
        <v>581</v>
      </c>
      <c r="G230" s="175" t="s">
        <v>287</v>
      </c>
      <c r="H230" s="176">
        <v>20</v>
      </c>
      <c r="I230" s="177"/>
      <c r="J230" s="178">
        <f>ROUND(I230*H230,2)</f>
        <v>0</v>
      </c>
      <c r="K230" s="174" t="s">
        <v>1</v>
      </c>
      <c r="L230" s="179"/>
      <c r="M230" s="180" t="s">
        <v>1</v>
      </c>
      <c r="N230" s="181" t="s">
        <v>43</v>
      </c>
      <c r="P230" s="158">
        <f>O230*H230</f>
        <v>0</v>
      </c>
      <c r="Q230" s="158">
        <v>4.0000000000000001E-3</v>
      </c>
      <c r="R230" s="158">
        <f>Q230*H230</f>
        <v>0.08</v>
      </c>
      <c r="S230" s="158">
        <v>0</v>
      </c>
      <c r="T230" s="159">
        <f>S230*H230</f>
        <v>0</v>
      </c>
      <c r="AR230" s="160" t="s">
        <v>220</v>
      </c>
      <c r="AT230" s="160" t="s">
        <v>216</v>
      </c>
      <c r="AU230" s="160" t="s">
        <v>88</v>
      </c>
      <c r="AY230" s="14" t="s">
        <v>159</v>
      </c>
      <c r="BE230" s="93">
        <f>IF(N230="základní",J230,0)</f>
        <v>0</v>
      </c>
      <c r="BF230" s="93">
        <f>IF(N230="snížená",J230,0)</f>
        <v>0</v>
      </c>
      <c r="BG230" s="93">
        <f>IF(N230="zákl. přenesená",J230,0)</f>
        <v>0</v>
      </c>
      <c r="BH230" s="93">
        <f>IF(N230="sníž. přenesená",J230,0)</f>
        <v>0</v>
      </c>
      <c r="BI230" s="93">
        <f>IF(N230="nulová",J230,0)</f>
        <v>0</v>
      </c>
      <c r="BJ230" s="14" t="s">
        <v>86</v>
      </c>
      <c r="BK230" s="93">
        <f>ROUND(I230*H230,2)</f>
        <v>0</v>
      </c>
      <c r="BL230" s="14" t="s">
        <v>166</v>
      </c>
      <c r="BM230" s="160" t="s">
        <v>582</v>
      </c>
    </row>
    <row r="231" spans="2:65" s="1" customFormat="1" ht="24.15" customHeight="1">
      <c r="B231" s="31"/>
      <c r="C231" s="150" t="s">
        <v>277</v>
      </c>
      <c r="D231" s="150" t="s">
        <v>161</v>
      </c>
      <c r="E231" s="151" t="s">
        <v>583</v>
      </c>
      <c r="F231" s="152" t="s">
        <v>584</v>
      </c>
      <c r="G231" s="153" t="s">
        <v>175</v>
      </c>
      <c r="H231" s="154">
        <v>271.8</v>
      </c>
      <c r="I231" s="155"/>
      <c r="J231" s="156">
        <f>ROUND(I231*H231,2)</f>
        <v>0</v>
      </c>
      <c r="K231" s="152" t="s">
        <v>165</v>
      </c>
      <c r="L231" s="31"/>
      <c r="M231" s="157" t="s">
        <v>1</v>
      </c>
      <c r="N231" s="124" t="s">
        <v>43</v>
      </c>
      <c r="P231" s="158">
        <f>O231*H231</f>
        <v>0</v>
      </c>
      <c r="Q231" s="158">
        <v>9.0000000000000006E-5</v>
      </c>
      <c r="R231" s="158">
        <f>Q231*H231</f>
        <v>2.4462000000000001E-2</v>
      </c>
      <c r="S231" s="158">
        <v>0</v>
      </c>
      <c r="T231" s="159">
        <f>S231*H231</f>
        <v>0</v>
      </c>
      <c r="AR231" s="160" t="s">
        <v>166</v>
      </c>
      <c r="AT231" s="160" t="s">
        <v>161</v>
      </c>
      <c r="AU231" s="160" t="s">
        <v>88</v>
      </c>
      <c r="AY231" s="14" t="s">
        <v>159</v>
      </c>
      <c r="BE231" s="93">
        <f>IF(N231="základní",J231,0)</f>
        <v>0</v>
      </c>
      <c r="BF231" s="93">
        <f>IF(N231="snížená",J231,0)</f>
        <v>0</v>
      </c>
      <c r="BG231" s="93">
        <f>IF(N231="zákl. přenesená",J231,0)</f>
        <v>0</v>
      </c>
      <c r="BH231" s="93">
        <f>IF(N231="sníž. přenesená",J231,0)</f>
        <v>0</v>
      </c>
      <c r="BI231" s="93">
        <f>IF(N231="nulová",J231,0)</f>
        <v>0</v>
      </c>
      <c r="BJ231" s="14" t="s">
        <v>86</v>
      </c>
      <c r="BK231" s="93">
        <f>ROUND(I231*H231,2)</f>
        <v>0</v>
      </c>
      <c r="BL231" s="14" t="s">
        <v>166</v>
      </c>
      <c r="BM231" s="160" t="s">
        <v>585</v>
      </c>
    </row>
    <row r="232" spans="2:65" s="1" customFormat="1" ht="10.199999999999999">
      <c r="B232" s="31"/>
      <c r="D232" s="161" t="s">
        <v>168</v>
      </c>
      <c r="F232" s="162" t="s">
        <v>586</v>
      </c>
      <c r="I232" s="126"/>
      <c r="L232" s="31"/>
      <c r="M232" s="163"/>
      <c r="T232" s="55"/>
      <c r="AT232" s="14" t="s">
        <v>168</v>
      </c>
      <c r="AU232" s="14" t="s">
        <v>88</v>
      </c>
    </row>
    <row r="233" spans="2:65" s="12" customFormat="1" ht="10.199999999999999">
      <c r="B233" s="164"/>
      <c r="D233" s="165" t="s">
        <v>170</v>
      </c>
      <c r="E233" s="166" t="s">
        <v>1</v>
      </c>
      <c r="F233" s="167" t="s">
        <v>510</v>
      </c>
      <c r="H233" s="168">
        <v>271.8</v>
      </c>
      <c r="I233" s="169"/>
      <c r="L233" s="164"/>
      <c r="M233" s="170"/>
      <c r="T233" s="171"/>
      <c r="AT233" s="166" t="s">
        <v>170</v>
      </c>
      <c r="AU233" s="166" t="s">
        <v>88</v>
      </c>
      <c r="AV233" s="12" t="s">
        <v>88</v>
      </c>
      <c r="AW233" s="12" t="s">
        <v>32</v>
      </c>
      <c r="AX233" s="12" t="s">
        <v>86</v>
      </c>
      <c r="AY233" s="166" t="s">
        <v>159</v>
      </c>
    </row>
    <row r="234" spans="2:65" s="11" customFormat="1" ht="22.8" customHeight="1">
      <c r="B234" s="138"/>
      <c r="D234" s="139" t="s">
        <v>77</v>
      </c>
      <c r="E234" s="148" t="s">
        <v>227</v>
      </c>
      <c r="F234" s="148" t="s">
        <v>283</v>
      </c>
      <c r="I234" s="141"/>
      <c r="J234" s="149">
        <f>BK234</f>
        <v>0</v>
      </c>
      <c r="L234" s="138"/>
      <c r="M234" s="143"/>
      <c r="P234" s="144">
        <f>SUM(P235:P246)</f>
        <v>0</v>
      </c>
      <c r="R234" s="144">
        <f>SUM(R235:R246)</f>
        <v>5.6017400000000004</v>
      </c>
      <c r="T234" s="145">
        <f>SUM(T235:T246)</f>
        <v>0</v>
      </c>
      <c r="AR234" s="139" t="s">
        <v>86</v>
      </c>
      <c r="AT234" s="146" t="s">
        <v>77</v>
      </c>
      <c r="AU234" s="146" t="s">
        <v>86</v>
      </c>
      <c r="AY234" s="139" t="s">
        <v>159</v>
      </c>
      <c r="BK234" s="147">
        <f>SUM(BK235:BK246)</f>
        <v>0</v>
      </c>
    </row>
    <row r="235" spans="2:65" s="1" customFormat="1" ht="33" customHeight="1">
      <c r="B235" s="31"/>
      <c r="C235" s="150" t="s">
        <v>318</v>
      </c>
      <c r="D235" s="150" t="s">
        <v>161</v>
      </c>
      <c r="E235" s="151" t="s">
        <v>587</v>
      </c>
      <c r="F235" s="152" t="s">
        <v>588</v>
      </c>
      <c r="G235" s="153" t="s">
        <v>175</v>
      </c>
      <c r="H235" s="154">
        <v>6</v>
      </c>
      <c r="I235" s="155"/>
      <c r="J235" s="156">
        <f>ROUND(I235*H235,2)</f>
        <v>0</v>
      </c>
      <c r="K235" s="152" t="s">
        <v>165</v>
      </c>
      <c r="L235" s="31"/>
      <c r="M235" s="157" t="s">
        <v>1</v>
      </c>
      <c r="N235" s="124" t="s">
        <v>43</v>
      </c>
      <c r="P235" s="158">
        <f>O235*H235</f>
        <v>0</v>
      </c>
      <c r="Q235" s="158">
        <v>0.22735</v>
      </c>
      <c r="R235" s="158">
        <f>Q235*H235</f>
        <v>1.3641000000000001</v>
      </c>
      <c r="S235" s="158">
        <v>0</v>
      </c>
      <c r="T235" s="159">
        <f>S235*H235</f>
        <v>0</v>
      </c>
      <c r="AR235" s="160" t="s">
        <v>166</v>
      </c>
      <c r="AT235" s="160" t="s">
        <v>161</v>
      </c>
      <c r="AU235" s="160" t="s">
        <v>88</v>
      </c>
      <c r="AY235" s="14" t="s">
        <v>159</v>
      </c>
      <c r="BE235" s="93">
        <f>IF(N235="základní",J235,0)</f>
        <v>0</v>
      </c>
      <c r="BF235" s="93">
        <f>IF(N235="snížená",J235,0)</f>
        <v>0</v>
      </c>
      <c r="BG235" s="93">
        <f>IF(N235="zákl. přenesená",J235,0)</f>
        <v>0</v>
      </c>
      <c r="BH235" s="93">
        <f>IF(N235="sníž. přenesená",J235,0)</f>
        <v>0</v>
      </c>
      <c r="BI235" s="93">
        <f>IF(N235="nulová",J235,0)</f>
        <v>0</v>
      </c>
      <c r="BJ235" s="14" t="s">
        <v>86</v>
      </c>
      <c r="BK235" s="93">
        <f>ROUND(I235*H235,2)</f>
        <v>0</v>
      </c>
      <c r="BL235" s="14" t="s">
        <v>166</v>
      </c>
      <c r="BM235" s="160" t="s">
        <v>589</v>
      </c>
    </row>
    <row r="236" spans="2:65" s="1" customFormat="1" ht="10.199999999999999">
      <c r="B236" s="31"/>
      <c r="D236" s="161" t="s">
        <v>168</v>
      </c>
      <c r="F236" s="162" t="s">
        <v>590</v>
      </c>
      <c r="I236" s="126"/>
      <c r="L236" s="31"/>
      <c r="M236" s="163"/>
      <c r="T236" s="55"/>
      <c r="AT236" s="14" t="s">
        <v>168</v>
      </c>
      <c r="AU236" s="14" t="s">
        <v>88</v>
      </c>
    </row>
    <row r="237" spans="2:65" s="1" customFormat="1" ht="24.15" customHeight="1">
      <c r="B237" s="31"/>
      <c r="C237" s="172" t="s">
        <v>321</v>
      </c>
      <c r="D237" s="172" t="s">
        <v>216</v>
      </c>
      <c r="E237" s="173" t="s">
        <v>591</v>
      </c>
      <c r="F237" s="174" t="s">
        <v>592</v>
      </c>
      <c r="G237" s="175" t="s">
        <v>175</v>
      </c>
      <c r="H237" s="176">
        <v>6</v>
      </c>
      <c r="I237" s="177"/>
      <c r="J237" s="178">
        <f>ROUND(I237*H237,2)</f>
        <v>0</v>
      </c>
      <c r="K237" s="174" t="s">
        <v>165</v>
      </c>
      <c r="L237" s="179"/>
      <c r="M237" s="180" t="s">
        <v>1</v>
      </c>
      <c r="N237" s="181" t="s">
        <v>43</v>
      </c>
      <c r="P237" s="158">
        <f>O237*H237</f>
        <v>0</v>
      </c>
      <c r="Q237" s="158">
        <v>0.35</v>
      </c>
      <c r="R237" s="158">
        <f>Q237*H237</f>
        <v>2.0999999999999996</v>
      </c>
      <c r="S237" s="158">
        <v>0</v>
      </c>
      <c r="T237" s="159">
        <f>S237*H237</f>
        <v>0</v>
      </c>
      <c r="AR237" s="160" t="s">
        <v>220</v>
      </c>
      <c r="AT237" s="160" t="s">
        <v>216</v>
      </c>
      <c r="AU237" s="160" t="s">
        <v>88</v>
      </c>
      <c r="AY237" s="14" t="s">
        <v>159</v>
      </c>
      <c r="BE237" s="93">
        <f>IF(N237="základní",J237,0)</f>
        <v>0</v>
      </c>
      <c r="BF237" s="93">
        <f>IF(N237="snížená",J237,0)</f>
        <v>0</v>
      </c>
      <c r="BG237" s="93">
        <f>IF(N237="zákl. přenesená",J237,0)</f>
        <v>0</v>
      </c>
      <c r="BH237" s="93">
        <f>IF(N237="sníž. přenesená",J237,0)</f>
        <v>0</v>
      </c>
      <c r="BI237" s="93">
        <f>IF(N237="nulová",J237,0)</f>
        <v>0</v>
      </c>
      <c r="BJ237" s="14" t="s">
        <v>86</v>
      </c>
      <c r="BK237" s="93">
        <f>ROUND(I237*H237,2)</f>
        <v>0</v>
      </c>
      <c r="BL237" s="14" t="s">
        <v>166</v>
      </c>
      <c r="BM237" s="160" t="s">
        <v>593</v>
      </c>
    </row>
    <row r="238" spans="2:65" s="1" customFormat="1" ht="24.15" customHeight="1">
      <c r="B238" s="31"/>
      <c r="C238" s="150" t="s">
        <v>345</v>
      </c>
      <c r="D238" s="150" t="s">
        <v>161</v>
      </c>
      <c r="E238" s="151" t="s">
        <v>594</v>
      </c>
      <c r="F238" s="152" t="s">
        <v>595</v>
      </c>
      <c r="G238" s="153" t="s">
        <v>287</v>
      </c>
      <c r="H238" s="154">
        <v>2</v>
      </c>
      <c r="I238" s="155"/>
      <c r="J238" s="156">
        <f>ROUND(I238*H238,2)</f>
        <v>0</v>
      </c>
      <c r="K238" s="152" t="s">
        <v>165</v>
      </c>
      <c r="L238" s="31"/>
      <c r="M238" s="157" t="s">
        <v>1</v>
      </c>
      <c r="N238" s="124" t="s">
        <v>43</v>
      </c>
      <c r="P238" s="158">
        <f>O238*H238</f>
        <v>0</v>
      </c>
      <c r="Q238" s="158">
        <v>1.2149999999999999E-2</v>
      </c>
      <c r="R238" s="158">
        <f>Q238*H238</f>
        <v>2.4299999999999999E-2</v>
      </c>
      <c r="S238" s="158">
        <v>0</v>
      </c>
      <c r="T238" s="159">
        <f>S238*H238</f>
        <v>0</v>
      </c>
      <c r="AR238" s="160" t="s">
        <v>166</v>
      </c>
      <c r="AT238" s="160" t="s">
        <v>161</v>
      </c>
      <c r="AU238" s="160" t="s">
        <v>88</v>
      </c>
      <c r="AY238" s="14" t="s">
        <v>159</v>
      </c>
      <c r="BE238" s="93">
        <f>IF(N238="základní",J238,0)</f>
        <v>0</v>
      </c>
      <c r="BF238" s="93">
        <f>IF(N238="snížená",J238,0)</f>
        <v>0</v>
      </c>
      <c r="BG238" s="93">
        <f>IF(N238="zákl. přenesená",J238,0)</f>
        <v>0</v>
      </c>
      <c r="BH238" s="93">
        <f>IF(N238="sníž. přenesená",J238,0)</f>
        <v>0</v>
      </c>
      <c r="BI238" s="93">
        <f>IF(N238="nulová",J238,0)</f>
        <v>0</v>
      </c>
      <c r="BJ238" s="14" t="s">
        <v>86</v>
      </c>
      <c r="BK238" s="93">
        <f>ROUND(I238*H238,2)</f>
        <v>0</v>
      </c>
      <c r="BL238" s="14" t="s">
        <v>166</v>
      </c>
      <c r="BM238" s="160" t="s">
        <v>596</v>
      </c>
    </row>
    <row r="239" spans="2:65" s="1" customFormat="1" ht="10.199999999999999">
      <c r="B239" s="31"/>
      <c r="D239" s="161" t="s">
        <v>168</v>
      </c>
      <c r="F239" s="162" t="s">
        <v>597</v>
      </c>
      <c r="I239" s="126"/>
      <c r="L239" s="31"/>
      <c r="M239" s="163"/>
      <c r="T239" s="55"/>
      <c r="AT239" s="14" t="s">
        <v>168</v>
      </c>
      <c r="AU239" s="14" t="s">
        <v>88</v>
      </c>
    </row>
    <row r="240" spans="2:65" s="1" customFormat="1" ht="24.15" customHeight="1">
      <c r="B240" s="31"/>
      <c r="C240" s="172" t="s">
        <v>241</v>
      </c>
      <c r="D240" s="172" t="s">
        <v>216</v>
      </c>
      <c r="E240" s="173" t="s">
        <v>598</v>
      </c>
      <c r="F240" s="174" t="s">
        <v>599</v>
      </c>
      <c r="G240" s="175" t="s">
        <v>287</v>
      </c>
      <c r="H240" s="176">
        <v>2</v>
      </c>
      <c r="I240" s="177"/>
      <c r="J240" s="178">
        <f>ROUND(I240*H240,2)</f>
        <v>0</v>
      </c>
      <c r="K240" s="174" t="s">
        <v>165</v>
      </c>
      <c r="L240" s="179"/>
      <c r="M240" s="180" t="s">
        <v>1</v>
      </c>
      <c r="N240" s="181" t="s">
        <v>43</v>
      </c>
      <c r="P240" s="158">
        <f>O240*H240</f>
        <v>0</v>
      </c>
      <c r="Q240" s="158">
        <v>7.5999999999999998E-2</v>
      </c>
      <c r="R240" s="158">
        <f>Q240*H240</f>
        <v>0.152</v>
      </c>
      <c r="S240" s="158">
        <v>0</v>
      </c>
      <c r="T240" s="159">
        <f>S240*H240</f>
        <v>0</v>
      </c>
      <c r="AR240" s="160" t="s">
        <v>220</v>
      </c>
      <c r="AT240" s="160" t="s">
        <v>216</v>
      </c>
      <c r="AU240" s="160" t="s">
        <v>88</v>
      </c>
      <c r="AY240" s="14" t="s">
        <v>159</v>
      </c>
      <c r="BE240" s="93">
        <f>IF(N240="základní",J240,0)</f>
        <v>0</v>
      </c>
      <c r="BF240" s="93">
        <f>IF(N240="snížená",J240,0)</f>
        <v>0</v>
      </c>
      <c r="BG240" s="93">
        <f>IF(N240="zákl. přenesená",J240,0)</f>
        <v>0</v>
      </c>
      <c r="BH240" s="93">
        <f>IF(N240="sníž. přenesená",J240,0)</f>
        <v>0</v>
      </c>
      <c r="BI240" s="93">
        <f>IF(N240="nulová",J240,0)</f>
        <v>0</v>
      </c>
      <c r="BJ240" s="14" t="s">
        <v>86</v>
      </c>
      <c r="BK240" s="93">
        <f>ROUND(I240*H240,2)</f>
        <v>0</v>
      </c>
      <c r="BL240" s="14" t="s">
        <v>166</v>
      </c>
      <c r="BM240" s="160" t="s">
        <v>600</v>
      </c>
    </row>
    <row r="241" spans="2:65" s="1" customFormat="1" ht="24.15" customHeight="1">
      <c r="B241" s="31"/>
      <c r="C241" s="150" t="s">
        <v>601</v>
      </c>
      <c r="D241" s="150" t="s">
        <v>161</v>
      </c>
      <c r="E241" s="151" t="s">
        <v>602</v>
      </c>
      <c r="F241" s="152" t="s">
        <v>603</v>
      </c>
      <c r="G241" s="153" t="s">
        <v>287</v>
      </c>
      <c r="H241" s="154">
        <v>2</v>
      </c>
      <c r="I241" s="155"/>
      <c r="J241" s="156">
        <f>ROUND(I241*H241,2)</f>
        <v>0</v>
      </c>
      <c r="K241" s="152" t="s">
        <v>165</v>
      </c>
      <c r="L241" s="31"/>
      <c r="M241" s="157" t="s">
        <v>1</v>
      </c>
      <c r="N241" s="124" t="s">
        <v>43</v>
      </c>
      <c r="P241" s="158">
        <f>O241*H241</f>
        <v>0</v>
      </c>
      <c r="Q241" s="158">
        <v>0.22735</v>
      </c>
      <c r="R241" s="158">
        <f>Q241*H241</f>
        <v>0.45469999999999999</v>
      </c>
      <c r="S241" s="158">
        <v>0</v>
      </c>
      <c r="T241" s="159">
        <f>S241*H241</f>
        <v>0</v>
      </c>
      <c r="AR241" s="160" t="s">
        <v>166</v>
      </c>
      <c r="AT241" s="160" t="s">
        <v>161</v>
      </c>
      <c r="AU241" s="160" t="s">
        <v>88</v>
      </c>
      <c r="AY241" s="14" t="s">
        <v>159</v>
      </c>
      <c r="BE241" s="93">
        <f>IF(N241="základní",J241,0)</f>
        <v>0</v>
      </c>
      <c r="BF241" s="93">
        <f>IF(N241="snížená",J241,0)</f>
        <v>0</v>
      </c>
      <c r="BG241" s="93">
        <f>IF(N241="zákl. přenesená",J241,0)</f>
        <v>0</v>
      </c>
      <c r="BH241" s="93">
        <f>IF(N241="sníž. přenesená",J241,0)</f>
        <v>0</v>
      </c>
      <c r="BI241" s="93">
        <f>IF(N241="nulová",J241,0)</f>
        <v>0</v>
      </c>
      <c r="BJ241" s="14" t="s">
        <v>86</v>
      </c>
      <c r="BK241" s="93">
        <f>ROUND(I241*H241,2)</f>
        <v>0</v>
      </c>
      <c r="BL241" s="14" t="s">
        <v>166</v>
      </c>
      <c r="BM241" s="160" t="s">
        <v>604</v>
      </c>
    </row>
    <row r="242" spans="2:65" s="1" customFormat="1" ht="10.199999999999999">
      <c r="B242" s="31"/>
      <c r="D242" s="161" t="s">
        <v>168</v>
      </c>
      <c r="F242" s="162" t="s">
        <v>605</v>
      </c>
      <c r="I242" s="126"/>
      <c r="L242" s="31"/>
      <c r="M242" s="163"/>
      <c r="T242" s="55"/>
      <c r="AT242" s="14" t="s">
        <v>168</v>
      </c>
      <c r="AU242" s="14" t="s">
        <v>88</v>
      </c>
    </row>
    <row r="243" spans="2:65" s="1" customFormat="1" ht="24.15" customHeight="1">
      <c r="B243" s="31"/>
      <c r="C243" s="172" t="s">
        <v>606</v>
      </c>
      <c r="D243" s="172" t="s">
        <v>216</v>
      </c>
      <c r="E243" s="173" t="s">
        <v>607</v>
      </c>
      <c r="F243" s="174" t="s">
        <v>608</v>
      </c>
      <c r="G243" s="175" t="s">
        <v>287</v>
      </c>
      <c r="H243" s="176">
        <v>2</v>
      </c>
      <c r="I243" s="177"/>
      <c r="J243" s="178">
        <f>ROUND(I243*H243,2)</f>
        <v>0</v>
      </c>
      <c r="K243" s="174" t="s">
        <v>165</v>
      </c>
      <c r="L243" s="179"/>
      <c r="M243" s="180" t="s">
        <v>1</v>
      </c>
      <c r="N243" s="181" t="s">
        <v>43</v>
      </c>
      <c r="P243" s="158">
        <f>O243*H243</f>
        <v>0</v>
      </c>
      <c r="Q243" s="158">
        <v>0.41299999999999998</v>
      </c>
      <c r="R243" s="158">
        <f>Q243*H243</f>
        <v>0.82599999999999996</v>
      </c>
      <c r="S243" s="158">
        <v>0</v>
      </c>
      <c r="T243" s="159">
        <f>S243*H243</f>
        <v>0</v>
      </c>
      <c r="AR243" s="160" t="s">
        <v>220</v>
      </c>
      <c r="AT243" s="160" t="s">
        <v>216</v>
      </c>
      <c r="AU243" s="160" t="s">
        <v>88</v>
      </c>
      <c r="AY243" s="14" t="s">
        <v>159</v>
      </c>
      <c r="BE243" s="93">
        <f>IF(N243="základní",J243,0)</f>
        <v>0</v>
      </c>
      <c r="BF243" s="93">
        <f>IF(N243="snížená",J243,0)</f>
        <v>0</v>
      </c>
      <c r="BG243" s="93">
        <f>IF(N243="zákl. přenesená",J243,0)</f>
        <v>0</v>
      </c>
      <c r="BH243" s="93">
        <f>IF(N243="sníž. přenesená",J243,0)</f>
        <v>0</v>
      </c>
      <c r="BI243" s="93">
        <f>IF(N243="nulová",J243,0)</f>
        <v>0</v>
      </c>
      <c r="BJ243" s="14" t="s">
        <v>86</v>
      </c>
      <c r="BK243" s="93">
        <f>ROUND(I243*H243,2)</f>
        <v>0</v>
      </c>
      <c r="BL243" s="14" t="s">
        <v>166</v>
      </c>
      <c r="BM243" s="160" t="s">
        <v>609</v>
      </c>
    </row>
    <row r="244" spans="2:65" s="1" customFormat="1" ht="33" customHeight="1">
      <c r="B244" s="31"/>
      <c r="C244" s="150" t="s">
        <v>610</v>
      </c>
      <c r="D244" s="150" t="s">
        <v>161</v>
      </c>
      <c r="E244" s="151" t="s">
        <v>611</v>
      </c>
      <c r="F244" s="152" t="s">
        <v>612</v>
      </c>
      <c r="G244" s="153" t="s">
        <v>287</v>
      </c>
      <c r="H244" s="154">
        <v>1</v>
      </c>
      <c r="I244" s="155"/>
      <c r="J244" s="156">
        <f>ROUND(I244*H244,2)</f>
        <v>0</v>
      </c>
      <c r="K244" s="152" t="s">
        <v>165</v>
      </c>
      <c r="L244" s="31"/>
      <c r="M244" s="157" t="s">
        <v>1</v>
      </c>
      <c r="N244" s="124" t="s">
        <v>43</v>
      </c>
      <c r="P244" s="158">
        <f>O244*H244</f>
        <v>0</v>
      </c>
      <c r="Q244" s="158">
        <v>0.37164000000000003</v>
      </c>
      <c r="R244" s="158">
        <f>Q244*H244</f>
        <v>0.37164000000000003</v>
      </c>
      <c r="S244" s="158">
        <v>0</v>
      </c>
      <c r="T244" s="159">
        <f>S244*H244</f>
        <v>0</v>
      </c>
      <c r="AR244" s="160" t="s">
        <v>166</v>
      </c>
      <c r="AT244" s="160" t="s">
        <v>161</v>
      </c>
      <c r="AU244" s="160" t="s">
        <v>88</v>
      </c>
      <c r="AY244" s="14" t="s">
        <v>159</v>
      </c>
      <c r="BE244" s="93">
        <f>IF(N244="základní",J244,0)</f>
        <v>0</v>
      </c>
      <c r="BF244" s="93">
        <f>IF(N244="snížená",J244,0)</f>
        <v>0</v>
      </c>
      <c r="BG244" s="93">
        <f>IF(N244="zákl. přenesená",J244,0)</f>
        <v>0</v>
      </c>
      <c r="BH244" s="93">
        <f>IF(N244="sníž. přenesená",J244,0)</f>
        <v>0</v>
      </c>
      <c r="BI244" s="93">
        <f>IF(N244="nulová",J244,0)</f>
        <v>0</v>
      </c>
      <c r="BJ244" s="14" t="s">
        <v>86</v>
      </c>
      <c r="BK244" s="93">
        <f>ROUND(I244*H244,2)</f>
        <v>0</v>
      </c>
      <c r="BL244" s="14" t="s">
        <v>166</v>
      </c>
      <c r="BM244" s="160" t="s">
        <v>613</v>
      </c>
    </row>
    <row r="245" spans="2:65" s="1" customFormat="1" ht="10.199999999999999">
      <c r="B245" s="31"/>
      <c r="D245" s="161" t="s">
        <v>168</v>
      </c>
      <c r="F245" s="162" t="s">
        <v>614</v>
      </c>
      <c r="I245" s="126"/>
      <c r="L245" s="31"/>
      <c r="M245" s="163"/>
      <c r="T245" s="55"/>
      <c r="AT245" s="14" t="s">
        <v>168</v>
      </c>
      <c r="AU245" s="14" t="s">
        <v>88</v>
      </c>
    </row>
    <row r="246" spans="2:65" s="1" customFormat="1" ht="24.15" customHeight="1">
      <c r="B246" s="31"/>
      <c r="C246" s="172" t="s">
        <v>615</v>
      </c>
      <c r="D246" s="172" t="s">
        <v>216</v>
      </c>
      <c r="E246" s="173" t="s">
        <v>616</v>
      </c>
      <c r="F246" s="174" t="s">
        <v>617</v>
      </c>
      <c r="G246" s="175" t="s">
        <v>287</v>
      </c>
      <c r="H246" s="176">
        <v>1</v>
      </c>
      <c r="I246" s="177"/>
      <c r="J246" s="178">
        <f>ROUND(I246*H246,2)</f>
        <v>0</v>
      </c>
      <c r="K246" s="174" t="s">
        <v>165</v>
      </c>
      <c r="L246" s="179"/>
      <c r="M246" s="180" t="s">
        <v>1</v>
      </c>
      <c r="N246" s="181" t="s">
        <v>43</v>
      </c>
      <c r="P246" s="158">
        <f>O246*H246</f>
        <v>0</v>
      </c>
      <c r="Q246" s="158">
        <v>0.309</v>
      </c>
      <c r="R246" s="158">
        <f>Q246*H246</f>
        <v>0.309</v>
      </c>
      <c r="S246" s="158">
        <v>0</v>
      </c>
      <c r="T246" s="159">
        <f>S246*H246</f>
        <v>0</v>
      </c>
      <c r="AR246" s="160" t="s">
        <v>220</v>
      </c>
      <c r="AT246" s="160" t="s">
        <v>216</v>
      </c>
      <c r="AU246" s="160" t="s">
        <v>88</v>
      </c>
      <c r="AY246" s="14" t="s">
        <v>159</v>
      </c>
      <c r="BE246" s="93">
        <f>IF(N246="základní",J246,0)</f>
        <v>0</v>
      </c>
      <c r="BF246" s="93">
        <f>IF(N246="snížená",J246,0)</f>
        <v>0</v>
      </c>
      <c r="BG246" s="93">
        <f>IF(N246="zákl. přenesená",J246,0)</f>
        <v>0</v>
      </c>
      <c r="BH246" s="93">
        <f>IF(N246="sníž. přenesená",J246,0)</f>
        <v>0</v>
      </c>
      <c r="BI246" s="93">
        <f>IF(N246="nulová",J246,0)</f>
        <v>0</v>
      </c>
      <c r="BJ246" s="14" t="s">
        <v>86</v>
      </c>
      <c r="BK246" s="93">
        <f>ROUND(I246*H246,2)</f>
        <v>0</v>
      </c>
      <c r="BL246" s="14" t="s">
        <v>166</v>
      </c>
      <c r="BM246" s="160" t="s">
        <v>618</v>
      </c>
    </row>
    <row r="247" spans="2:65" s="11" customFormat="1" ht="22.8" customHeight="1">
      <c r="B247" s="138"/>
      <c r="D247" s="139" t="s">
        <v>77</v>
      </c>
      <c r="E247" s="148" t="s">
        <v>332</v>
      </c>
      <c r="F247" s="148" t="s">
        <v>333</v>
      </c>
      <c r="I247" s="141"/>
      <c r="J247" s="149">
        <f>BK247</f>
        <v>0</v>
      </c>
      <c r="L247" s="138"/>
      <c r="M247" s="143"/>
      <c r="P247" s="144">
        <f>SUM(P248:P255)</f>
        <v>0</v>
      </c>
      <c r="R247" s="144">
        <f>SUM(R248:R255)</f>
        <v>0</v>
      </c>
      <c r="T247" s="145">
        <f>SUM(T248:T255)</f>
        <v>0</v>
      </c>
      <c r="AR247" s="139" t="s">
        <v>86</v>
      </c>
      <c r="AT247" s="146" t="s">
        <v>77</v>
      </c>
      <c r="AU247" s="146" t="s">
        <v>86</v>
      </c>
      <c r="AY247" s="139" t="s">
        <v>159</v>
      </c>
      <c r="BK247" s="147">
        <f>SUM(BK248:BK255)</f>
        <v>0</v>
      </c>
    </row>
    <row r="248" spans="2:65" s="1" customFormat="1" ht="33" customHeight="1">
      <c r="B248" s="31"/>
      <c r="C248" s="150" t="s">
        <v>298</v>
      </c>
      <c r="D248" s="150" t="s">
        <v>161</v>
      </c>
      <c r="E248" s="151" t="s">
        <v>335</v>
      </c>
      <c r="F248" s="152" t="s">
        <v>336</v>
      </c>
      <c r="G248" s="153" t="s">
        <v>219</v>
      </c>
      <c r="H248" s="154">
        <v>135.72999999999999</v>
      </c>
      <c r="I248" s="155"/>
      <c r="J248" s="156">
        <f>ROUND(I248*H248,2)</f>
        <v>0</v>
      </c>
      <c r="K248" s="152" t="s">
        <v>165</v>
      </c>
      <c r="L248" s="31"/>
      <c r="M248" s="157" t="s">
        <v>1</v>
      </c>
      <c r="N248" s="124" t="s">
        <v>43</v>
      </c>
      <c r="P248" s="158">
        <f>O248*H248</f>
        <v>0</v>
      </c>
      <c r="Q248" s="158">
        <v>0</v>
      </c>
      <c r="R248" s="158">
        <f>Q248*H248</f>
        <v>0</v>
      </c>
      <c r="S248" s="158">
        <v>0</v>
      </c>
      <c r="T248" s="159">
        <f>S248*H248</f>
        <v>0</v>
      </c>
      <c r="AR248" s="160" t="s">
        <v>166</v>
      </c>
      <c r="AT248" s="160" t="s">
        <v>161</v>
      </c>
      <c r="AU248" s="160" t="s">
        <v>88</v>
      </c>
      <c r="AY248" s="14" t="s">
        <v>159</v>
      </c>
      <c r="BE248" s="93">
        <f>IF(N248="základní",J248,0)</f>
        <v>0</v>
      </c>
      <c r="BF248" s="93">
        <f>IF(N248="snížená",J248,0)</f>
        <v>0</v>
      </c>
      <c r="BG248" s="93">
        <f>IF(N248="zákl. přenesená",J248,0)</f>
        <v>0</v>
      </c>
      <c r="BH248" s="93">
        <f>IF(N248="sníž. přenesená",J248,0)</f>
        <v>0</v>
      </c>
      <c r="BI248" s="93">
        <f>IF(N248="nulová",J248,0)</f>
        <v>0</v>
      </c>
      <c r="BJ248" s="14" t="s">
        <v>86</v>
      </c>
      <c r="BK248" s="93">
        <f>ROUND(I248*H248,2)</f>
        <v>0</v>
      </c>
      <c r="BL248" s="14" t="s">
        <v>166</v>
      </c>
      <c r="BM248" s="160" t="s">
        <v>619</v>
      </c>
    </row>
    <row r="249" spans="2:65" s="1" customFormat="1" ht="10.199999999999999">
      <c r="B249" s="31"/>
      <c r="D249" s="161" t="s">
        <v>168</v>
      </c>
      <c r="F249" s="162" t="s">
        <v>338</v>
      </c>
      <c r="I249" s="126"/>
      <c r="L249" s="31"/>
      <c r="M249" s="163"/>
      <c r="T249" s="55"/>
      <c r="AT249" s="14" t="s">
        <v>168</v>
      </c>
      <c r="AU249" s="14" t="s">
        <v>88</v>
      </c>
    </row>
    <row r="250" spans="2:65" s="1" customFormat="1" ht="24.15" customHeight="1">
      <c r="B250" s="31"/>
      <c r="C250" s="150" t="s">
        <v>303</v>
      </c>
      <c r="D250" s="150" t="s">
        <v>161</v>
      </c>
      <c r="E250" s="151" t="s">
        <v>340</v>
      </c>
      <c r="F250" s="152" t="s">
        <v>341</v>
      </c>
      <c r="G250" s="153" t="s">
        <v>219</v>
      </c>
      <c r="H250" s="154">
        <v>1357.3</v>
      </c>
      <c r="I250" s="155"/>
      <c r="J250" s="156">
        <f>ROUND(I250*H250,2)</f>
        <v>0</v>
      </c>
      <c r="K250" s="152" t="s">
        <v>165</v>
      </c>
      <c r="L250" s="31"/>
      <c r="M250" s="157" t="s">
        <v>1</v>
      </c>
      <c r="N250" s="124" t="s">
        <v>43</v>
      </c>
      <c r="P250" s="158">
        <f>O250*H250</f>
        <v>0</v>
      </c>
      <c r="Q250" s="158">
        <v>0</v>
      </c>
      <c r="R250" s="158">
        <f>Q250*H250</f>
        <v>0</v>
      </c>
      <c r="S250" s="158">
        <v>0</v>
      </c>
      <c r="T250" s="159">
        <f>S250*H250</f>
        <v>0</v>
      </c>
      <c r="AR250" s="160" t="s">
        <v>166</v>
      </c>
      <c r="AT250" s="160" t="s">
        <v>161</v>
      </c>
      <c r="AU250" s="160" t="s">
        <v>88</v>
      </c>
      <c r="AY250" s="14" t="s">
        <v>159</v>
      </c>
      <c r="BE250" s="93">
        <f>IF(N250="základní",J250,0)</f>
        <v>0</v>
      </c>
      <c r="BF250" s="93">
        <f>IF(N250="snížená",J250,0)</f>
        <v>0</v>
      </c>
      <c r="BG250" s="93">
        <f>IF(N250="zákl. přenesená",J250,0)</f>
        <v>0</v>
      </c>
      <c r="BH250" s="93">
        <f>IF(N250="sníž. přenesená",J250,0)</f>
        <v>0</v>
      </c>
      <c r="BI250" s="93">
        <f>IF(N250="nulová",J250,0)</f>
        <v>0</v>
      </c>
      <c r="BJ250" s="14" t="s">
        <v>86</v>
      </c>
      <c r="BK250" s="93">
        <f>ROUND(I250*H250,2)</f>
        <v>0</v>
      </c>
      <c r="BL250" s="14" t="s">
        <v>166</v>
      </c>
      <c r="BM250" s="160" t="s">
        <v>620</v>
      </c>
    </row>
    <row r="251" spans="2:65" s="1" customFormat="1" ht="10.199999999999999">
      <c r="B251" s="31"/>
      <c r="D251" s="161" t="s">
        <v>168</v>
      </c>
      <c r="F251" s="162" t="s">
        <v>343</v>
      </c>
      <c r="I251" s="126"/>
      <c r="L251" s="31"/>
      <c r="M251" s="163"/>
      <c r="T251" s="55"/>
      <c r="AT251" s="14" t="s">
        <v>168</v>
      </c>
      <c r="AU251" s="14" t="s">
        <v>88</v>
      </c>
    </row>
    <row r="252" spans="2:65" s="12" customFormat="1" ht="10.199999999999999">
      <c r="B252" s="164"/>
      <c r="D252" s="165" t="s">
        <v>170</v>
      </c>
      <c r="E252" s="166" t="s">
        <v>1</v>
      </c>
      <c r="F252" s="167" t="s">
        <v>621</v>
      </c>
      <c r="H252" s="168">
        <v>1357.3</v>
      </c>
      <c r="I252" s="169"/>
      <c r="L252" s="164"/>
      <c r="M252" s="170"/>
      <c r="T252" s="171"/>
      <c r="AT252" s="166" t="s">
        <v>170</v>
      </c>
      <c r="AU252" s="166" t="s">
        <v>88</v>
      </c>
      <c r="AV252" s="12" t="s">
        <v>88</v>
      </c>
      <c r="AW252" s="12" t="s">
        <v>32</v>
      </c>
      <c r="AX252" s="12" t="s">
        <v>86</v>
      </c>
      <c r="AY252" s="166" t="s">
        <v>159</v>
      </c>
    </row>
    <row r="253" spans="2:65" s="1" customFormat="1" ht="44.25" customHeight="1">
      <c r="B253" s="31"/>
      <c r="C253" s="150" t="s">
        <v>308</v>
      </c>
      <c r="D253" s="150" t="s">
        <v>161</v>
      </c>
      <c r="E253" s="151" t="s">
        <v>346</v>
      </c>
      <c r="F253" s="152" t="s">
        <v>347</v>
      </c>
      <c r="G253" s="153" t="s">
        <v>219</v>
      </c>
      <c r="H253" s="154">
        <v>135.72999999999999</v>
      </c>
      <c r="I253" s="155"/>
      <c r="J253" s="156">
        <f>ROUND(I253*H253,2)</f>
        <v>0</v>
      </c>
      <c r="K253" s="152" t="s">
        <v>165</v>
      </c>
      <c r="L253" s="31"/>
      <c r="M253" s="157" t="s">
        <v>1</v>
      </c>
      <c r="N253" s="124" t="s">
        <v>43</v>
      </c>
      <c r="P253" s="158">
        <f>O253*H253</f>
        <v>0</v>
      </c>
      <c r="Q253" s="158">
        <v>0</v>
      </c>
      <c r="R253" s="158">
        <f>Q253*H253</f>
        <v>0</v>
      </c>
      <c r="S253" s="158">
        <v>0</v>
      </c>
      <c r="T253" s="159">
        <f>S253*H253</f>
        <v>0</v>
      </c>
      <c r="AR253" s="160" t="s">
        <v>166</v>
      </c>
      <c r="AT253" s="160" t="s">
        <v>161</v>
      </c>
      <c r="AU253" s="160" t="s">
        <v>88</v>
      </c>
      <c r="AY253" s="14" t="s">
        <v>159</v>
      </c>
      <c r="BE253" s="93">
        <f>IF(N253="základní",J253,0)</f>
        <v>0</v>
      </c>
      <c r="BF253" s="93">
        <f>IF(N253="snížená",J253,0)</f>
        <v>0</v>
      </c>
      <c r="BG253" s="93">
        <f>IF(N253="zákl. přenesená",J253,0)</f>
        <v>0</v>
      </c>
      <c r="BH253" s="93">
        <f>IF(N253="sníž. přenesená",J253,0)</f>
        <v>0</v>
      </c>
      <c r="BI253" s="93">
        <f>IF(N253="nulová",J253,0)</f>
        <v>0</v>
      </c>
      <c r="BJ253" s="14" t="s">
        <v>86</v>
      </c>
      <c r="BK253" s="93">
        <f>ROUND(I253*H253,2)</f>
        <v>0</v>
      </c>
      <c r="BL253" s="14" t="s">
        <v>166</v>
      </c>
      <c r="BM253" s="160" t="s">
        <v>622</v>
      </c>
    </row>
    <row r="254" spans="2:65" s="1" customFormat="1" ht="10.199999999999999">
      <c r="B254" s="31"/>
      <c r="D254" s="161" t="s">
        <v>168</v>
      </c>
      <c r="F254" s="162" t="s">
        <v>349</v>
      </c>
      <c r="I254" s="126"/>
      <c r="L254" s="31"/>
      <c r="M254" s="163"/>
      <c r="T254" s="55"/>
      <c r="AT254" s="14" t="s">
        <v>168</v>
      </c>
      <c r="AU254" s="14" t="s">
        <v>88</v>
      </c>
    </row>
    <row r="255" spans="2:65" s="12" customFormat="1" ht="10.199999999999999">
      <c r="B255" s="164"/>
      <c r="D255" s="165" t="s">
        <v>170</v>
      </c>
      <c r="E255" s="166" t="s">
        <v>1</v>
      </c>
      <c r="F255" s="167" t="s">
        <v>623</v>
      </c>
      <c r="H255" s="168">
        <v>135.72999999999999</v>
      </c>
      <c r="I255" s="169"/>
      <c r="L255" s="164"/>
      <c r="M255" s="170"/>
      <c r="T255" s="171"/>
      <c r="AT255" s="166" t="s">
        <v>170</v>
      </c>
      <c r="AU255" s="166" t="s">
        <v>88</v>
      </c>
      <c r="AV255" s="12" t="s">
        <v>88</v>
      </c>
      <c r="AW255" s="12" t="s">
        <v>32</v>
      </c>
      <c r="AX255" s="12" t="s">
        <v>86</v>
      </c>
      <c r="AY255" s="166" t="s">
        <v>159</v>
      </c>
    </row>
    <row r="256" spans="2:65" s="11" customFormat="1" ht="22.8" customHeight="1">
      <c r="B256" s="138"/>
      <c r="D256" s="139" t="s">
        <v>77</v>
      </c>
      <c r="E256" s="148" t="s">
        <v>357</v>
      </c>
      <c r="F256" s="148" t="s">
        <v>358</v>
      </c>
      <c r="I256" s="141"/>
      <c r="J256" s="149">
        <f>BK256</f>
        <v>0</v>
      </c>
      <c r="L256" s="138"/>
      <c r="M256" s="143"/>
      <c r="P256" s="144">
        <f>SUM(P257:P259)</f>
        <v>0</v>
      </c>
      <c r="R256" s="144">
        <f>SUM(R257:R259)</f>
        <v>0</v>
      </c>
      <c r="T256" s="145">
        <f>SUM(T257:T259)</f>
        <v>0</v>
      </c>
      <c r="AR256" s="139" t="s">
        <v>86</v>
      </c>
      <c r="AT256" s="146" t="s">
        <v>77</v>
      </c>
      <c r="AU256" s="146" t="s">
        <v>86</v>
      </c>
      <c r="AY256" s="139" t="s">
        <v>159</v>
      </c>
      <c r="BK256" s="147">
        <f>SUM(BK257:BK259)</f>
        <v>0</v>
      </c>
    </row>
    <row r="257" spans="2:65" s="1" customFormat="1" ht="49.05" customHeight="1">
      <c r="B257" s="31"/>
      <c r="C257" s="150" t="s">
        <v>293</v>
      </c>
      <c r="D257" s="150" t="s">
        <v>161</v>
      </c>
      <c r="E257" s="151" t="s">
        <v>624</v>
      </c>
      <c r="F257" s="152" t="s">
        <v>625</v>
      </c>
      <c r="G257" s="153" t="s">
        <v>219</v>
      </c>
      <c r="H257" s="154">
        <v>616.50800000000004</v>
      </c>
      <c r="I257" s="155"/>
      <c r="J257" s="156">
        <f>ROUND(I257*H257,2)</f>
        <v>0</v>
      </c>
      <c r="K257" s="152" t="s">
        <v>165</v>
      </c>
      <c r="L257" s="31"/>
      <c r="M257" s="157" t="s">
        <v>1</v>
      </c>
      <c r="N257" s="124" t="s">
        <v>43</v>
      </c>
      <c r="P257" s="158">
        <f>O257*H257</f>
        <v>0</v>
      </c>
      <c r="Q257" s="158">
        <v>0</v>
      </c>
      <c r="R257" s="158">
        <f>Q257*H257</f>
        <v>0</v>
      </c>
      <c r="S257" s="158">
        <v>0</v>
      </c>
      <c r="T257" s="159">
        <f>S257*H257</f>
        <v>0</v>
      </c>
      <c r="AR257" s="160" t="s">
        <v>166</v>
      </c>
      <c r="AT257" s="160" t="s">
        <v>161</v>
      </c>
      <c r="AU257" s="160" t="s">
        <v>88</v>
      </c>
      <c r="AY257" s="14" t="s">
        <v>159</v>
      </c>
      <c r="BE257" s="93">
        <f>IF(N257="základní",J257,0)</f>
        <v>0</v>
      </c>
      <c r="BF257" s="93">
        <f>IF(N257="snížená",J257,0)</f>
        <v>0</v>
      </c>
      <c r="BG257" s="93">
        <f>IF(N257="zákl. přenesená",J257,0)</f>
        <v>0</v>
      </c>
      <c r="BH257" s="93">
        <f>IF(N257="sníž. přenesená",J257,0)</f>
        <v>0</v>
      </c>
      <c r="BI257" s="93">
        <f>IF(N257="nulová",J257,0)</f>
        <v>0</v>
      </c>
      <c r="BJ257" s="14" t="s">
        <v>86</v>
      </c>
      <c r="BK257" s="93">
        <f>ROUND(I257*H257,2)</f>
        <v>0</v>
      </c>
      <c r="BL257" s="14" t="s">
        <v>166</v>
      </c>
      <c r="BM257" s="160" t="s">
        <v>626</v>
      </c>
    </row>
    <row r="258" spans="2:65" s="1" customFormat="1" ht="10.199999999999999">
      <c r="B258" s="31"/>
      <c r="D258" s="161" t="s">
        <v>168</v>
      </c>
      <c r="F258" s="162" t="s">
        <v>627</v>
      </c>
      <c r="I258" s="126"/>
      <c r="L258" s="31"/>
      <c r="M258" s="163"/>
      <c r="T258" s="55"/>
      <c r="AT258" s="14" t="s">
        <v>168</v>
      </c>
      <c r="AU258" s="14" t="s">
        <v>88</v>
      </c>
    </row>
    <row r="259" spans="2:65" s="12" customFormat="1" ht="10.199999999999999">
      <c r="B259" s="164"/>
      <c r="D259" s="165" t="s">
        <v>170</v>
      </c>
      <c r="E259" s="166" t="s">
        <v>1</v>
      </c>
      <c r="F259" s="167" t="s">
        <v>628</v>
      </c>
      <c r="H259" s="168">
        <v>616.50800000000004</v>
      </c>
      <c r="I259" s="169"/>
      <c r="L259" s="164"/>
      <c r="M259" s="170"/>
      <c r="T259" s="171"/>
      <c r="AT259" s="166" t="s">
        <v>170</v>
      </c>
      <c r="AU259" s="166" t="s">
        <v>88</v>
      </c>
      <c r="AV259" s="12" t="s">
        <v>88</v>
      </c>
      <c r="AW259" s="12" t="s">
        <v>32</v>
      </c>
      <c r="AX259" s="12" t="s">
        <v>86</v>
      </c>
      <c r="AY259" s="166" t="s">
        <v>159</v>
      </c>
    </row>
    <row r="260" spans="2:65" s="11" customFormat="1" ht="25.95" customHeight="1">
      <c r="B260" s="138"/>
      <c r="D260" s="139" t="s">
        <v>77</v>
      </c>
      <c r="E260" s="140" t="s">
        <v>216</v>
      </c>
      <c r="F260" s="140" t="s">
        <v>365</v>
      </c>
      <c r="I260" s="141"/>
      <c r="J260" s="142">
        <f>BK260</f>
        <v>0</v>
      </c>
      <c r="L260" s="138"/>
      <c r="M260" s="143"/>
      <c r="P260" s="144">
        <f>P261</f>
        <v>0</v>
      </c>
      <c r="R260" s="144">
        <f>R261</f>
        <v>1.3860000000000001E-2</v>
      </c>
      <c r="T260" s="145">
        <f>T261</f>
        <v>0</v>
      </c>
      <c r="AR260" s="139" t="s">
        <v>179</v>
      </c>
      <c r="AT260" s="146" t="s">
        <v>77</v>
      </c>
      <c r="AU260" s="146" t="s">
        <v>78</v>
      </c>
      <c r="AY260" s="139" t="s">
        <v>159</v>
      </c>
      <c r="BK260" s="147">
        <f>BK261</f>
        <v>0</v>
      </c>
    </row>
    <row r="261" spans="2:65" s="11" customFormat="1" ht="22.8" customHeight="1">
      <c r="B261" s="138"/>
      <c r="D261" s="139" t="s">
        <v>77</v>
      </c>
      <c r="E261" s="148" t="s">
        <v>366</v>
      </c>
      <c r="F261" s="148" t="s">
        <v>367</v>
      </c>
      <c r="I261" s="141"/>
      <c r="J261" s="149">
        <f>BK261</f>
        <v>0</v>
      </c>
      <c r="L261" s="138"/>
      <c r="M261" s="143"/>
      <c r="P261" s="144">
        <f>SUM(P262:P264)</f>
        <v>0</v>
      </c>
      <c r="R261" s="144">
        <f>SUM(R262:R264)</f>
        <v>1.3860000000000001E-2</v>
      </c>
      <c r="T261" s="145">
        <f>SUM(T262:T264)</f>
        <v>0</v>
      </c>
      <c r="AR261" s="139" t="s">
        <v>179</v>
      </c>
      <c r="AT261" s="146" t="s">
        <v>77</v>
      </c>
      <c r="AU261" s="146" t="s">
        <v>86</v>
      </c>
      <c r="AY261" s="139" t="s">
        <v>159</v>
      </c>
      <c r="BK261" s="147">
        <f>SUM(BK262:BK264)</f>
        <v>0</v>
      </c>
    </row>
    <row r="262" spans="2:65" s="1" customFormat="1" ht="21.75" customHeight="1">
      <c r="B262" s="31"/>
      <c r="C262" s="150" t="s">
        <v>313</v>
      </c>
      <c r="D262" s="150" t="s">
        <v>161</v>
      </c>
      <c r="E262" s="151" t="s">
        <v>369</v>
      </c>
      <c r="F262" s="152" t="s">
        <v>370</v>
      </c>
      <c r="G262" s="153" t="s">
        <v>371</v>
      </c>
      <c r="H262" s="154">
        <v>1.4</v>
      </c>
      <c r="I262" s="155"/>
      <c r="J262" s="156">
        <f>ROUND(I262*H262,2)</f>
        <v>0</v>
      </c>
      <c r="K262" s="152" t="s">
        <v>165</v>
      </c>
      <c r="L262" s="31"/>
      <c r="M262" s="157" t="s">
        <v>1</v>
      </c>
      <c r="N262" s="124" t="s">
        <v>43</v>
      </c>
      <c r="P262" s="158">
        <f>O262*H262</f>
        <v>0</v>
      </c>
      <c r="Q262" s="158">
        <v>9.9000000000000008E-3</v>
      </c>
      <c r="R262" s="158">
        <f>Q262*H262</f>
        <v>1.3860000000000001E-2</v>
      </c>
      <c r="S262" s="158">
        <v>0</v>
      </c>
      <c r="T262" s="159">
        <f>S262*H262</f>
        <v>0</v>
      </c>
      <c r="AR262" s="160" t="s">
        <v>372</v>
      </c>
      <c r="AT262" s="160" t="s">
        <v>161</v>
      </c>
      <c r="AU262" s="160" t="s">
        <v>88</v>
      </c>
      <c r="AY262" s="14" t="s">
        <v>159</v>
      </c>
      <c r="BE262" s="93">
        <f>IF(N262="základní",J262,0)</f>
        <v>0</v>
      </c>
      <c r="BF262" s="93">
        <f>IF(N262="snížená",J262,0)</f>
        <v>0</v>
      </c>
      <c r="BG262" s="93">
        <f>IF(N262="zákl. přenesená",J262,0)</f>
        <v>0</v>
      </c>
      <c r="BH262" s="93">
        <f>IF(N262="sníž. přenesená",J262,0)</f>
        <v>0</v>
      </c>
      <c r="BI262" s="93">
        <f>IF(N262="nulová",J262,0)</f>
        <v>0</v>
      </c>
      <c r="BJ262" s="14" t="s">
        <v>86</v>
      </c>
      <c r="BK262" s="93">
        <f>ROUND(I262*H262,2)</f>
        <v>0</v>
      </c>
      <c r="BL262" s="14" t="s">
        <v>372</v>
      </c>
      <c r="BM262" s="160" t="s">
        <v>629</v>
      </c>
    </row>
    <row r="263" spans="2:65" s="1" customFormat="1" ht="10.199999999999999">
      <c r="B263" s="31"/>
      <c r="D263" s="161" t="s">
        <v>168</v>
      </c>
      <c r="F263" s="162" t="s">
        <v>374</v>
      </c>
      <c r="I263" s="126"/>
      <c r="L263" s="31"/>
      <c r="M263" s="163"/>
      <c r="T263" s="55"/>
      <c r="AT263" s="14" t="s">
        <v>168</v>
      </c>
      <c r="AU263" s="14" t="s">
        <v>88</v>
      </c>
    </row>
    <row r="264" spans="2:65" s="12" customFormat="1" ht="10.199999999999999">
      <c r="B264" s="164"/>
      <c r="D264" s="165" t="s">
        <v>170</v>
      </c>
      <c r="E264" s="166" t="s">
        <v>1</v>
      </c>
      <c r="F264" s="167" t="s">
        <v>630</v>
      </c>
      <c r="H264" s="168">
        <v>1.4</v>
      </c>
      <c r="I264" s="169"/>
      <c r="L264" s="164"/>
      <c r="M264" s="170"/>
      <c r="T264" s="171"/>
      <c r="AT264" s="166" t="s">
        <v>170</v>
      </c>
      <c r="AU264" s="166" t="s">
        <v>88</v>
      </c>
      <c r="AV264" s="12" t="s">
        <v>88</v>
      </c>
      <c r="AW264" s="12" t="s">
        <v>32</v>
      </c>
      <c r="AX264" s="12" t="s">
        <v>86</v>
      </c>
      <c r="AY264" s="166" t="s">
        <v>159</v>
      </c>
    </row>
    <row r="265" spans="2:65" s="11" customFormat="1" ht="25.95" customHeight="1">
      <c r="B265" s="138"/>
      <c r="D265" s="139" t="s">
        <v>77</v>
      </c>
      <c r="E265" s="140" t="s">
        <v>137</v>
      </c>
      <c r="F265" s="140" t="s">
        <v>376</v>
      </c>
      <c r="I265" s="141"/>
      <c r="J265" s="142">
        <f>BK265</f>
        <v>0</v>
      </c>
      <c r="L265" s="138"/>
      <c r="M265" s="143"/>
      <c r="P265" s="144">
        <f>P266</f>
        <v>0</v>
      </c>
      <c r="R265" s="144">
        <f>R266</f>
        <v>0</v>
      </c>
      <c r="T265" s="145">
        <f>T266</f>
        <v>0</v>
      </c>
      <c r="AR265" s="139" t="s">
        <v>202</v>
      </c>
      <c r="AT265" s="146" t="s">
        <v>77</v>
      </c>
      <c r="AU265" s="146" t="s">
        <v>78</v>
      </c>
      <c r="AY265" s="139" t="s">
        <v>159</v>
      </c>
      <c r="BK265" s="147">
        <f>BK266</f>
        <v>0</v>
      </c>
    </row>
    <row r="266" spans="2:65" s="11" customFormat="1" ht="22.8" customHeight="1">
      <c r="B266" s="138"/>
      <c r="D266" s="139" t="s">
        <v>77</v>
      </c>
      <c r="E266" s="148" t="s">
        <v>377</v>
      </c>
      <c r="F266" s="148" t="s">
        <v>378</v>
      </c>
      <c r="I266" s="141"/>
      <c r="J266" s="149">
        <f>BK266</f>
        <v>0</v>
      </c>
      <c r="L266" s="138"/>
      <c r="M266" s="143"/>
      <c r="P266" s="144">
        <f>SUM(P267:P272)</f>
        <v>0</v>
      </c>
      <c r="R266" s="144">
        <f>SUM(R267:R272)</f>
        <v>0</v>
      </c>
      <c r="T266" s="145">
        <f>SUM(T267:T272)</f>
        <v>0</v>
      </c>
      <c r="AR266" s="139" t="s">
        <v>202</v>
      </c>
      <c r="AT266" s="146" t="s">
        <v>77</v>
      </c>
      <c r="AU266" s="146" t="s">
        <v>86</v>
      </c>
      <c r="AY266" s="139" t="s">
        <v>159</v>
      </c>
      <c r="BK266" s="147">
        <f>SUM(BK267:BK272)</f>
        <v>0</v>
      </c>
    </row>
    <row r="267" spans="2:65" s="1" customFormat="1" ht="16.5" customHeight="1">
      <c r="B267" s="31"/>
      <c r="C267" s="150" t="s">
        <v>359</v>
      </c>
      <c r="D267" s="150" t="s">
        <v>161</v>
      </c>
      <c r="E267" s="151" t="s">
        <v>380</v>
      </c>
      <c r="F267" s="152" t="s">
        <v>381</v>
      </c>
      <c r="G267" s="153" t="s">
        <v>382</v>
      </c>
      <c r="H267" s="154">
        <v>1</v>
      </c>
      <c r="I267" s="155"/>
      <c r="J267" s="156">
        <f>ROUND(I267*H267,2)</f>
        <v>0</v>
      </c>
      <c r="K267" s="152" t="s">
        <v>165</v>
      </c>
      <c r="L267" s="31"/>
      <c r="M267" s="157" t="s">
        <v>1</v>
      </c>
      <c r="N267" s="124" t="s">
        <v>43</v>
      </c>
      <c r="P267" s="158">
        <f>O267*H267</f>
        <v>0</v>
      </c>
      <c r="Q267" s="158">
        <v>0</v>
      </c>
      <c r="R267" s="158">
        <f>Q267*H267</f>
        <v>0</v>
      </c>
      <c r="S267" s="158">
        <v>0</v>
      </c>
      <c r="T267" s="159">
        <f>S267*H267</f>
        <v>0</v>
      </c>
      <c r="AR267" s="160" t="s">
        <v>383</v>
      </c>
      <c r="AT267" s="160" t="s">
        <v>161</v>
      </c>
      <c r="AU267" s="160" t="s">
        <v>88</v>
      </c>
      <c r="AY267" s="14" t="s">
        <v>159</v>
      </c>
      <c r="BE267" s="93">
        <f>IF(N267="základní",J267,0)</f>
        <v>0</v>
      </c>
      <c r="BF267" s="93">
        <f>IF(N267="snížená",J267,0)</f>
        <v>0</v>
      </c>
      <c r="BG267" s="93">
        <f>IF(N267="zákl. přenesená",J267,0)</f>
        <v>0</v>
      </c>
      <c r="BH267" s="93">
        <f>IF(N267="sníž. přenesená",J267,0)</f>
        <v>0</v>
      </c>
      <c r="BI267" s="93">
        <f>IF(N267="nulová",J267,0)</f>
        <v>0</v>
      </c>
      <c r="BJ267" s="14" t="s">
        <v>86</v>
      </c>
      <c r="BK267" s="93">
        <f>ROUND(I267*H267,2)</f>
        <v>0</v>
      </c>
      <c r="BL267" s="14" t="s">
        <v>383</v>
      </c>
      <c r="BM267" s="160" t="s">
        <v>631</v>
      </c>
    </row>
    <row r="268" spans="2:65" s="1" customFormat="1" ht="10.199999999999999">
      <c r="B268" s="31"/>
      <c r="D268" s="161" t="s">
        <v>168</v>
      </c>
      <c r="F268" s="162" t="s">
        <v>385</v>
      </c>
      <c r="I268" s="126"/>
      <c r="L268" s="31"/>
      <c r="M268" s="163"/>
      <c r="T268" s="55"/>
      <c r="AT268" s="14" t="s">
        <v>168</v>
      </c>
      <c r="AU268" s="14" t="s">
        <v>88</v>
      </c>
    </row>
    <row r="269" spans="2:65" s="1" customFormat="1" ht="16.5" customHeight="1">
      <c r="B269" s="31"/>
      <c r="C269" s="150" t="s">
        <v>379</v>
      </c>
      <c r="D269" s="150" t="s">
        <v>161</v>
      </c>
      <c r="E269" s="151" t="s">
        <v>391</v>
      </c>
      <c r="F269" s="152" t="s">
        <v>392</v>
      </c>
      <c r="G269" s="153" t="s">
        <v>382</v>
      </c>
      <c r="H269" s="154">
        <v>1</v>
      </c>
      <c r="I269" s="155"/>
      <c r="J269" s="156">
        <f>ROUND(I269*H269,2)</f>
        <v>0</v>
      </c>
      <c r="K269" s="152" t="s">
        <v>165</v>
      </c>
      <c r="L269" s="31"/>
      <c r="M269" s="157" t="s">
        <v>1</v>
      </c>
      <c r="N269" s="124" t="s">
        <v>43</v>
      </c>
      <c r="P269" s="158">
        <f>O269*H269</f>
        <v>0</v>
      </c>
      <c r="Q269" s="158">
        <v>0</v>
      </c>
      <c r="R269" s="158">
        <f>Q269*H269</f>
        <v>0</v>
      </c>
      <c r="S269" s="158">
        <v>0</v>
      </c>
      <c r="T269" s="159">
        <f>S269*H269</f>
        <v>0</v>
      </c>
      <c r="AR269" s="160" t="s">
        <v>383</v>
      </c>
      <c r="AT269" s="160" t="s">
        <v>161</v>
      </c>
      <c r="AU269" s="160" t="s">
        <v>88</v>
      </c>
      <c r="AY269" s="14" t="s">
        <v>159</v>
      </c>
      <c r="BE269" s="93">
        <f>IF(N269="základní",J269,0)</f>
        <v>0</v>
      </c>
      <c r="BF269" s="93">
        <f>IF(N269="snížená",J269,0)</f>
        <v>0</v>
      </c>
      <c r="BG269" s="93">
        <f>IF(N269="zákl. přenesená",J269,0)</f>
        <v>0</v>
      </c>
      <c r="BH269" s="93">
        <f>IF(N269="sníž. přenesená",J269,0)</f>
        <v>0</v>
      </c>
      <c r="BI269" s="93">
        <f>IF(N269="nulová",J269,0)</f>
        <v>0</v>
      </c>
      <c r="BJ269" s="14" t="s">
        <v>86</v>
      </c>
      <c r="BK269" s="93">
        <f>ROUND(I269*H269,2)</f>
        <v>0</v>
      </c>
      <c r="BL269" s="14" t="s">
        <v>383</v>
      </c>
      <c r="BM269" s="160" t="s">
        <v>632</v>
      </c>
    </row>
    <row r="270" spans="2:65" s="1" customFormat="1" ht="10.199999999999999">
      <c r="B270" s="31"/>
      <c r="D270" s="161" t="s">
        <v>168</v>
      </c>
      <c r="F270" s="162" t="s">
        <v>394</v>
      </c>
      <c r="I270" s="126"/>
      <c r="L270" s="31"/>
      <c r="M270" s="163"/>
      <c r="T270" s="55"/>
      <c r="AT270" s="14" t="s">
        <v>168</v>
      </c>
      <c r="AU270" s="14" t="s">
        <v>88</v>
      </c>
    </row>
    <row r="271" spans="2:65" s="1" customFormat="1" ht="16.5" customHeight="1">
      <c r="B271" s="31"/>
      <c r="C271" s="150" t="s">
        <v>408</v>
      </c>
      <c r="D271" s="150" t="s">
        <v>161</v>
      </c>
      <c r="E271" s="151" t="s">
        <v>396</v>
      </c>
      <c r="F271" s="152" t="s">
        <v>397</v>
      </c>
      <c r="G271" s="153" t="s">
        <v>382</v>
      </c>
      <c r="H271" s="154">
        <v>1</v>
      </c>
      <c r="I271" s="155"/>
      <c r="J271" s="156">
        <f>ROUND(I271*H271,2)</f>
        <v>0</v>
      </c>
      <c r="K271" s="152" t="s">
        <v>165</v>
      </c>
      <c r="L271" s="31"/>
      <c r="M271" s="157" t="s">
        <v>1</v>
      </c>
      <c r="N271" s="124" t="s">
        <v>43</v>
      </c>
      <c r="P271" s="158">
        <f>O271*H271</f>
        <v>0</v>
      </c>
      <c r="Q271" s="158">
        <v>0</v>
      </c>
      <c r="R271" s="158">
        <f>Q271*H271</f>
        <v>0</v>
      </c>
      <c r="S271" s="158">
        <v>0</v>
      </c>
      <c r="T271" s="159">
        <f>S271*H271</f>
        <v>0</v>
      </c>
      <c r="AR271" s="160" t="s">
        <v>383</v>
      </c>
      <c r="AT271" s="160" t="s">
        <v>161</v>
      </c>
      <c r="AU271" s="160" t="s">
        <v>88</v>
      </c>
      <c r="AY271" s="14" t="s">
        <v>159</v>
      </c>
      <c r="BE271" s="93">
        <f>IF(N271="základní",J271,0)</f>
        <v>0</v>
      </c>
      <c r="BF271" s="93">
        <f>IF(N271="snížená",J271,0)</f>
        <v>0</v>
      </c>
      <c r="BG271" s="93">
        <f>IF(N271="zákl. přenesená",J271,0)</f>
        <v>0</v>
      </c>
      <c r="BH271" s="93">
        <f>IF(N271="sníž. přenesená",J271,0)</f>
        <v>0</v>
      </c>
      <c r="BI271" s="93">
        <f>IF(N271="nulová",J271,0)</f>
        <v>0</v>
      </c>
      <c r="BJ271" s="14" t="s">
        <v>86</v>
      </c>
      <c r="BK271" s="93">
        <f>ROUND(I271*H271,2)</f>
        <v>0</v>
      </c>
      <c r="BL271" s="14" t="s">
        <v>383</v>
      </c>
      <c r="BM271" s="160" t="s">
        <v>633</v>
      </c>
    </row>
    <row r="272" spans="2:65" s="1" customFormat="1" ht="10.199999999999999">
      <c r="B272" s="31"/>
      <c r="D272" s="161" t="s">
        <v>168</v>
      </c>
      <c r="F272" s="162" t="s">
        <v>399</v>
      </c>
      <c r="I272" s="126"/>
      <c r="L272" s="31"/>
      <c r="M272" s="182"/>
      <c r="N272" s="183"/>
      <c r="O272" s="183"/>
      <c r="P272" s="183"/>
      <c r="Q272" s="183"/>
      <c r="R272" s="183"/>
      <c r="S272" s="183"/>
      <c r="T272" s="184"/>
      <c r="AT272" s="14" t="s">
        <v>168</v>
      </c>
      <c r="AU272" s="14" t="s">
        <v>88</v>
      </c>
    </row>
    <row r="273" spans="2:12" s="1" customFormat="1" ht="6.9" customHeight="1">
      <c r="B273" s="43"/>
      <c r="C273" s="44"/>
      <c r="D273" s="44"/>
      <c r="E273" s="44"/>
      <c r="F273" s="44"/>
      <c r="G273" s="44"/>
      <c r="H273" s="44"/>
      <c r="I273" s="44"/>
      <c r="J273" s="44"/>
      <c r="K273" s="44"/>
      <c r="L273" s="31"/>
    </row>
  </sheetData>
  <sheetProtection algorithmName="SHA-512" hashValue="AWiDIg1WcB2Gc3NHpj0czGTAnPxtEocfDlnxJkJX6/84LbPGIrkRkvTWNX7oTYOn4fnJn6ZcJBewfownVoNdLg==" saltValue="opBKIoKmyszu3PKhPC4p41/OpxqK2Oa7rTwOx/LpUpbWoKQ8n+gg/4hc0DDV5zyrb6iorfXcSPm/cLAGnO38Lw==" spinCount="100000" sheet="1" objects="1" scenarios="1" formatColumns="0" formatRows="0" autoFilter="0"/>
  <autoFilter ref="C136:K272" xr:uid="{00000000-0009-0000-0000-000002000000}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hyperlinks>
    <hyperlink ref="F141" r:id="rId1" xr:uid="{00000000-0004-0000-0200-000000000000}"/>
    <hyperlink ref="F143" r:id="rId2" xr:uid="{00000000-0004-0000-0200-000001000000}"/>
    <hyperlink ref="F145" r:id="rId3" xr:uid="{00000000-0004-0000-0200-000002000000}"/>
    <hyperlink ref="F147" r:id="rId4" xr:uid="{00000000-0004-0000-0200-000003000000}"/>
    <hyperlink ref="F150" r:id="rId5" xr:uid="{00000000-0004-0000-0200-000004000000}"/>
    <hyperlink ref="F152" r:id="rId6" xr:uid="{00000000-0004-0000-0200-000005000000}"/>
    <hyperlink ref="F155" r:id="rId7" xr:uid="{00000000-0004-0000-0200-000006000000}"/>
    <hyperlink ref="F158" r:id="rId8" xr:uid="{00000000-0004-0000-0200-000007000000}"/>
    <hyperlink ref="F160" r:id="rId9" xr:uid="{00000000-0004-0000-0200-000008000000}"/>
    <hyperlink ref="F163" r:id="rId10" xr:uid="{00000000-0004-0000-0200-000009000000}"/>
    <hyperlink ref="F166" r:id="rId11" xr:uid="{00000000-0004-0000-0200-00000A000000}"/>
    <hyperlink ref="F170" r:id="rId12" xr:uid="{00000000-0004-0000-0200-00000B000000}"/>
    <hyperlink ref="F176" r:id="rId13" xr:uid="{00000000-0004-0000-0200-00000C000000}"/>
    <hyperlink ref="F180" r:id="rId14" xr:uid="{00000000-0004-0000-0200-00000D000000}"/>
    <hyperlink ref="F183" r:id="rId15" xr:uid="{00000000-0004-0000-0200-00000E000000}"/>
    <hyperlink ref="F188" r:id="rId16" xr:uid="{00000000-0004-0000-0200-00000F000000}"/>
    <hyperlink ref="F193" r:id="rId17" xr:uid="{00000000-0004-0000-0200-000010000000}"/>
    <hyperlink ref="F197" r:id="rId18" xr:uid="{00000000-0004-0000-0200-000011000000}"/>
    <hyperlink ref="F200" r:id="rId19" xr:uid="{00000000-0004-0000-0200-000012000000}"/>
    <hyperlink ref="F202" r:id="rId20" xr:uid="{00000000-0004-0000-0200-000013000000}"/>
    <hyperlink ref="F206" r:id="rId21" xr:uid="{00000000-0004-0000-0200-000014000000}"/>
    <hyperlink ref="F210" r:id="rId22" xr:uid="{00000000-0004-0000-0200-000015000000}"/>
    <hyperlink ref="F214" r:id="rId23" xr:uid="{00000000-0004-0000-0200-000016000000}"/>
    <hyperlink ref="F218" r:id="rId24" xr:uid="{00000000-0004-0000-0200-000017000000}"/>
    <hyperlink ref="F221" r:id="rId25" xr:uid="{00000000-0004-0000-0200-000018000000}"/>
    <hyperlink ref="F224" r:id="rId26" xr:uid="{00000000-0004-0000-0200-000019000000}"/>
    <hyperlink ref="F227" r:id="rId27" xr:uid="{00000000-0004-0000-0200-00001A000000}"/>
    <hyperlink ref="F232" r:id="rId28" xr:uid="{00000000-0004-0000-0200-00001B000000}"/>
    <hyperlink ref="F236" r:id="rId29" xr:uid="{00000000-0004-0000-0200-00001C000000}"/>
    <hyperlink ref="F239" r:id="rId30" xr:uid="{00000000-0004-0000-0200-00001D000000}"/>
    <hyperlink ref="F242" r:id="rId31" xr:uid="{00000000-0004-0000-0200-00001E000000}"/>
    <hyperlink ref="F245" r:id="rId32" xr:uid="{00000000-0004-0000-0200-00001F000000}"/>
    <hyperlink ref="F249" r:id="rId33" xr:uid="{00000000-0004-0000-0200-000020000000}"/>
    <hyperlink ref="F251" r:id="rId34" xr:uid="{00000000-0004-0000-0200-000021000000}"/>
    <hyperlink ref="F254" r:id="rId35" xr:uid="{00000000-0004-0000-0200-000022000000}"/>
    <hyperlink ref="F258" r:id="rId36" xr:uid="{00000000-0004-0000-0200-000023000000}"/>
    <hyperlink ref="F263" r:id="rId37" xr:uid="{00000000-0004-0000-0200-000024000000}"/>
    <hyperlink ref="F268" r:id="rId38" xr:uid="{00000000-0004-0000-0200-000025000000}"/>
    <hyperlink ref="F270" r:id="rId39" xr:uid="{00000000-0004-0000-0200-000026000000}"/>
    <hyperlink ref="F272" r:id="rId40" xr:uid="{00000000-0004-0000-0200-00002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94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634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J109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ROUND((SUM(BE109:BE116) + SUM(BE136:BE236)),  2)</f>
        <v>0</v>
      </c>
      <c r="I35" s="104">
        <v>0.21</v>
      </c>
      <c r="J35" s="103">
        <f>ROUND(((SUM(BE109:BE116) + SUM(BE136:BE236))*I35),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ROUND((SUM(BF109:BF116) + SUM(BF136:BF236)),  2)</f>
        <v>0</v>
      </c>
      <c r="I36" s="104">
        <v>0.12</v>
      </c>
      <c r="J36" s="103">
        <f>ROUND(((SUM(BF109:BF116) + SUM(BF136:BF236))*I36),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ROUND((SUM(BG109:BG116) + SUM(BG136:BG236)),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ROUND((SUM(BH109:BH116) + SUM(BH136:BH236)),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ROUND((SUM(BI109:BI116) + SUM(BI136:BI236)),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01112403 - SO 03 - Kanalizace splašková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J136</f>
        <v>0</v>
      </c>
      <c r="L96" s="31"/>
      <c r="AU96" s="14" t="s">
        <v>121</v>
      </c>
    </row>
    <row r="97" spans="2:65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65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65" s="9" customFormat="1" ht="19.95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J172</f>
        <v>0</v>
      </c>
      <c r="L99" s="119"/>
    </row>
    <row r="100" spans="2:65" s="9" customFormat="1" ht="19.95" customHeight="1">
      <c r="B100" s="119"/>
      <c r="D100" s="120" t="s">
        <v>415</v>
      </c>
      <c r="E100" s="121"/>
      <c r="F100" s="121"/>
      <c r="G100" s="121"/>
      <c r="H100" s="121"/>
      <c r="I100" s="121"/>
      <c r="J100" s="122">
        <f>J176</f>
        <v>0</v>
      </c>
      <c r="L100" s="119"/>
    </row>
    <row r="101" spans="2:65" s="9" customFormat="1" ht="19.95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J212</f>
        <v>0</v>
      </c>
      <c r="L101" s="119"/>
    </row>
    <row r="102" spans="2:65" s="9" customFormat="1" ht="19.95" customHeight="1">
      <c r="B102" s="119"/>
      <c r="D102" s="120" t="s">
        <v>128</v>
      </c>
      <c r="E102" s="121"/>
      <c r="F102" s="121"/>
      <c r="G102" s="121"/>
      <c r="H102" s="121"/>
      <c r="I102" s="121"/>
      <c r="J102" s="122">
        <f>J221</f>
        <v>0</v>
      </c>
      <c r="L102" s="119"/>
    </row>
    <row r="103" spans="2:65" s="8" customFormat="1" ht="24.9" customHeight="1">
      <c r="B103" s="115"/>
      <c r="D103" s="116" t="s">
        <v>129</v>
      </c>
      <c r="E103" s="117"/>
      <c r="F103" s="117"/>
      <c r="G103" s="117"/>
      <c r="H103" s="117"/>
      <c r="I103" s="117"/>
      <c r="J103" s="118">
        <f>J224</f>
        <v>0</v>
      </c>
      <c r="L103" s="115"/>
    </row>
    <row r="104" spans="2:65" s="9" customFormat="1" ht="19.95" customHeight="1">
      <c r="B104" s="119"/>
      <c r="D104" s="120" t="s">
        <v>130</v>
      </c>
      <c r="E104" s="121"/>
      <c r="F104" s="121"/>
      <c r="G104" s="121"/>
      <c r="H104" s="121"/>
      <c r="I104" s="121"/>
      <c r="J104" s="122">
        <f>J225</f>
        <v>0</v>
      </c>
      <c r="L104" s="119"/>
    </row>
    <row r="105" spans="2:65" s="8" customFormat="1" ht="24.9" customHeight="1">
      <c r="B105" s="115"/>
      <c r="D105" s="116" t="s">
        <v>131</v>
      </c>
      <c r="E105" s="117"/>
      <c r="F105" s="117"/>
      <c r="G105" s="117"/>
      <c r="H105" s="117"/>
      <c r="I105" s="117"/>
      <c r="J105" s="118">
        <f>J229</f>
        <v>0</v>
      </c>
      <c r="L105" s="115"/>
    </row>
    <row r="106" spans="2:65" s="9" customFormat="1" ht="19.95" customHeight="1">
      <c r="B106" s="119"/>
      <c r="D106" s="120" t="s">
        <v>132</v>
      </c>
      <c r="E106" s="121"/>
      <c r="F106" s="121"/>
      <c r="G106" s="121"/>
      <c r="H106" s="121"/>
      <c r="I106" s="121"/>
      <c r="J106" s="122">
        <f>J230</f>
        <v>0</v>
      </c>
      <c r="L106" s="119"/>
    </row>
    <row r="107" spans="2:65" s="1" customFormat="1" ht="21.75" customHeight="1">
      <c r="B107" s="31"/>
      <c r="L107" s="31"/>
    </row>
    <row r="108" spans="2:65" s="1" customFormat="1" ht="6.9" customHeight="1">
      <c r="B108" s="31"/>
      <c r="L108" s="31"/>
    </row>
    <row r="109" spans="2:65" s="1" customFormat="1" ht="29.25" customHeight="1">
      <c r="B109" s="31"/>
      <c r="C109" s="114" t="s">
        <v>135</v>
      </c>
      <c r="J109" s="123">
        <f>ROUND(J110 + J111 + J112 + J113 + J114 + J115,2)</f>
        <v>0</v>
      </c>
      <c r="L109" s="31"/>
      <c r="N109" s="124" t="s">
        <v>42</v>
      </c>
    </row>
    <row r="110" spans="2:65" s="1" customFormat="1" ht="18" customHeight="1">
      <c r="B110" s="31"/>
      <c r="D110" s="187" t="s">
        <v>136</v>
      </c>
      <c r="E110" s="188"/>
      <c r="F110" s="188"/>
      <c r="J110" s="89">
        <v>0</v>
      </c>
      <c r="L110" s="125"/>
      <c r="M110" s="126"/>
      <c r="N110" s="127" t="s">
        <v>43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137</v>
      </c>
      <c r="AZ110" s="126"/>
      <c r="BA110" s="126"/>
      <c r="BB110" s="126"/>
      <c r="BC110" s="126"/>
      <c r="BD110" s="126"/>
      <c r="BE110" s="129">
        <f t="shared" ref="BE110:BE115" si="0">IF(N110="základní",J110,0)</f>
        <v>0</v>
      </c>
      <c r="BF110" s="129">
        <f t="shared" ref="BF110:BF115" si="1">IF(N110="snížená",J110,0)</f>
        <v>0</v>
      </c>
      <c r="BG110" s="129">
        <f t="shared" ref="BG110:BG115" si="2">IF(N110="zákl. přenesená",J110,0)</f>
        <v>0</v>
      </c>
      <c r="BH110" s="129">
        <f t="shared" ref="BH110:BH115" si="3">IF(N110="sníž. přenesená",J110,0)</f>
        <v>0</v>
      </c>
      <c r="BI110" s="129">
        <f t="shared" ref="BI110:BI115" si="4">IF(N110="nulová",J110,0)</f>
        <v>0</v>
      </c>
      <c r="BJ110" s="128" t="s">
        <v>86</v>
      </c>
      <c r="BK110" s="126"/>
      <c r="BL110" s="126"/>
      <c r="BM110" s="126"/>
    </row>
    <row r="111" spans="2:65" s="1" customFormat="1" ht="18" customHeight="1">
      <c r="B111" s="31"/>
      <c r="D111" s="187" t="s">
        <v>138</v>
      </c>
      <c r="E111" s="188"/>
      <c r="F111" s="188"/>
      <c r="J111" s="89">
        <v>0</v>
      </c>
      <c r="L111" s="125"/>
      <c r="M111" s="126"/>
      <c r="N111" s="127" t="s">
        <v>43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86</v>
      </c>
      <c r="BK111" s="126"/>
      <c r="BL111" s="126"/>
      <c r="BM111" s="126"/>
    </row>
    <row r="112" spans="2:65" s="1" customFormat="1" ht="18" customHeight="1">
      <c r="B112" s="31"/>
      <c r="D112" s="187" t="s">
        <v>139</v>
      </c>
      <c r="E112" s="188"/>
      <c r="F112" s="188"/>
      <c r="J112" s="89">
        <v>0</v>
      </c>
      <c r="L112" s="125"/>
      <c r="M112" s="126"/>
      <c r="N112" s="127" t="s">
        <v>43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137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86</v>
      </c>
      <c r="BK112" s="126"/>
      <c r="BL112" s="126"/>
      <c r="BM112" s="126"/>
    </row>
    <row r="113" spans="2:65" s="1" customFormat="1" ht="18" customHeight="1">
      <c r="B113" s="31"/>
      <c r="D113" s="187" t="s">
        <v>140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141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88" t="s">
        <v>142</v>
      </c>
      <c r="J115" s="89">
        <f>ROUND(J30*T115,2)</f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143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0.199999999999999">
      <c r="B116" s="31"/>
      <c r="L116" s="31"/>
    </row>
    <row r="117" spans="2:65" s="1" customFormat="1" ht="29.25" customHeight="1">
      <c r="B117" s="31"/>
      <c r="C117" s="97" t="s">
        <v>112</v>
      </c>
      <c r="D117" s="98"/>
      <c r="E117" s="98"/>
      <c r="F117" s="98"/>
      <c r="G117" s="98"/>
      <c r="H117" s="98"/>
      <c r="I117" s="98"/>
      <c r="J117" s="99">
        <f>ROUND(J96+J109,2)</f>
        <v>0</v>
      </c>
      <c r="K117" s="98"/>
      <c r="L117" s="31"/>
    </row>
    <row r="118" spans="2:65" s="1" customFormat="1" ht="6.9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1"/>
    </row>
    <row r="122" spans="2:65" s="1" customFormat="1" ht="6.9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31"/>
    </row>
    <row r="123" spans="2:65" s="1" customFormat="1" ht="24.9" customHeight="1">
      <c r="B123" s="31"/>
      <c r="C123" s="18" t="s">
        <v>144</v>
      </c>
      <c r="L123" s="31"/>
    </row>
    <row r="124" spans="2:65" s="1" customFormat="1" ht="6.9" customHeight="1">
      <c r="B124" s="31"/>
      <c r="L124" s="31"/>
    </row>
    <row r="125" spans="2:65" s="1" customFormat="1" ht="12" customHeight="1">
      <c r="B125" s="31"/>
      <c r="C125" s="24" t="s">
        <v>16</v>
      </c>
      <c r="L125" s="31"/>
    </row>
    <row r="126" spans="2:65" s="1" customFormat="1" ht="16.5" customHeight="1">
      <c r="B126" s="31"/>
      <c r="E126" s="229" t="str">
        <f>E7</f>
        <v>Oprava místní komunikace v obci Radomyšl</v>
      </c>
      <c r="F126" s="230"/>
      <c r="G126" s="230"/>
      <c r="H126" s="230"/>
      <c r="L126" s="31"/>
    </row>
    <row r="127" spans="2:65" s="1" customFormat="1" ht="12" customHeight="1">
      <c r="B127" s="31"/>
      <c r="C127" s="24" t="s">
        <v>114</v>
      </c>
      <c r="L127" s="31"/>
    </row>
    <row r="128" spans="2:65" s="1" customFormat="1" ht="16.5" customHeight="1">
      <c r="B128" s="31"/>
      <c r="E128" s="191" t="str">
        <f>E9</f>
        <v>01112403 - SO 03 - Kanalizace splašková</v>
      </c>
      <c r="F128" s="231"/>
      <c r="G128" s="231"/>
      <c r="H128" s="231"/>
      <c r="L128" s="31"/>
    </row>
    <row r="129" spans="2:65" s="1" customFormat="1" ht="6.9" customHeight="1">
      <c r="B129" s="31"/>
      <c r="L129" s="31"/>
    </row>
    <row r="130" spans="2:65" s="1" customFormat="1" ht="12" customHeight="1">
      <c r="B130" s="31"/>
      <c r="C130" s="24" t="s">
        <v>20</v>
      </c>
      <c r="F130" s="22" t="str">
        <f>F12</f>
        <v>Radomyšl</v>
      </c>
      <c r="I130" s="24" t="s">
        <v>22</v>
      </c>
      <c r="J130" s="51" t="str">
        <f>IF(J12="","",J12)</f>
        <v>12. 11. 2024</v>
      </c>
      <c r="L130" s="31"/>
    </row>
    <row r="131" spans="2:65" s="1" customFormat="1" ht="6.9" customHeight="1">
      <c r="B131" s="31"/>
      <c r="L131" s="31"/>
    </row>
    <row r="132" spans="2:65" s="1" customFormat="1" ht="15.15" customHeight="1">
      <c r="B132" s="31"/>
      <c r="C132" s="24" t="s">
        <v>24</v>
      </c>
      <c r="F132" s="22" t="str">
        <f>E15</f>
        <v>Městys radomyšl</v>
      </c>
      <c r="I132" s="24" t="s">
        <v>30</v>
      </c>
      <c r="J132" s="27" t="str">
        <f>E21</f>
        <v xml:space="preserve"> </v>
      </c>
      <c r="L132" s="31"/>
    </row>
    <row r="133" spans="2:65" s="1" customFormat="1" ht="15.15" customHeight="1">
      <c r="B133" s="31"/>
      <c r="C133" s="24" t="s">
        <v>28</v>
      </c>
      <c r="F133" s="22" t="str">
        <f>IF(E18="","",E18)</f>
        <v>Vyplň údaj</v>
      </c>
      <c r="I133" s="24" t="s">
        <v>33</v>
      </c>
      <c r="J133" s="27" t="str">
        <f>E24</f>
        <v>ing. Korbel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30"/>
      <c r="C135" s="131" t="s">
        <v>145</v>
      </c>
      <c r="D135" s="132" t="s">
        <v>63</v>
      </c>
      <c r="E135" s="132" t="s">
        <v>59</v>
      </c>
      <c r="F135" s="132" t="s">
        <v>60</v>
      </c>
      <c r="G135" s="132" t="s">
        <v>146</v>
      </c>
      <c r="H135" s="132" t="s">
        <v>147</v>
      </c>
      <c r="I135" s="132" t="s">
        <v>148</v>
      </c>
      <c r="J135" s="132" t="s">
        <v>119</v>
      </c>
      <c r="K135" s="133" t="s">
        <v>149</v>
      </c>
      <c r="L135" s="130"/>
      <c r="M135" s="58" t="s">
        <v>1</v>
      </c>
      <c r="N135" s="59" t="s">
        <v>42</v>
      </c>
      <c r="O135" s="59" t="s">
        <v>150</v>
      </c>
      <c r="P135" s="59" t="s">
        <v>151</v>
      </c>
      <c r="Q135" s="59" t="s">
        <v>152</v>
      </c>
      <c r="R135" s="59" t="s">
        <v>153</v>
      </c>
      <c r="S135" s="59" t="s">
        <v>154</v>
      </c>
      <c r="T135" s="60" t="s">
        <v>155</v>
      </c>
    </row>
    <row r="136" spans="2:65" s="1" customFormat="1" ht="22.8" customHeight="1">
      <c r="B136" s="31"/>
      <c r="C136" s="63" t="s">
        <v>156</v>
      </c>
      <c r="J136" s="134">
        <f>BK136</f>
        <v>0</v>
      </c>
      <c r="L136" s="31"/>
      <c r="M136" s="61"/>
      <c r="N136" s="52"/>
      <c r="O136" s="52"/>
      <c r="P136" s="135">
        <f>P137+P224+P229</f>
        <v>0</v>
      </c>
      <c r="Q136" s="52"/>
      <c r="R136" s="135">
        <f>R137+R224+R229</f>
        <v>602.84302095999999</v>
      </c>
      <c r="S136" s="52"/>
      <c r="T136" s="136">
        <f>T137+T224+T229</f>
        <v>5.7359999999999998</v>
      </c>
      <c r="AT136" s="14" t="s">
        <v>77</v>
      </c>
      <c r="AU136" s="14" t="s">
        <v>121</v>
      </c>
      <c r="BK136" s="137">
        <f>BK137+BK224+BK229</f>
        <v>0</v>
      </c>
    </row>
    <row r="137" spans="2:65" s="11" customFormat="1" ht="25.95" customHeight="1">
      <c r="B137" s="138"/>
      <c r="D137" s="139" t="s">
        <v>77</v>
      </c>
      <c r="E137" s="140" t="s">
        <v>157</v>
      </c>
      <c r="F137" s="140" t="s">
        <v>158</v>
      </c>
      <c r="I137" s="141"/>
      <c r="J137" s="142">
        <f>BK137</f>
        <v>0</v>
      </c>
      <c r="L137" s="138"/>
      <c r="M137" s="143"/>
      <c r="P137" s="144">
        <f>P138+P172+P176+P212+P221</f>
        <v>0</v>
      </c>
      <c r="R137" s="144">
        <f>R138+R172+R176+R212+R221</f>
        <v>602.82916095999997</v>
      </c>
      <c r="T137" s="145">
        <f>T138+T172+T176+T212+T221</f>
        <v>5.7359999999999998</v>
      </c>
      <c r="AR137" s="139" t="s">
        <v>86</v>
      </c>
      <c r="AT137" s="146" t="s">
        <v>77</v>
      </c>
      <c r="AU137" s="146" t="s">
        <v>78</v>
      </c>
      <c r="AY137" s="139" t="s">
        <v>159</v>
      </c>
      <c r="BK137" s="147">
        <f>BK138+BK172+BK176+BK212+BK221</f>
        <v>0</v>
      </c>
    </row>
    <row r="138" spans="2:65" s="11" customFormat="1" ht="22.8" customHeight="1">
      <c r="B138" s="138"/>
      <c r="D138" s="139" t="s">
        <v>77</v>
      </c>
      <c r="E138" s="148" t="s">
        <v>86</v>
      </c>
      <c r="F138" s="148" t="s">
        <v>160</v>
      </c>
      <c r="I138" s="141"/>
      <c r="J138" s="149">
        <f>BK138</f>
        <v>0</v>
      </c>
      <c r="L138" s="138"/>
      <c r="M138" s="143"/>
      <c r="P138" s="144">
        <f>SUM(P139:P171)</f>
        <v>0</v>
      </c>
      <c r="R138" s="144">
        <f>SUM(R139:R171)</f>
        <v>566.82348200000001</v>
      </c>
      <c r="T138" s="145">
        <f>SUM(T139:T171)</f>
        <v>0</v>
      </c>
      <c r="AR138" s="139" t="s">
        <v>86</v>
      </c>
      <c r="AT138" s="146" t="s">
        <v>77</v>
      </c>
      <c r="AU138" s="146" t="s">
        <v>86</v>
      </c>
      <c r="AY138" s="139" t="s">
        <v>159</v>
      </c>
      <c r="BK138" s="147">
        <f>SUM(BK139:BK171)</f>
        <v>0</v>
      </c>
    </row>
    <row r="139" spans="2:65" s="1" customFormat="1" ht="24.15" customHeight="1">
      <c r="B139" s="31"/>
      <c r="C139" s="150" t="s">
        <v>86</v>
      </c>
      <c r="D139" s="150" t="s">
        <v>161</v>
      </c>
      <c r="E139" s="151" t="s">
        <v>416</v>
      </c>
      <c r="F139" s="152" t="s">
        <v>417</v>
      </c>
      <c r="G139" s="153" t="s">
        <v>418</v>
      </c>
      <c r="H139" s="154">
        <v>95</v>
      </c>
      <c r="I139" s="155"/>
      <c r="J139" s="156">
        <f>ROUND(I139*H139,2)</f>
        <v>0</v>
      </c>
      <c r="K139" s="152" t="s">
        <v>165</v>
      </c>
      <c r="L139" s="31"/>
      <c r="M139" s="157" t="s">
        <v>1</v>
      </c>
      <c r="N139" s="124" t="s">
        <v>43</v>
      </c>
      <c r="P139" s="158">
        <f>O139*H139</f>
        <v>0</v>
      </c>
      <c r="Q139" s="158">
        <v>3.0000000000000001E-5</v>
      </c>
      <c r="R139" s="158">
        <f>Q139*H139</f>
        <v>2.8500000000000001E-3</v>
      </c>
      <c r="S139" s="158">
        <v>0</v>
      </c>
      <c r="T139" s="159">
        <f>S139*H139</f>
        <v>0</v>
      </c>
      <c r="AR139" s="160" t="s">
        <v>166</v>
      </c>
      <c r="AT139" s="160" t="s">
        <v>161</v>
      </c>
      <c r="AU139" s="160" t="s">
        <v>88</v>
      </c>
      <c r="AY139" s="14" t="s">
        <v>159</v>
      </c>
      <c r="BE139" s="93">
        <f>IF(N139="základní",J139,0)</f>
        <v>0</v>
      </c>
      <c r="BF139" s="93">
        <f>IF(N139="snížená",J139,0)</f>
        <v>0</v>
      </c>
      <c r="BG139" s="93">
        <f>IF(N139="zákl. přenesená",J139,0)</f>
        <v>0</v>
      </c>
      <c r="BH139" s="93">
        <f>IF(N139="sníž. přenesená",J139,0)</f>
        <v>0</v>
      </c>
      <c r="BI139" s="93">
        <f>IF(N139="nulová",J139,0)</f>
        <v>0</v>
      </c>
      <c r="BJ139" s="14" t="s">
        <v>86</v>
      </c>
      <c r="BK139" s="93">
        <f>ROUND(I139*H139,2)</f>
        <v>0</v>
      </c>
      <c r="BL139" s="14" t="s">
        <v>166</v>
      </c>
      <c r="BM139" s="160" t="s">
        <v>635</v>
      </c>
    </row>
    <row r="140" spans="2:65" s="1" customFormat="1" ht="10.199999999999999">
      <c r="B140" s="31"/>
      <c r="D140" s="161" t="s">
        <v>168</v>
      </c>
      <c r="F140" s="162" t="s">
        <v>420</v>
      </c>
      <c r="I140" s="126"/>
      <c r="L140" s="31"/>
      <c r="M140" s="163"/>
      <c r="T140" s="55"/>
      <c r="AT140" s="14" t="s">
        <v>168</v>
      </c>
      <c r="AU140" s="14" t="s">
        <v>88</v>
      </c>
    </row>
    <row r="141" spans="2:65" s="1" customFormat="1" ht="37.799999999999997" customHeight="1">
      <c r="B141" s="31"/>
      <c r="C141" s="150" t="s">
        <v>88</v>
      </c>
      <c r="D141" s="150" t="s">
        <v>161</v>
      </c>
      <c r="E141" s="151" t="s">
        <v>421</v>
      </c>
      <c r="F141" s="152" t="s">
        <v>422</v>
      </c>
      <c r="G141" s="153" t="s">
        <v>287</v>
      </c>
      <c r="H141" s="154">
        <v>12</v>
      </c>
      <c r="I141" s="155"/>
      <c r="J141" s="156">
        <f>ROUND(I141*H141,2)</f>
        <v>0</v>
      </c>
      <c r="K141" s="152" t="s">
        <v>165</v>
      </c>
      <c r="L141" s="31"/>
      <c r="M141" s="157" t="s">
        <v>1</v>
      </c>
      <c r="N141" s="124" t="s">
        <v>43</v>
      </c>
      <c r="P141" s="158">
        <f>O141*H141</f>
        <v>0</v>
      </c>
      <c r="Q141" s="158">
        <v>6.4999999999999997E-4</v>
      </c>
      <c r="R141" s="158">
        <f>Q141*H141</f>
        <v>7.7999999999999996E-3</v>
      </c>
      <c r="S141" s="158">
        <v>0</v>
      </c>
      <c r="T141" s="159">
        <f>S141*H141</f>
        <v>0</v>
      </c>
      <c r="AR141" s="160" t="s">
        <v>166</v>
      </c>
      <c r="AT141" s="160" t="s">
        <v>161</v>
      </c>
      <c r="AU141" s="160" t="s">
        <v>88</v>
      </c>
      <c r="AY141" s="14" t="s">
        <v>159</v>
      </c>
      <c r="BE141" s="93">
        <f>IF(N141="základní",J141,0)</f>
        <v>0</v>
      </c>
      <c r="BF141" s="93">
        <f>IF(N141="snížená",J141,0)</f>
        <v>0</v>
      </c>
      <c r="BG141" s="93">
        <f>IF(N141="zákl. přenesená",J141,0)</f>
        <v>0</v>
      </c>
      <c r="BH141" s="93">
        <f>IF(N141="sníž. přenesená",J141,0)</f>
        <v>0</v>
      </c>
      <c r="BI141" s="93">
        <f>IF(N141="nulová",J141,0)</f>
        <v>0</v>
      </c>
      <c r="BJ141" s="14" t="s">
        <v>86</v>
      </c>
      <c r="BK141" s="93">
        <f>ROUND(I141*H141,2)</f>
        <v>0</v>
      </c>
      <c r="BL141" s="14" t="s">
        <v>166</v>
      </c>
      <c r="BM141" s="160" t="s">
        <v>636</v>
      </c>
    </row>
    <row r="142" spans="2:65" s="1" customFormat="1" ht="10.199999999999999">
      <c r="B142" s="31"/>
      <c r="D142" s="161" t="s">
        <v>168</v>
      </c>
      <c r="F142" s="162" t="s">
        <v>424</v>
      </c>
      <c r="I142" s="126"/>
      <c r="L142" s="31"/>
      <c r="M142" s="163"/>
      <c r="T142" s="55"/>
      <c r="AT142" s="14" t="s">
        <v>168</v>
      </c>
      <c r="AU142" s="14" t="s">
        <v>88</v>
      </c>
    </row>
    <row r="143" spans="2:65" s="1" customFormat="1" ht="37.799999999999997" customHeight="1">
      <c r="B143" s="31"/>
      <c r="C143" s="150" t="s">
        <v>179</v>
      </c>
      <c r="D143" s="150" t="s">
        <v>161</v>
      </c>
      <c r="E143" s="151" t="s">
        <v>425</v>
      </c>
      <c r="F143" s="152" t="s">
        <v>426</v>
      </c>
      <c r="G143" s="153" t="s">
        <v>287</v>
      </c>
      <c r="H143" s="154">
        <v>12</v>
      </c>
      <c r="I143" s="155"/>
      <c r="J143" s="156">
        <f>ROUND(I143*H143,2)</f>
        <v>0</v>
      </c>
      <c r="K143" s="152" t="s">
        <v>165</v>
      </c>
      <c r="L143" s="31"/>
      <c r="M143" s="157" t="s">
        <v>1</v>
      </c>
      <c r="N143" s="124" t="s">
        <v>43</v>
      </c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AR143" s="160" t="s">
        <v>166</v>
      </c>
      <c r="AT143" s="160" t="s">
        <v>161</v>
      </c>
      <c r="AU143" s="160" t="s">
        <v>88</v>
      </c>
      <c r="AY143" s="14" t="s">
        <v>159</v>
      </c>
      <c r="BE143" s="93">
        <f>IF(N143="základní",J143,0)</f>
        <v>0</v>
      </c>
      <c r="BF143" s="93">
        <f>IF(N143="snížená",J143,0)</f>
        <v>0</v>
      </c>
      <c r="BG143" s="93">
        <f>IF(N143="zákl. přenesená",J143,0)</f>
        <v>0</v>
      </c>
      <c r="BH143" s="93">
        <f>IF(N143="sníž. přenesená",J143,0)</f>
        <v>0</v>
      </c>
      <c r="BI143" s="93">
        <f>IF(N143="nulová",J143,0)</f>
        <v>0</v>
      </c>
      <c r="BJ143" s="14" t="s">
        <v>86</v>
      </c>
      <c r="BK143" s="93">
        <f>ROUND(I143*H143,2)</f>
        <v>0</v>
      </c>
      <c r="BL143" s="14" t="s">
        <v>166</v>
      </c>
      <c r="BM143" s="160" t="s">
        <v>637</v>
      </c>
    </row>
    <row r="144" spans="2:65" s="1" customFormat="1" ht="10.199999999999999">
      <c r="B144" s="31"/>
      <c r="D144" s="161" t="s">
        <v>168</v>
      </c>
      <c r="F144" s="162" t="s">
        <v>428</v>
      </c>
      <c r="I144" s="126"/>
      <c r="L144" s="31"/>
      <c r="M144" s="163"/>
      <c r="T144" s="55"/>
      <c r="AT144" s="14" t="s">
        <v>168</v>
      </c>
      <c r="AU144" s="14" t="s">
        <v>88</v>
      </c>
    </row>
    <row r="145" spans="2:65" s="1" customFormat="1" ht="24.15" customHeight="1">
      <c r="B145" s="31"/>
      <c r="C145" s="150" t="s">
        <v>166</v>
      </c>
      <c r="D145" s="150" t="s">
        <v>161</v>
      </c>
      <c r="E145" s="151" t="s">
        <v>429</v>
      </c>
      <c r="F145" s="152" t="s">
        <v>430</v>
      </c>
      <c r="G145" s="153" t="s">
        <v>175</v>
      </c>
      <c r="H145" s="154">
        <v>390</v>
      </c>
      <c r="I145" s="155"/>
      <c r="J145" s="156">
        <f>ROUND(I145*H145,2)</f>
        <v>0</v>
      </c>
      <c r="K145" s="152" t="s">
        <v>165</v>
      </c>
      <c r="L145" s="31"/>
      <c r="M145" s="157" t="s">
        <v>1</v>
      </c>
      <c r="N145" s="124" t="s">
        <v>43</v>
      </c>
      <c r="P145" s="158">
        <f>O145*H145</f>
        <v>0</v>
      </c>
      <c r="Q145" s="158">
        <v>5.5999999999999995E-4</v>
      </c>
      <c r="R145" s="158">
        <f>Q145*H145</f>
        <v>0.21839999999999998</v>
      </c>
      <c r="S145" s="158">
        <v>0</v>
      </c>
      <c r="T145" s="159">
        <f>S145*H145</f>
        <v>0</v>
      </c>
      <c r="AR145" s="160" t="s">
        <v>166</v>
      </c>
      <c r="AT145" s="160" t="s">
        <v>161</v>
      </c>
      <c r="AU145" s="160" t="s">
        <v>88</v>
      </c>
      <c r="AY145" s="14" t="s">
        <v>159</v>
      </c>
      <c r="BE145" s="93">
        <f>IF(N145="základní",J145,0)</f>
        <v>0</v>
      </c>
      <c r="BF145" s="93">
        <f>IF(N145="snížená",J145,0)</f>
        <v>0</v>
      </c>
      <c r="BG145" s="93">
        <f>IF(N145="zákl. přenesená",J145,0)</f>
        <v>0</v>
      </c>
      <c r="BH145" s="93">
        <f>IF(N145="sníž. přenesená",J145,0)</f>
        <v>0</v>
      </c>
      <c r="BI145" s="93">
        <f>IF(N145="nulová",J145,0)</f>
        <v>0</v>
      </c>
      <c r="BJ145" s="14" t="s">
        <v>86</v>
      </c>
      <c r="BK145" s="93">
        <f>ROUND(I145*H145,2)</f>
        <v>0</v>
      </c>
      <c r="BL145" s="14" t="s">
        <v>166</v>
      </c>
      <c r="BM145" s="160" t="s">
        <v>638</v>
      </c>
    </row>
    <row r="146" spans="2:65" s="1" customFormat="1" ht="10.199999999999999">
      <c r="B146" s="31"/>
      <c r="D146" s="161" t="s">
        <v>168</v>
      </c>
      <c r="F146" s="162" t="s">
        <v>432</v>
      </c>
      <c r="I146" s="126"/>
      <c r="L146" s="31"/>
      <c r="M146" s="163"/>
      <c r="T146" s="55"/>
      <c r="AT146" s="14" t="s">
        <v>168</v>
      </c>
      <c r="AU146" s="14" t="s">
        <v>88</v>
      </c>
    </row>
    <row r="147" spans="2:65" s="12" customFormat="1" ht="10.199999999999999">
      <c r="B147" s="164"/>
      <c r="D147" s="165" t="s">
        <v>170</v>
      </c>
      <c r="E147" s="166" t="s">
        <v>1</v>
      </c>
      <c r="F147" s="167" t="s">
        <v>639</v>
      </c>
      <c r="H147" s="168">
        <v>390</v>
      </c>
      <c r="I147" s="169"/>
      <c r="L147" s="164"/>
      <c r="M147" s="170"/>
      <c r="T147" s="171"/>
      <c r="AT147" s="166" t="s">
        <v>170</v>
      </c>
      <c r="AU147" s="166" t="s">
        <v>88</v>
      </c>
      <c r="AV147" s="12" t="s">
        <v>88</v>
      </c>
      <c r="AW147" s="12" t="s">
        <v>32</v>
      </c>
      <c r="AX147" s="12" t="s">
        <v>86</v>
      </c>
      <c r="AY147" s="166" t="s">
        <v>159</v>
      </c>
    </row>
    <row r="148" spans="2:65" s="1" customFormat="1" ht="24.15" customHeight="1">
      <c r="B148" s="31"/>
      <c r="C148" s="150" t="s">
        <v>202</v>
      </c>
      <c r="D148" s="150" t="s">
        <v>161</v>
      </c>
      <c r="E148" s="151" t="s">
        <v>434</v>
      </c>
      <c r="F148" s="152" t="s">
        <v>435</v>
      </c>
      <c r="G148" s="153" t="s">
        <v>175</v>
      </c>
      <c r="H148" s="154">
        <v>390</v>
      </c>
      <c r="I148" s="155"/>
      <c r="J148" s="156">
        <f>ROUND(I148*H148,2)</f>
        <v>0</v>
      </c>
      <c r="K148" s="152" t="s">
        <v>165</v>
      </c>
      <c r="L148" s="31"/>
      <c r="M148" s="157" t="s">
        <v>1</v>
      </c>
      <c r="N148" s="124" t="s">
        <v>43</v>
      </c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AR148" s="160" t="s">
        <v>166</v>
      </c>
      <c r="AT148" s="160" t="s">
        <v>161</v>
      </c>
      <c r="AU148" s="160" t="s">
        <v>88</v>
      </c>
      <c r="AY148" s="14" t="s">
        <v>159</v>
      </c>
      <c r="BE148" s="93">
        <f>IF(N148="základní",J148,0)</f>
        <v>0</v>
      </c>
      <c r="BF148" s="93">
        <f>IF(N148="snížená",J148,0)</f>
        <v>0</v>
      </c>
      <c r="BG148" s="93">
        <f>IF(N148="zákl. přenesená",J148,0)</f>
        <v>0</v>
      </c>
      <c r="BH148" s="93">
        <f>IF(N148="sníž. přenesená",J148,0)</f>
        <v>0</v>
      </c>
      <c r="BI148" s="93">
        <f>IF(N148="nulová",J148,0)</f>
        <v>0</v>
      </c>
      <c r="BJ148" s="14" t="s">
        <v>86</v>
      </c>
      <c r="BK148" s="93">
        <f>ROUND(I148*H148,2)</f>
        <v>0</v>
      </c>
      <c r="BL148" s="14" t="s">
        <v>166</v>
      </c>
      <c r="BM148" s="160" t="s">
        <v>640</v>
      </c>
    </row>
    <row r="149" spans="2:65" s="1" customFormat="1" ht="10.199999999999999">
      <c r="B149" s="31"/>
      <c r="D149" s="161" t="s">
        <v>168</v>
      </c>
      <c r="F149" s="162" t="s">
        <v>437</v>
      </c>
      <c r="I149" s="126"/>
      <c r="L149" s="31"/>
      <c r="M149" s="163"/>
      <c r="T149" s="55"/>
      <c r="AT149" s="14" t="s">
        <v>168</v>
      </c>
      <c r="AU149" s="14" t="s">
        <v>88</v>
      </c>
    </row>
    <row r="150" spans="2:65" s="1" customFormat="1" ht="49.05" customHeight="1">
      <c r="B150" s="31"/>
      <c r="C150" s="150" t="s">
        <v>215</v>
      </c>
      <c r="D150" s="150" t="s">
        <v>161</v>
      </c>
      <c r="E150" s="151" t="s">
        <v>439</v>
      </c>
      <c r="F150" s="152" t="s">
        <v>440</v>
      </c>
      <c r="G150" s="153" t="s">
        <v>182</v>
      </c>
      <c r="H150" s="154">
        <v>325.04000000000002</v>
      </c>
      <c r="I150" s="155"/>
      <c r="J150" s="156">
        <f>ROUND(I150*H150,2)</f>
        <v>0</v>
      </c>
      <c r="K150" s="152" t="s">
        <v>165</v>
      </c>
      <c r="L150" s="31"/>
      <c r="M150" s="157" t="s">
        <v>1</v>
      </c>
      <c r="N150" s="124" t="s">
        <v>43</v>
      </c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AR150" s="160" t="s">
        <v>166</v>
      </c>
      <c r="AT150" s="160" t="s">
        <v>161</v>
      </c>
      <c r="AU150" s="160" t="s">
        <v>88</v>
      </c>
      <c r="AY150" s="14" t="s">
        <v>159</v>
      </c>
      <c r="BE150" s="93">
        <f>IF(N150="základní",J150,0)</f>
        <v>0</v>
      </c>
      <c r="BF150" s="93">
        <f>IF(N150="snížená",J150,0)</f>
        <v>0</v>
      </c>
      <c r="BG150" s="93">
        <f>IF(N150="zákl. přenesená",J150,0)</f>
        <v>0</v>
      </c>
      <c r="BH150" s="93">
        <f>IF(N150="sníž. přenesená",J150,0)</f>
        <v>0</v>
      </c>
      <c r="BI150" s="93">
        <f>IF(N150="nulová",J150,0)</f>
        <v>0</v>
      </c>
      <c r="BJ150" s="14" t="s">
        <v>86</v>
      </c>
      <c r="BK150" s="93">
        <f>ROUND(I150*H150,2)</f>
        <v>0</v>
      </c>
      <c r="BL150" s="14" t="s">
        <v>166</v>
      </c>
      <c r="BM150" s="160" t="s">
        <v>641</v>
      </c>
    </row>
    <row r="151" spans="2:65" s="1" customFormat="1" ht="10.199999999999999">
      <c r="B151" s="31"/>
      <c r="D151" s="161" t="s">
        <v>168</v>
      </c>
      <c r="F151" s="162" t="s">
        <v>442</v>
      </c>
      <c r="I151" s="126"/>
      <c r="L151" s="31"/>
      <c r="M151" s="163"/>
      <c r="T151" s="55"/>
      <c r="AT151" s="14" t="s">
        <v>168</v>
      </c>
      <c r="AU151" s="14" t="s">
        <v>88</v>
      </c>
    </row>
    <row r="152" spans="2:65" s="12" customFormat="1" ht="10.199999999999999">
      <c r="B152" s="164"/>
      <c r="D152" s="165" t="s">
        <v>170</v>
      </c>
      <c r="E152" s="166" t="s">
        <v>1</v>
      </c>
      <c r="F152" s="167" t="s">
        <v>642</v>
      </c>
      <c r="H152" s="168">
        <v>325.04000000000002</v>
      </c>
      <c r="I152" s="169"/>
      <c r="L152" s="164"/>
      <c r="M152" s="170"/>
      <c r="T152" s="171"/>
      <c r="AT152" s="166" t="s">
        <v>170</v>
      </c>
      <c r="AU152" s="166" t="s">
        <v>88</v>
      </c>
      <c r="AV152" s="12" t="s">
        <v>88</v>
      </c>
      <c r="AW152" s="12" t="s">
        <v>32</v>
      </c>
      <c r="AX152" s="12" t="s">
        <v>86</v>
      </c>
      <c r="AY152" s="166" t="s">
        <v>159</v>
      </c>
    </row>
    <row r="153" spans="2:65" s="1" customFormat="1" ht="37.799999999999997" customHeight="1">
      <c r="B153" s="31"/>
      <c r="C153" s="150" t="s">
        <v>220</v>
      </c>
      <c r="D153" s="150" t="s">
        <v>161</v>
      </c>
      <c r="E153" s="151" t="s">
        <v>444</v>
      </c>
      <c r="F153" s="152" t="s">
        <v>445</v>
      </c>
      <c r="G153" s="153" t="s">
        <v>164</v>
      </c>
      <c r="H153" s="154">
        <v>764.8</v>
      </c>
      <c r="I153" s="155"/>
      <c r="J153" s="156">
        <f>ROUND(I153*H153,2)</f>
        <v>0</v>
      </c>
      <c r="K153" s="152" t="s">
        <v>165</v>
      </c>
      <c r="L153" s="31"/>
      <c r="M153" s="157" t="s">
        <v>1</v>
      </c>
      <c r="N153" s="124" t="s">
        <v>43</v>
      </c>
      <c r="P153" s="158">
        <f>O153*H153</f>
        <v>0</v>
      </c>
      <c r="Q153" s="158">
        <v>8.4000000000000003E-4</v>
      </c>
      <c r="R153" s="158">
        <f>Q153*H153</f>
        <v>0.642432</v>
      </c>
      <c r="S153" s="158">
        <v>0</v>
      </c>
      <c r="T153" s="159">
        <f>S153*H153</f>
        <v>0</v>
      </c>
      <c r="AR153" s="160" t="s">
        <v>166</v>
      </c>
      <c r="AT153" s="160" t="s">
        <v>161</v>
      </c>
      <c r="AU153" s="160" t="s">
        <v>88</v>
      </c>
      <c r="AY153" s="14" t="s">
        <v>159</v>
      </c>
      <c r="BE153" s="93">
        <f>IF(N153="základní",J153,0)</f>
        <v>0</v>
      </c>
      <c r="BF153" s="93">
        <f>IF(N153="snížená",J153,0)</f>
        <v>0</v>
      </c>
      <c r="BG153" s="93">
        <f>IF(N153="zákl. přenesená",J153,0)</f>
        <v>0</v>
      </c>
      <c r="BH153" s="93">
        <f>IF(N153="sníž. přenesená",J153,0)</f>
        <v>0</v>
      </c>
      <c r="BI153" s="93">
        <f>IF(N153="nulová",J153,0)</f>
        <v>0</v>
      </c>
      <c r="BJ153" s="14" t="s">
        <v>86</v>
      </c>
      <c r="BK153" s="93">
        <f>ROUND(I153*H153,2)</f>
        <v>0</v>
      </c>
      <c r="BL153" s="14" t="s">
        <v>166</v>
      </c>
      <c r="BM153" s="160" t="s">
        <v>643</v>
      </c>
    </row>
    <row r="154" spans="2:65" s="1" customFormat="1" ht="10.199999999999999">
      <c r="B154" s="31"/>
      <c r="D154" s="161" t="s">
        <v>168</v>
      </c>
      <c r="F154" s="162" t="s">
        <v>447</v>
      </c>
      <c r="I154" s="126"/>
      <c r="L154" s="31"/>
      <c r="M154" s="163"/>
      <c r="T154" s="55"/>
      <c r="AT154" s="14" t="s">
        <v>168</v>
      </c>
      <c r="AU154" s="14" t="s">
        <v>88</v>
      </c>
    </row>
    <row r="155" spans="2:65" s="12" customFormat="1" ht="10.199999999999999">
      <c r="B155" s="164"/>
      <c r="D155" s="165" t="s">
        <v>170</v>
      </c>
      <c r="E155" s="166" t="s">
        <v>1</v>
      </c>
      <c r="F155" s="167" t="s">
        <v>644</v>
      </c>
      <c r="H155" s="168">
        <v>764.8</v>
      </c>
      <c r="I155" s="169"/>
      <c r="L155" s="164"/>
      <c r="M155" s="170"/>
      <c r="T155" s="171"/>
      <c r="AT155" s="166" t="s">
        <v>170</v>
      </c>
      <c r="AU155" s="166" t="s">
        <v>88</v>
      </c>
      <c r="AV155" s="12" t="s">
        <v>88</v>
      </c>
      <c r="AW155" s="12" t="s">
        <v>32</v>
      </c>
      <c r="AX155" s="12" t="s">
        <v>86</v>
      </c>
      <c r="AY155" s="166" t="s">
        <v>159</v>
      </c>
    </row>
    <row r="156" spans="2:65" s="1" customFormat="1" ht="44.25" customHeight="1">
      <c r="B156" s="31"/>
      <c r="C156" s="150" t="s">
        <v>227</v>
      </c>
      <c r="D156" s="150" t="s">
        <v>161</v>
      </c>
      <c r="E156" s="151" t="s">
        <v>449</v>
      </c>
      <c r="F156" s="152" t="s">
        <v>450</v>
      </c>
      <c r="G156" s="153" t="s">
        <v>164</v>
      </c>
      <c r="H156" s="154">
        <v>764.8</v>
      </c>
      <c r="I156" s="155"/>
      <c r="J156" s="156">
        <f>ROUND(I156*H156,2)</f>
        <v>0</v>
      </c>
      <c r="K156" s="152" t="s">
        <v>165</v>
      </c>
      <c r="L156" s="31"/>
      <c r="M156" s="157" t="s">
        <v>1</v>
      </c>
      <c r="N156" s="124" t="s">
        <v>43</v>
      </c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AR156" s="160" t="s">
        <v>166</v>
      </c>
      <c r="AT156" s="160" t="s">
        <v>161</v>
      </c>
      <c r="AU156" s="160" t="s">
        <v>88</v>
      </c>
      <c r="AY156" s="14" t="s">
        <v>159</v>
      </c>
      <c r="BE156" s="93">
        <f>IF(N156="základní",J156,0)</f>
        <v>0</v>
      </c>
      <c r="BF156" s="93">
        <f>IF(N156="snížená",J156,0)</f>
        <v>0</v>
      </c>
      <c r="BG156" s="93">
        <f>IF(N156="zákl. přenesená",J156,0)</f>
        <v>0</v>
      </c>
      <c r="BH156" s="93">
        <f>IF(N156="sníž. přenesená",J156,0)</f>
        <v>0</v>
      </c>
      <c r="BI156" s="93">
        <f>IF(N156="nulová",J156,0)</f>
        <v>0</v>
      </c>
      <c r="BJ156" s="14" t="s">
        <v>86</v>
      </c>
      <c r="BK156" s="93">
        <f>ROUND(I156*H156,2)</f>
        <v>0</v>
      </c>
      <c r="BL156" s="14" t="s">
        <v>166</v>
      </c>
      <c r="BM156" s="160" t="s">
        <v>645</v>
      </c>
    </row>
    <row r="157" spans="2:65" s="1" customFormat="1" ht="10.199999999999999">
      <c r="B157" s="31"/>
      <c r="D157" s="161" t="s">
        <v>168</v>
      </c>
      <c r="F157" s="162" t="s">
        <v>452</v>
      </c>
      <c r="I157" s="126"/>
      <c r="L157" s="31"/>
      <c r="M157" s="163"/>
      <c r="T157" s="55"/>
      <c r="AT157" s="14" t="s">
        <v>168</v>
      </c>
      <c r="AU157" s="14" t="s">
        <v>88</v>
      </c>
    </row>
    <row r="158" spans="2:65" s="1" customFormat="1" ht="62.7" customHeight="1">
      <c r="B158" s="31"/>
      <c r="C158" s="150" t="s">
        <v>231</v>
      </c>
      <c r="D158" s="150" t="s">
        <v>161</v>
      </c>
      <c r="E158" s="151" t="s">
        <v>186</v>
      </c>
      <c r="F158" s="152" t="s">
        <v>187</v>
      </c>
      <c r="G158" s="153" t="s">
        <v>182</v>
      </c>
      <c r="H158" s="154">
        <v>764.8</v>
      </c>
      <c r="I158" s="155"/>
      <c r="J158" s="156">
        <f>ROUND(I158*H158,2)</f>
        <v>0</v>
      </c>
      <c r="K158" s="152" t="s">
        <v>165</v>
      </c>
      <c r="L158" s="31"/>
      <c r="M158" s="157" t="s">
        <v>1</v>
      </c>
      <c r="N158" s="124" t="s">
        <v>43</v>
      </c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AR158" s="160" t="s">
        <v>166</v>
      </c>
      <c r="AT158" s="160" t="s">
        <v>161</v>
      </c>
      <c r="AU158" s="160" t="s">
        <v>88</v>
      </c>
      <c r="AY158" s="14" t="s">
        <v>159</v>
      </c>
      <c r="BE158" s="93">
        <f>IF(N158="základní",J158,0)</f>
        <v>0</v>
      </c>
      <c r="BF158" s="93">
        <f>IF(N158="snížená",J158,0)</f>
        <v>0</v>
      </c>
      <c r="BG158" s="93">
        <f>IF(N158="zákl. přenesená",J158,0)</f>
        <v>0</v>
      </c>
      <c r="BH158" s="93">
        <f>IF(N158="sníž. přenesená",J158,0)</f>
        <v>0</v>
      </c>
      <c r="BI158" s="93">
        <f>IF(N158="nulová",J158,0)</f>
        <v>0</v>
      </c>
      <c r="BJ158" s="14" t="s">
        <v>86</v>
      </c>
      <c r="BK158" s="93">
        <f>ROUND(I158*H158,2)</f>
        <v>0</v>
      </c>
      <c r="BL158" s="14" t="s">
        <v>166</v>
      </c>
      <c r="BM158" s="160" t="s">
        <v>646</v>
      </c>
    </row>
    <row r="159" spans="2:65" s="1" customFormat="1" ht="10.199999999999999">
      <c r="B159" s="31"/>
      <c r="D159" s="161" t="s">
        <v>168</v>
      </c>
      <c r="F159" s="162" t="s">
        <v>189</v>
      </c>
      <c r="I159" s="126"/>
      <c r="L159" s="31"/>
      <c r="M159" s="163"/>
      <c r="T159" s="55"/>
      <c r="AT159" s="14" t="s">
        <v>168</v>
      </c>
      <c r="AU159" s="14" t="s">
        <v>88</v>
      </c>
    </row>
    <row r="160" spans="2:65" s="1" customFormat="1" ht="44.25" customHeight="1">
      <c r="B160" s="31"/>
      <c r="C160" s="150" t="s">
        <v>236</v>
      </c>
      <c r="D160" s="150" t="s">
        <v>161</v>
      </c>
      <c r="E160" s="151" t="s">
        <v>192</v>
      </c>
      <c r="F160" s="152" t="s">
        <v>193</v>
      </c>
      <c r="G160" s="153" t="s">
        <v>182</v>
      </c>
      <c r="H160" s="154">
        <v>764.8</v>
      </c>
      <c r="I160" s="155"/>
      <c r="J160" s="156">
        <f>ROUND(I160*H160,2)</f>
        <v>0</v>
      </c>
      <c r="K160" s="152" t="s">
        <v>165</v>
      </c>
      <c r="L160" s="31"/>
      <c r="M160" s="157" t="s">
        <v>1</v>
      </c>
      <c r="N160" s="124" t="s">
        <v>43</v>
      </c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AR160" s="160" t="s">
        <v>166</v>
      </c>
      <c r="AT160" s="160" t="s">
        <v>161</v>
      </c>
      <c r="AU160" s="160" t="s">
        <v>88</v>
      </c>
      <c r="AY160" s="14" t="s">
        <v>159</v>
      </c>
      <c r="BE160" s="93">
        <f>IF(N160="základní",J160,0)</f>
        <v>0</v>
      </c>
      <c r="BF160" s="93">
        <f>IF(N160="snížená",J160,0)</f>
        <v>0</v>
      </c>
      <c r="BG160" s="93">
        <f>IF(N160="zákl. přenesená",J160,0)</f>
        <v>0</v>
      </c>
      <c r="BH160" s="93">
        <f>IF(N160="sníž. přenesená",J160,0)</f>
        <v>0</v>
      </c>
      <c r="BI160" s="93">
        <f>IF(N160="nulová",J160,0)</f>
        <v>0</v>
      </c>
      <c r="BJ160" s="14" t="s">
        <v>86</v>
      </c>
      <c r="BK160" s="93">
        <f>ROUND(I160*H160,2)</f>
        <v>0</v>
      </c>
      <c r="BL160" s="14" t="s">
        <v>166</v>
      </c>
      <c r="BM160" s="160" t="s">
        <v>647</v>
      </c>
    </row>
    <row r="161" spans="2:65" s="1" customFormat="1" ht="10.199999999999999">
      <c r="B161" s="31"/>
      <c r="D161" s="161" t="s">
        <v>168</v>
      </c>
      <c r="F161" s="162" t="s">
        <v>195</v>
      </c>
      <c r="I161" s="126"/>
      <c r="L161" s="31"/>
      <c r="M161" s="163"/>
      <c r="T161" s="55"/>
      <c r="AT161" s="14" t="s">
        <v>168</v>
      </c>
      <c r="AU161" s="14" t="s">
        <v>88</v>
      </c>
    </row>
    <row r="162" spans="2:65" s="1" customFormat="1" ht="44.25" customHeight="1">
      <c r="B162" s="31"/>
      <c r="C162" s="150" t="s">
        <v>8</v>
      </c>
      <c r="D162" s="150" t="s">
        <v>161</v>
      </c>
      <c r="E162" s="151" t="s">
        <v>456</v>
      </c>
      <c r="F162" s="152" t="s">
        <v>457</v>
      </c>
      <c r="G162" s="153" t="s">
        <v>182</v>
      </c>
      <c r="H162" s="154">
        <v>229.44</v>
      </c>
      <c r="I162" s="155"/>
      <c r="J162" s="156">
        <f>ROUND(I162*H162,2)</f>
        <v>0</v>
      </c>
      <c r="K162" s="152" t="s">
        <v>165</v>
      </c>
      <c r="L162" s="31"/>
      <c r="M162" s="157" t="s">
        <v>1</v>
      </c>
      <c r="N162" s="124" t="s">
        <v>43</v>
      </c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AR162" s="160" t="s">
        <v>166</v>
      </c>
      <c r="AT162" s="160" t="s">
        <v>161</v>
      </c>
      <c r="AU162" s="160" t="s">
        <v>88</v>
      </c>
      <c r="AY162" s="14" t="s">
        <v>159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4" t="s">
        <v>86</v>
      </c>
      <c r="BK162" s="93">
        <f>ROUND(I162*H162,2)</f>
        <v>0</v>
      </c>
      <c r="BL162" s="14" t="s">
        <v>166</v>
      </c>
      <c r="BM162" s="160" t="s">
        <v>648</v>
      </c>
    </row>
    <row r="163" spans="2:65" s="1" customFormat="1" ht="10.199999999999999">
      <c r="B163" s="31"/>
      <c r="D163" s="161" t="s">
        <v>168</v>
      </c>
      <c r="F163" s="162" t="s">
        <v>459</v>
      </c>
      <c r="I163" s="126"/>
      <c r="L163" s="31"/>
      <c r="M163" s="163"/>
      <c r="T163" s="55"/>
      <c r="AT163" s="14" t="s">
        <v>168</v>
      </c>
      <c r="AU163" s="14" t="s">
        <v>88</v>
      </c>
    </row>
    <row r="164" spans="2:65" s="12" customFormat="1" ht="10.199999999999999">
      <c r="B164" s="164"/>
      <c r="D164" s="165" t="s">
        <v>170</v>
      </c>
      <c r="E164" s="166" t="s">
        <v>1</v>
      </c>
      <c r="F164" s="167" t="s">
        <v>649</v>
      </c>
      <c r="H164" s="168">
        <v>229.44</v>
      </c>
      <c r="I164" s="169"/>
      <c r="L164" s="164"/>
      <c r="M164" s="170"/>
      <c r="T164" s="171"/>
      <c r="AT164" s="166" t="s">
        <v>170</v>
      </c>
      <c r="AU164" s="166" t="s">
        <v>88</v>
      </c>
      <c r="AV164" s="12" t="s">
        <v>88</v>
      </c>
      <c r="AW164" s="12" t="s">
        <v>32</v>
      </c>
      <c r="AX164" s="12" t="s">
        <v>86</v>
      </c>
      <c r="AY164" s="166" t="s">
        <v>159</v>
      </c>
    </row>
    <row r="165" spans="2:65" s="1" customFormat="1" ht="16.5" customHeight="1">
      <c r="B165" s="31"/>
      <c r="C165" s="172" t="s">
        <v>262</v>
      </c>
      <c r="D165" s="172" t="s">
        <v>216</v>
      </c>
      <c r="E165" s="173" t="s">
        <v>217</v>
      </c>
      <c r="F165" s="174" t="s">
        <v>218</v>
      </c>
      <c r="G165" s="175" t="s">
        <v>219</v>
      </c>
      <c r="H165" s="176">
        <v>412.99200000000002</v>
      </c>
      <c r="I165" s="177"/>
      <c r="J165" s="178">
        <f>ROUND(I165*H165,2)</f>
        <v>0</v>
      </c>
      <c r="K165" s="174" t="s">
        <v>165</v>
      </c>
      <c r="L165" s="179"/>
      <c r="M165" s="180" t="s">
        <v>1</v>
      </c>
      <c r="N165" s="181" t="s">
        <v>43</v>
      </c>
      <c r="P165" s="158">
        <f>O165*H165</f>
        <v>0</v>
      </c>
      <c r="Q165" s="158">
        <v>1</v>
      </c>
      <c r="R165" s="158">
        <f>Q165*H165</f>
        <v>412.99200000000002</v>
      </c>
      <c r="S165" s="158">
        <v>0</v>
      </c>
      <c r="T165" s="159">
        <f>S165*H165</f>
        <v>0</v>
      </c>
      <c r="AR165" s="160" t="s">
        <v>220</v>
      </c>
      <c r="AT165" s="160" t="s">
        <v>216</v>
      </c>
      <c r="AU165" s="160" t="s">
        <v>88</v>
      </c>
      <c r="AY165" s="14" t="s">
        <v>159</v>
      </c>
      <c r="BE165" s="93">
        <f>IF(N165="základní",J165,0)</f>
        <v>0</v>
      </c>
      <c r="BF165" s="93">
        <f>IF(N165="snížená",J165,0)</f>
        <v>0</v>
      </c>
      <c r="BG165" s="93">
        <f>IF(N165="zákl. přenesená",J165,0)</f>
        <v>0</v>
      </c>
      <c r="BH165" s="93">
        <f>IF(N165="sníž. přenesená",J165,0)</f>
        <v>0</v>
      </c>
      <c r="BI165" s="93">
        <f>IF(N165="nulová",J165,0)</f>
        <v>0</v>
      </c>
      <c r="BJ165" s="14" t="s">
        <v>86</v>
      </c>
      <c r="BK165" s="93">
        <f>ROUND(I165*H165,2)</f>
        <v>0</v>
      </c>
      <c r="BL165" s="14" t="s">
        <v>166</v>
      </c>
      <c r="BM165" s="160" t="s">
        <v>650</v>
      </c>
    </row>
    <row r="166" spans="2:65" s="12" customFormat="1" ht="10.199999999999999">
      <c r="B166" s="164"/>
      <c r="D166" s="165" t="s">
        <v>170</v>
      </c>
      <c r="E166" s="166" t="s">
        <v>1</v>
      </c>
      <c r="F166" s="167" t="s">
        <v>651</v>
      </c>
      <c r="H166" s="168">
        <v>412.99200000000002</v>
      </c>
      <c r="I166" s="169"/>
      <c r="L166" s="164"/>
      <c r="M166" s="170"/>
      <c r="T166" s="171"/>
      <c r="AT166" s="166" t="s">
        <v>170</v>
      </c>
      <c r="AU166" s="166" t="s">
        <v>88</v>
      </c>
      <c r="AV166" s="12" t="s">
        <v>88</v>
      </c>
      <c r="AW166" s="12" t="s">
        <v>32</v>
      </c>
      <c r="AX166" s="12" t="s">
        <v>86</v>
      </c>
      <c r="AY166" s="166" t="s">
        <v>159</v>
      </c>
    </row>
    <row r="167" spans="2:65" s="1" customFormat="1" ht="66.75" customHeight="1">
      <c r="B167" s="31"/>
      <c r="C167" s="150" t="s">
        <v>246</v>
      </c>
      <c r="D167" s="150" t="s">
        <v>161</v>
      </c>
      <c r="E167" s="151" t="s">
        <v>462</v>
      </c>
      <c r="F167" s="152" t="s">
        <v>463</v>
      </c>
      <c r="G167" s="153" t="s">
        <v>182</v>
      </c>
      <c r="H167" s="154">
        <v>76.48</v>
      </c>
      <c r="I167" s="155"/>
      <c r="J167" s="156">
        <f>ROUND(I167*H167,2)</f>
        <v>0</v>
      </c>
      <c r="K167" s="152" t="s">
        <v>165</v>
      </c>
      <c r="L167" s="31"/>
      <c r="M167" s="157" t="s">
        <v>1</v>
      </c>
      <c r="N167" s="124" t="s">
        <v>43</v>
      </c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60" t="s">
        <v>166</v>
      </c>
      <c r="AT167" s="160" t="s">
        <v>161</v>
      </c>
      <c r="AU167" s="160" t="s">
        <v>88</v>
      </c>
      <c r="AY167" s="14" t="s">
        <v>159</v>
      </c>
      <c r="BE167" s="93">
        <f>IF(N167="základní",J167,0)</f>
        <v>0</v>
      </c>
      <c r="BF167" s="93">
        <f>IF(N167="snížená",J167,0)</f>
        <v>0</v>
      </c>
      <c r="BG167" s="93">
        <f>IF(N167="zákl. přenesená",J167,0)</f>
        <v>0</v>
      </c>
      <c r="BH167" s="93">
        <f>IF(N167="sníž. přenesená",J167,0)</f>
        <v>0</v>
      </c>
      <c r="BI167" s="93">
        <f>IF(N167="nulová",J167,0)</f>
        <v>0</v>
      </c>
      <c r="BJ167" s="14" t="s">
        <v>86</v>
      </c>
      <c r="BK167" s="93">
        <f>ROUND(I167*H167,2)</f>
        <v>0</v>
      </c>
      <c r="BL167" s="14" t="s">
        <v>166</v>
      </c>
      <c r="BM167" s="160" t="s">
        <v>652</v>
      </c>
    </row>
    <row r="168" spans="2:65" s="1" customFormat="1" ht="10.199999999999999">
      <c r="B168" s="31"/>
      <c r="D168" s="161" t="s">
        <v>168</v>
      </c>
      <c r="F168" s="162" t="s">
        <v>465</v>
      </c>
      <c r="I168" s="126"/>
      <c r="L168" s="31"/>
      <c r="M168" s="163"/>
      <c r="T168" s="55"/>
      <c r="AT168" s="14" t="s">
        <v>168</v>
      </c>
      <c r="AU168" s="14" t="s">
        <v>88</v>
      </c>
    </row>
    <row r="169" spans="2:65" s="12" customFormat="1" ht="10.199999999999999">
      <c r="B169" s="164"/>
      <c r="D169" s="165" t="s">
        <v>170</v>
      </c>
      <c r="E169" s="166" t="s">
        <v>1</v>
      </c>
      <c r="F169" s="167" t="s">
        <v>653</v>
      </c>
      <c r="H169" s="168">
        <v>76.48</v>
      </c>
      <c r="I169" s="169"/>
      <c r="L169" s="164"/>
      <c r="M169" s="170"/>
      <c r="T169" s="171"/>
      <c r="AT169" s="166" t="s">
        <v>170</v>
      </c>
      <c r="AU169" s="166" t="s">
        <v>88</v>
      </c>
      <c r="AV169" s="12" t="s">
        <v>88</v>
      </c>
      <c r="AW169" s="12" t="s">
        <v>32</v>
      </c>
      <c r="AX169" s="12" t="s">
        <v>86</v>
      </c>
      <c r="AY169" s="166" t="s">
        <v>159</v>
      </c>
    </row>
    <row r="170" spans="2:65" s="1" customFormat="1" ht="16.5" customHeight="1">
      <c r="B170" s="31"/>
      <c r="C170" s="172" t="s">
        <v>252</v>
      </c>
      <c r="D170" s="172" t="s">
        <v>216</v>
      </c>
      <c r="E170" s="173" t="s">
        <v>232</v>
      </c>
      <c r="F170" s="174" t="s">
        <v>233</v>
      </c>
      <c r="G170" s="175" t="s">
        <v>219</v>
      </c>
      <c r="H170" s="176">
        <v>152.96</v>
      </c>
      <c r="I170" s="177"/>
      <c r="J170" s="178">
        <f>ROUND(I170*H170,2)</f>
        <v>0</v>
      </c>
      <c r="K170" s="174" t="s">
        <v>165</v>
      </c>
      <c r="L170" s="179"/>
      <c r="M170" s="180" t="s">
        <v>1</v>
      </c>
      <c r="N170" s="181" t="s">
        <v>43</v>
      </c>
      <c r="P170" s="158">
        <f>O170*H170</f>
        <v>0</v>
      </c>
      <c r="Q170" s="158">
        <v>1</v>
      </c>
      <c r="R170" s="158">
        <f>Q170*H170</f>
        <v>152.96</v>
      </c>
      <c r="S170" s="158">
        <v>0</v>
      </c>
      <c r="T170" s="159">
        <f>S170*H170</f>
        <v>0</v>
      </c>
      <c r="AR170" s="160" t="s">
        <v>220</v>
      </c>
      <c r="AT170" s="160" t="s">
        <v>216</v>
      </c>
      <c r="AU170" s="160" t="s">
        <v>88</v>
      </c>
      <c r="AY170" s="14" t="s">
        <v>159</v>
      </c>
      <c r="BE170" s="93">
        <f>IF(N170="základní",J170,0)</f>
        <v>0</v>
      </c>
      <c r="BF170" s="93">
        <f>IF(N170="snížená",J170,0)</f>
        <v>0</v>
      </c>
      <c r="BG170" s="93">
        <f>IF(N170="zákl. přenesená",J170,0)</f>
        <v>0</v>
      </c>
      <c r="BH170" s="93">
        <f>IF(N170="sníž. přenesená",J170,0)</f>
        <v>0</v>
      </c>
      <c r="BI170" s="93">
        <f>IF(N170="nulová",J170,0)</f>
        <v>0</v>
      </c>
      <c r="BJ170" s="14" t="s">
        <v>86</v>
      </c>
      <c r="BK170" s="93">
        <f>ROUND(I170*H170,2)</f>
        <v>0</v>
      </c>
      <c r="BL170" s="14" t="s">
        <v>166</v>
      </c>
      <c r="BM170" s="160" t="s">
        <v>654</v>
      </c>
    </row>
    <row r="171" spans="2:65" s="12" customFormat="1" ht="10.199999999999999">
      <c r="B171" s="164"/>
      <c r="D171" s="165" t="s">
        <v>170</v>
      </c>
      <c r="F171" s="167" t="s">
        <v>655</v>
      </c>
      <c r="H171" s="168">
        <v>152.96</v>
      </c>
      <c r="I171" s="169"/>
      <c r="L171" s="164"/>
      <c r="M171" s="170"/>
      <c r="T171" s="171"/>
      <c r="AT171" s="166" t="s">
        <v>170</v>
      </c>
      <c r="AU171" s="166" t="s">
        <v>88</v>
      </c>
      <c r="AV171" s="12" t="s">
        <v>88</v>
      </c>
      <c r="AW171" s="12" t="s">
        <v>4</v>
      </c>
      <c r="AX171" s="12" t="s">
        <v>86</v>
      </c>
      <c r="AY171" s="166" t="s">
        <v>159</v>
      </c>
    </row>
    <row r="172" spans="2:65" s="11" customFormat="1" ht="22.8" customHeight="1">
      <c r="B172" s="138"/>
      <c r="D172" s="139" t="s">
        <v>77</v>
      </c>
      <c r="E172" s="148" t="s">
        <v>166</v>
      </c>
      <c r="F172" s="148" t="s">
        <v>197</v>
      </c>
      <c r="I172" s="141"/>
      <c r="J172" s="149">
        <f>BK172</f>
        <v>0</v>
      </c>
      <c r="L172" s="138"/>
      <c r="M172" s="143"/>
      <c r="P172" s="144">
        <f>SUM(P173:P175)</f>
        <v>0</v>
      </c>
      <c r="R172" s="144">
        <f>SUM(R173:R175)</f>
        <v>0</v>
      </c>
      <c r="T172" s="145">
        <f>SUM(T173:T175)</f>
        <v>0</v>
      </c>
      <c r="AR172" s="139" t="s">
        <v>86</v>
      </c>
      <c r="AT172" s="146" t="s">
        <v>77</v>
      </c>
      <c r="AU172" s="146" t="s">
        <v>86</v>
      </c>
      <c r="AY172" s="139" t="s">
        <v>159</v>
      </c>
      <c r="BK172" s="147">
        <f>SUM(BK173:BK175)</f>
        <v>0</v>
      </c>
    </row>
    <row r="173" spans="2:65" s="1" customFormat="1" ht="33" customHeight="1">
      <c r="B173" s="31"/>
      <c r="C173" s="150" t="s">
        <v>326</v>
      </c>
      <c r="D173" s="150" t="s">
        <v>161</v>
      </c>
      <c r="E173" s="151" t="s">
        <v>469</v>
      </c>
      <c r="F173" s="152" t="s">
        <v>470</v>
      </c>
      <c r="G173" s="153" t="s">
        <v>182</v>
      </c>
      <c r="H173" s="154">
        <v>19.12</v>
      </c>
      <c r="I173" s="155"/>
      <c r="J173" s="156">
        <f>ROUND(I173*H173,2)</f>
        <v>0</v>
      </c>
      <c r="K173" s="152" t="s">
        <v>165</v>
      </c>
      <c r="L173" s="31"/>
      <c r="M173" s="157" t="s">
        <v>1</v>
      </c>
      <c r="N173" s="124" t="s">
        <v>43</v>
      </c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AR173" s="160" t="s">
        <v>166</v>
      </c>
      <c r="AT173" s="160" t="s">
        <v>161</v>
      </c>
      <c r="AU173" s="160" t="s">
        <v>88</v>
      </c>
      <c r="AY173" s="14" t="s">
        <v>159</v>
      </c>
      <c r="BE173" s="93">
        <f>IF(N173="základní",J173,0)</f>
        <v>0</v>
      </c>
      <c r="BF173" s="93">
        <f>IF(N173="snížená",J173,0)</f>
        <v>0</v>
      </c>
      <c r="BG173" s="93">
        <f>IF(N173="zákl. přenesená",J173,0)</f>
        <v>0</v>
      </c>
      <c r="BH173" s="93">
        <f>IF(N173="sníž. přenesená",J173,0)</f>
        <v>0</v>
      </c>
      <c r="BI173" s="93">
        <f>IF(N173="nulová",J173,0)</f>
        <v>0</v>
      </c>
      <c r="BJ173" s="14" t="s">
        <v>86</v>
      </c>
      <c r="BK173" s="93">
        <f>ROUND(I173*H173,2)</f>
        <v>0</v>
      </c>
      <c r="BL173" s="14" t="s">
        <v>166</v>
      </c>
      <c r="BM173" s="160" t="s">
        <v>656</v>
      </c>
    </row>
    <row r="174" spans="2:65" s="1" customFormat="1" ht="10.199999999999999">
      <c r="B174" s="31"/>
      <c r="D174" s="161" t="s">
        <v>168</v>
      </c>
      <c r="F174" s="162" t="s">
        <v>472</v>
      </c>
      <c r="I174" s="126"/>
      <c r="L174" s="31"/>
      <c r="M174" s="163"/>
      <c r="T174" s="55"/>
      <c r="AT174" s="14" t="s">
        <v>168</v>
      </c>
      <c r="AU174" s="14" t="s">
        <v>88</v>
      </c>
    </row>
    <row r="175" spans="2:65" s="12" customFormat="1" ht="10.199999999999999">
      <c r="B175" s="164"/>
      <c r="D175" s="165" t="s">
        <v>170</v>
      </c>
      <c r="E175" s="166" t="s">
        <v>1</v>
      </c>
      <c r="F175" s="167" t="s">
        <v>657</v>
      </c>
      <c r="H175" s="168">
        <v>19.12</v>
      </c>
      <c r="I175" s="169"/>
      <c r="L175" s="164"/>
      <c r="M175" s="170"/>
      <c r="T175" s="171"/>
      <c r="AT175" s="166" t="s">
        <v>170</v>
      </c>
      <c r="AU175" s="166" t="s">
        <v>88</v>
      </c>
      <c r="AV175" s="12" t="s">
        <v>88</v>
      </c>
      <c r="AW175" s="12" t="s">
        <v>32</v>
      </c>
      <c r="AX175" s="12" t="s">
        <v>86</v>
      </c>
      <c r="AY175" s="166" t="s">
        <v>159</v>
      </c>
    </row>
    <row r="176" spans="2:65" s="11" customFormat="1" ht="22.8" customHeight="1">
      <c r="B176" s="138"/>
      <c r="D176" s="139" t="s">
        <v>77</v>
      </c>
      <c r="E176" s="148" t="s">
        <v>220</v>
      </c>
      <c r="F176" s="148" t="s">
        <v>474</v>
      </c>
      <c r="I176" s="141"/>
      <c r="J176" s="149">
        <f>BK176</f>
        <v>0</v>
      </c>
      <c r="L176" s="138"/>
      <c r="M176" s="143"/>
      <c r="P176" s="144">
        <f>SUM(P177:P211)</f>
        <v>0</v>
      </c>
      <c r="R176" s="144">
        <f>SUM(R177:R211)</f>
        <v>36.005678959999997</v>
      </c>
      <c r="T176" s="145">
        <f>SUM(T177:T211)</f>
        <v>5.7359999999999998</v>
      </c>
      <c r="AR176" s="139" t="s">
        <v>86</v>
      </c>
      <c r="AT176" s="146" t="s">
        <v>77</v>
      </c>
      <c r="AU176" s="146" t="s">
        <v>86</v>
      </c>
      <c r="AY176" s="139" t="s">
        <v>159</v>
      </c>
      <c r="BK176" s="147">
        <f>SUM(BK177:BK211)</f>
        <v>0</v>
      </c>
    </row>
    <row r="177" spans="2:65" s="1" customFormat="1" ht="33" customHeight="1">
      <c r="B177" s="31"/>
      <c r="C177" s="150" t="s">
        <v>334</v>
      </c>
      <c r="D177" s="150" t="s">
        <v>161</v>
      </c>
      <c r="E177" s="151" t="s">
        <v>658</v>
      </c>
      <c r="F177" s="152" t="s">
        <v>659</v>
      </c>
      <c r="G177" s="153" t="s">
        <v>175</v>
      </c>
      <c r="H177" s="154">
        <v>191.2</v>
      </c>
      <c r="I177" s="155"/>
      <c r="J177" s="156">
        <f>ROUND(I177*H177,2)</f>
        <v>0</v>
      </c>
      <c r="K177" s="152" t="s">
        <v>165</v>
      </c>
      <c r="L177" s="31"/>
      <c r="M177" s="157" t="s">
        <v>1</v>
      </c>
      <c r="N177" s="124" t="s">
        <v>43</v>
      </c>
      <c r="P177" s="158">
        <f>O177*H177</f>
        <v>0</v>
      </c>
      <c r="Q177" s="158">
        <v>2.0000000000000002E-5</v>
      </c>
      <c r="R177" s="158">
        <f>Q177*H177</f>
        <v>3.8240000000000001E-3</v>
      </c>
      <c r="S177" s="158">
        <v>0</v>
      </c>
      <c r="T177" s="159">
        <f>S177*H177</f>
        <v>0</v>
      </c>
      <c r="AR177" s="160" t="s">
        <v>166</v>
      </c>
      <c r="AT177" s="160" t="s">
        <v>161</v>
      </c>
      <c r="AU177" s="160" t="s">
        <v>88</v>
      </c>
      <c r="AY177" s="14" t="s">
        <v>159</v>
      </c>
      <c r="BE177" s="93">
        <f>IF(N177="základní",J177,0)</f>
        <v>0</v>
      </c>
      <c r="BF177" s="93">
        <f>IF(N177="snížená",J177,0)</f>
        <v>0</v>
      </c>
      <c r="BG177" s="93">
        <f>IF(N177="zákl. přenesená",J177,0)</f>
        <v>0</v>
      </c>
      <c r="BH177" s="93">
        <f>IF(N177="sníž. přenesená",J177,0)</f>
        <v>0</v>
      </c>
      <c r="BI177" s="93">
        <f>IF(N177="nulová",J177,0)</f>
        <v>0</v>
      </c>
      <c r="BJ177" s="14" t="s">
        <v>86</v>
      </c>
      <c r="BK177" s="93">
        <f>ROUND(I177*H177,2)</f>
        <v>0</v>
      </c>
      <c r="BL177" s="14" t="s">
        <v>166</v>
      </c>
      <c r="BM177" s="160" t="s">
        <v>660</v>
      </c>
    </row>
    <row r="178" spans="2:65" s="1" customFormat="1" ht="10.199999999999999">
      <c r="B178" s="31"/>
      <c r="D178" s="161" t="s">
        <v>168</v>
      </c>
      <c r="F178" s="162" t="s">
        <v>661</v>
      </c>
      <c r="I178" s="126"/>
      <c r="L178" s="31"/>
      <c r="M178" s="163"/>
      <c r="T178" s="55"/>
      <c r="AT178" s="14" t="s">
        <v>168</v>
      </c>
      <c r="AU178" s="14" t="s">
        <v>88</v>
      </c>
    </row>
    <row r="179" spans="2:65" s="12" customFormat="1" ht="10.199999999999999">
      <c r="B179" s="164"/>
      <c r="D179" s="165" t="s">
        <v>170</v>
      </c>
      <c r="E179" s="166" t="s">
        <v>1</v>
      </c>
      <c r="F179" s="167" t="s">
        <v>662</v>
      </c>
      <c r="H179" s="168">
        <v>191.2</v>
      </c>
      <c r="I179" s="169"/>
      <c r="L179" s="164"/>
      <c r="M179" s="170"/>
      <c r="T179" s="171"/>
      <c r="AT179" s="166" t="s">
        <v>170</v>
      </c>
      <c r="AU179" s="166" t="s">
        <v>88</v>
      </c>
      <c r="AV179" s="12" t="s">
        <v>88</v>
      </c>
      <c r="AW179" s="12" t="s">
        <v>32</v>
      </c>
      <c r="AX179" s="12" t="s">
        <v>86</v>
      </c>
      <c r="AY179" s="166" t="s">
        <v>159</v>
      </c>
    </row>
    <row r="180" spans="2:65" s="1" customFormat="1" ht="24.15" customHeight="1">
      <c r="B180" s="31"/>
      <c r="C180" s="172" t="s">
        <v>339</v>
      </c>
      <c r="D180" s="172" t="s">
        <v>216</v>
      </c>
      <c r="E180" s="173" t="s">
        <v>663</v>
      </c>
      <c r="F180" s="174" t="s">
        <v>664</v>
      </c>
      <c r="G180" s="175" t="s">
        <v>175</v>
      </c>
      <c r="H180" s="176">
        <v>194.06800000000001</v>
      </c>
      <c r="I180" s="177"/>
      <c r="J180" s="178">
        <f>ROUND(I180*H180,2)</f>
        <v>0</v>
      </c>
      <c r="K180" s="174" t="s">
        <v>165</v>
      </c>
      <c r="L180" s="179"/>
      <c r="M180" s="180" t="s">
        <v>1</v>
      </c>
      <c r="N180" s="181" t="s">
        <v>43</v>
      </c>
      <c r="P180" s="158">
        <f>O180*H180</f>
        <v>0</v>
      </c>
      <c r="Q180" s="158">
        <v>6.7200000000000003E-3</v>
      </c>
      <c r="R180" s="158">
        <f>Q180*H180</f>
        <v>1.3041369600000001</v>
      </c>
      <c r="S180" s="158">
        <v>0</v>
      </c>
      <c r="T180" s="159">
        <f>S180*H180</f>
        <v>0</v>
      </c>
      <c r="AR180" s="160" t="s">
        <v>220</v>
      </c>
      <c r="AT180" s="160" t="s">
        <v>216</v>
      </c>
      <c r="AU180" s="160" t="s">
        <v>88</v>
      </c>
      <c r="AY180" s="14" t="s">
        <v>159</v>
      </c>
      <c r="BE180" s="93">
        <f>IF(N180="základní",J180,0)</f>
        <v>0</v>
      </c>
      <c r="BF180" s="93">
        <f>IF(N180="snížená",J180,0)</f>
        <v>0</v>
      </c>
      <c r="BG180" s="93">
        <f>IF(N180="zákl. přenesená",J180,0)</f>
        <v>0</v>
      </c>
      <c r="BH180" s="93">
        <f>IF(N180="sníž. přenesená",J180,0)</f>
        <v>0</v>
      </c>
      <c r="BI180" s="93">
        <f>IF(N180="nulová",J180,0)</f>
        <v>0</v>
      </c>
      <c r="BJ180" s="14" t="s">
        <v>86</v>
      </c>
      <c r="BK180" s="93">
        <f>ROUND(I180*H180,2)</f>
        <v>0</v>
      </c>
      <c r="BL180" s="14" t="s">
        <v>166</v>
      </c>
      <c r="BM180" s="160" t="s">
        <v>665</v>
      </c>
    </row>
    <row r="181" spans="2:65" s="12" customFormat="1" ht="10.199999999999999">
      <c r="B181" s="164"/>
      <c r="D181" s="165" t="s">
        <v>170</v>
      </c>
      <c r="F181" s="167" t="s">
        <v>666</v>
      </c>
      <c r="H181" s="168">
        <v>194.06800000000001</v>
      </c>
      <c r="I181" s="169"/>
      <c r="L181" s="164"/>
      <c r="M181" s="170"/>
      <c r="T181" s="171"/>
      <c r="AT181" s="166" t="s">
        <v>170</v>
      </c>
      <c r="AU181" s="166" t="s">
        <v>88</v>
      </c>
      <c r="AV181" s="12" t="s">
        <v>88</v>
      </c>
      <c r="AW181" s="12" t="s">
        <v>4</v>
      </c>
      <c r="AX181" s="12" t="s">
        <v>86</v>
      </c>
      <c r="AY181" s="166" t="s">
        <v>159</v>
      </c>
    </row>
    <row r="182" spans="2:65" s="1" customFormat="1" ht="33" customHeight="1">
      <c r="B182" s="31"/>
      <c r="C182" s="150" t="s">
        <v>7</v>
      </c>
      <c r="D182" s="150" t="s">
        <v>161</v>
      </c>
      <c r="E182" s="151" t="s">
        <v>667</v>
      </c>
      <c r="F182" s="152" t="s">
        <v>668</v>
      </c>
      <c r="G182" s="153" t="s">
        <v>175</v>
      </c>
      <c r="H182" s="154">
        <v>191.2</v>
      </c>
      <c r="I182" s="155"/>
      <c r="J182" s="156">
        <f>ROUND(I182*H182,2)</f>
        <v>0</v>
      </c>
      <c r="K182" s="152" t="s">
        <v>165</v>
      </c>
      <c r="L182" s="31"/>
      <c r="M182" s="157" t="s">
        <v>1</v>
      </c>
      <c r="N182" s="124" t="s">
        <v>43</v>
      </c>
      <c r="P182" s="158">
        <f>O182*H182</f>
        <v>0</v>
      </c>
      <c r="Q182" s="158">
        <v>0</v>
      </c>
      <c r="R182" s="158">
        <f>Q182*H182</f>
        <v>0</v>
      </c>
      <c r="S182" s="158">
        <v>0.03</v>
      </c>
      <c r="T182" s="159">
        <f>S182*H182</f>
        <v>5.7359999999999998</v>
      </c>
      <c r="AR182" s="160" t="s">
        <v>166</v>
      </c>
      <c r="AT182" s="160" t="s">
        <v>161</v>
      </c>
      <c r="AU182" s="160" t="s">
        <v>88</v>
      </c>
      <c r="AY182" s="14" t="s">
        <v>159</v>
      </c>
      <c r="BE182" s="93">
        <f>IF(N182="základní",J182,0)</f>
        <v>0</v>
      </c>
      <c r="BF182" s="93">
        <f>IF(N182="snížená",J182,0)</f>
        <v>0</v>
      </c>
      <c r="BG182" s="93">
        <f>IF(N182="zákl. přenesená",J182,0)</f>
        <v>0</v>
      </c>
      <c r="BH182" s="93">
        <f>IF(N182="sníž. přenesená",J182,0)</f>
        <v>0</v>
      </c>
      <c r="BI182" s="93">
        <f>IF(N182="nulová",J182,0)</f>
        <v>0</v>
      </c>
      <c r="BJ182" s="14" t="s">
        <v>86</v>
      </c>
      <c r="BK182" s="93">
        <f>ROUND(I182*H182,2)</f>
        <v>0</v>
      </c>
      <c r="BL182" s="14" t="s">
        <v>166</v>
      </c>
      <c r="BM182" s="160" t="s">
        <v>669</v>
      </c>
    </row>
    <row r="183" spans="2:65" s="1" customFormat="1" ht="10.199999999999999">
      <c r="B183" s="31"/>
      <c r="D183" s="161" t="s">
        <v>168</v>
      </c>
      <c r="F183" s="162" t="s">
        <v>670</v>
      </c>
      <c r="I183" s="126"/>
      <c r="L183" s="31"/>
      <c r="M183" s="163"/>
      <c r="T183" s="55"/>
      <c r="AT183" s="14" t="s">
        <v>168</v>
      </c>
      <c r="AU183" s="14" t="s">
        <v>88</v>
      </c>
    </row>
    <row r="184" spans="2:65" s="12" customFormat="1" ht="10.199999999999999">
      <c r="B184" s="164"/>
      <c r="D184" s="165" t="s">
        <v>170</v>
      </c>
      <c r="E184" s="166" t="s">
        <v>1</v>
      </c>
      <c r="F184" s="167" t="s">
        <v>662</v>
      </c>
      <c r="H184" s="168">
        <v>191.2</v>
      </c>
      <c r="I184" s="169"/>
      <c r="L184" s="164"/>
      <c r="M184" s="170"/>
      <c r="T184" s="171"/>
      <c r="AT184" s="166" t="s">
        <v>170</v>
      </c>
      <c r="AU184" s="166" t="s">
        <v>88</v>
      </c>
      <c r="AV184" s="12" t="s">
        <v>88</v>
      </c>
      <c r="AW184" s="12" t="s">
        <v>32</v>
      </c>
      <c r="AX184" s="12" t="s">
        <v>86</v>
      </c>
      <c r="AY184" s="166" t="s">
        <v>159</v>
      </c>
    </row>
    <row r="185" spans="2:65" s="1" customFormat="1" ht="37.799999999999997" customHeight="1">
      <c r="B185" s="31"/>
      <c r="C185" s="150" t="s">
        <v>351</v>
      </c>
      <c r="D185" s="150" t="s">
        <v>161</v>
      </c>
      <c r="E185" s="151" t="s">
        <v>671</v>
      </c>
      <c r="F185" s="152" t="s">
        <v>672</v>
      </c>
      <c r="G185" s="153" t="s">
        <v>287</v>
      </c>
      <c r="H185" s="154">
        <v>12</v>
      </c>
      <c r="I185" s="155"/>
      <c r="J185" s="156">
        <f>ROUND(I185*H185,2)</f>
        <v>0</v>
      </c>
      <c r="K185" s="152" t="s">
        <v>165</v>
      </c>
      <c r="L185" s="31"/>
      <c r="M185" s="157" t="s">
        <v>1</v>
      </c>
      <c r="N185" s="124" t="s">
        <v>43</v>
      </c>
      <c r="P185" s="158">
        <f>O185*H185</f>
        <v>0</v>
      </c>
      <c r="Q185" s="158">
        <v>1E-4</v>
      </c>
      <c r="R185" s="158">
        <f>Q185*H185</f>
        <v>1.2000000000000001E-3</v>
      </c>
      <c r="S185" s="158">
        <v>0</v>
      </c>
      <c r="T185" s="159">
        <f>S185*H185</f>
        <v>0</v>
      </c>
      <c r="AR185" s="160" t="s">
        <v>166</v>
      </c>
      <c r="AT185" s="160" t="s">
        <v>161</v>
      </c>
      <c r="AU185" s="160" t="s">
        <v>88</v>
      </c>
      <c r="AY185" s="14" t="s">
        <v>159</v>
      </c>
      <c r="BE185" s="93">
        <f>IF(N185="základní",J185,0)</f>
        <v>0</v>
      </c>
      <c r="BF185" s="93">
        <f>IF(N185="snížená",J185,0)</f>
        <v>0</v>
      </c>
      <c r="BG185" s="93">
        <f>IF(N185="zákl. přenesená",J185,0)</f>
        <v>0</v>
      </c>
      <c r="BH185" s="93">
        <f>IF(N185="sníž. přenesená",J185,0)</f>
        <v>0</v>
      </c>
      <c r="BI185" s="93">
        <f>IF(N185="nulová",J185,0)</f>
        <v>0</v>
      </c>
      <c r="BJ185" s="14" t="s">
        <v>86</v>
      </c>
      <c r="BK185" s="93">
        <f>ROUND(I185*H185,2)</f>
        <v>0</v>
      </c>
      <c r="BL185" s="14" t="s">
        <v>166</v>
      </c>
      <c r="BM185" s="160" t="s">
        <v>673</v>
      </c>
    </row>
    <row r="186" spans="2:65" s="1" customFormat="1" ht="10.199999999999999">
      <c r="B186" s="31"/>
      <c r="D186" s="161" t="s">
        <v>168</v>
      </c>
      <c r="F186" s="162" t="s">
        <v>674</v>
      </c>
      <c r="I186" s="126"/>
      <c r="L186" s="31"/>
      <c r="M186" s="163"/>
      <c r="T186" s="55"/>
      <c r="AT186" s="14" t="s">
        <v>168</v>
      </c>
      <c r="AU186" s="14" t="s">
        <v>88</v>
      </c>
    </row>
    <row r="187" spans="2:65" s="12" customFormat="1" ht="10.199999999999999">
      <c r="B187" s="164"/>
      <c r="D187" s="165" t="s">
        <v>170</v>
      </c>
      <c r="E187" s="166" t="s">
        <v>1</v>
      </c>
      <c r="F187" s="167" t="s">
        <v>8</v>
      </c>
      <c r="H187" s="168">
        <v>12</v>
      </c>
      <c r="I187" s="169"/>
      <c r="L187" s="164"/>
      <c r="M187" s="170"/>
      <c r="T187" s="171"/>
      <c r="AT187" s="166" t="s">
        <v>170</v>
      </c>
      <c r="AU187" s="166" t="s">
        <v>88</v>
      </c>
      <c r="AV187" s="12" t="s">
        <v>88</v>
      </c>
      <c r="AW187" s="12" t="s">
        <v>32</v>
      </c>
      <c r="AX187" s="12" t="s">
        <v>86</v>
      </c>
      <c r="AY187" s="166" t="s">
        <v>159</v>
      </c>
    </row>
    <row r="188" spans="2:65" s="1" customFormat="1" ht="21.75" customHeight="1">
      <c r="B188" s="31"/>
      <c r="C188" s="172" t="s">
        <v>368</v>
      </c>
      <c r="D188" s="172" t="s">
        <v>216</v>
      </c>
      <c r="E188" s="173" t="s">
        <v>675</v>
      </c>
      <c r="F188" s="174" t="s">
        <v>676</v>
      </c>
      <c r="G188" s="175" t="s">
        <v>287</v>
      </c>
      <c r="H188" s="176">
        <v>12</v>
      </c>
      <c r="I188" s="177"/>
      <c r="J188" s="178">
        <f>ROUND(I188*H188,2)</f>
        <v>0</v>
      </c>
      <c r="K188" s="174" t="s">
        <v>165</v>
      </c>
      <c r="L188" s="179"/>
      <c r="M188" s="180" t="s">
        <v>1</v>
      </c>
      <c r="N188" s="181" t="s">
        <v>43</v>
      </c>
      <c r="P188" s="158">
        <f>O188*H188</f>
        <v>0</v>
      </c>
      <c r="Q188" s="158">
        <v>8.6999999999999994E-3</v>
      </c>
      <c r="R188" s="158">
        <f>Q188*H188</f>
        <v>0.10439999999999999</v>
      </c>
      <c r="S188" s="158">
        <v>0</v>
      </c>
      <c r="T188" s="159">
        <f>S188*H188</f>
        <v>0</v>
      </c>
      <c r="AR188" s="160" t="s">
        <v>220</v>
      </c>
      <c r="AT188" s="160" t="s">
        <v>216</v>
      </c>
      <c r="AU188" s="160" t="s">
        <v>88</v>
      </c>
      <c r="AY188" s="14" t="s">
        <v>159</v>
      </c>
      <c r="BE188" s="93">
        <f>IF(N188="základní",J188,0)</f>
        <v>0</v>
      </c>
      <c r="BF188" s="93">
        <f>IF(N188="snížená",J188,0)</f>
        <v>0</v>
      </c>
      <c r="BG188" s="93">
        <f>IF(N188="zákl. přenesená",J188,0)</f>
        <v>0</v>
      </c>
      <c r="BH188" s="93">
        <f>IF(N188="sníž. přenesená",J188,0)</f>
        <v>0</v>
      </c>
      <c r="BI188" s="93">
        <f>IF(N188="nulová",J188,0)</f>
        <v>0</v>
      </c>
      <c r="BJ188" s="14" t="s">
        <v>86</v>
      </c>
      <c r="BK188" s="93">
        <f>ROUND(I188*H188,2)</f>
        <v>0</v>
      </c>
      <c r="BL188" s="14" t="s">
        <v>166</v>
      </c>
      <c r="BM188" s="160" t="s">
        <v>677</v>
      </c>
    </row>
    <row r="189" spans="2:65" s="1" customFormat="1" ht="24.15" customHeight="1">
      <c r="B189" s="31"/>
      <c r="C189" s="150" t="s">
        <v>390</v>
      </c>
      <c r="D189" s="150" t="s">
        <v>161</v>
      </c>
      <c r="E189" s="151" t="s">
        <v>678</v>
      </c>
      <c r="F189" s="152" t="s">
        <v>679</v>
      </c>
      <c r="G189" s="153" t="s">
        <v>287</v>
      </c>
      <c r="H189" s="154">
        <v>3</v>
      </c>
      <c r="I189" s="155"/>
      <c r="J189" s="156">
        <f>ROUND(I189*H189,2)</f>
        <v>0</v>
      </c>
      <c r="K189" s="152" t="s">
        <v>165</v>
      </c>
      <c r="L189" s="31"/>
      <c r="M189" s="157" t="s">
        <v>1</v>
      </c>
      <c r="N189" s="124" t="s">
        <v>43</v>
      </c>
      <c r="P189" s="158">
        <f>O189*H189</f>
        <v>0</v>
      </c>
      <c r="Q189" s="158">
        <v>0.45937</v>
      </c>
      <c r="R189" s="158">
        <f>Q189*H189</f>
        <v>1.3781099999999999</v>
      </c>
      <c r="S189" s="158">
        <v>0</v>
      </c>
      <c r="T189" s="159">
        <f>S189*H189</f>
        <v>0</v>
      </c>
      <c r="AR189" s="160" t="s">
        <v>166</v>
      </c>
      <c r="AT189" s="160" t="s">
        <v>161</v>
      </c>
      <c r="AU189" s="160" t="s">
        <v>88</v>
      </c>
      <c r="AY189" s="14" t="s">
        <v>159</v>
      </c>
      <c r="BE189" s="93">
        <f>IF(N189="základní",J189,0)</f>
        <v>0</v>
      </c>
      <c r="BF189" s="93">
        <f>IF(N189="snížená",J189,0)</f>
        <v>0</v>
      </c>
      <c r="BG189" s="93">
        <f>IF(N189="zákl. přenesená",J189,0)</f>
        <v>0</v>
      </c>
      <c r="BH189" s="93">
        <f>IF(N189="sníž. přenesená",J189,0)</f>
        <v>0</v>
      </c>
      <c r="BI189" s="93">
        <f>IF(N189="nulová",J189,0)</f>
        <v>0</v>
      </c>
      <c r="BJ189" s="14" t="s">
        <v>86</v>
      </c>
      <c r="BK189" s="93">
        <f>ROUND(I189*H189,2)</f>
        <v>0</v>
      </c>
      <c r="BL189" s="14" t="s">
        <v>166</v>
      </c>
      <c r="BM189" s="160" t="s">
        <v>680</v>
      </c>
    </row>
    <row r="190" spans="2:65" s="1" customFormat="1" ht="10.199999999999999">
      <c r="B190" s="31"/>
      <c r="D190" s="161" t="s">
        <v>168</v>
      </c>
      <c r="F190" s="162" t="s">
        <v>681</v>
      </c>
      <c r="I190" s="126"/>
      <c r="L190" s="31"/>
      <c r="M190" s="163"/>
      <c r="T190" s="55"/>
      <c r="AT190" s="14" t="s">
        <v>168</v>
      </c>
      <c r="AU190" s="14" t="s">
        <v>88</v>
      </c>
    </row>
    <row r="191" spans="2:65" s="12" customFormat="1" ht="10.199999999999999">
      <c r="B191" s="164"/>
      <c r="D191" s="165" t="s">
        <v>170</v>
      </c>
      <c r="E191" s="166" t="s">
        <v>1</v>
      </c>
      <c r="F191" s="167" t="s">
        <v>179</v>
      </c>
      <c r="H191" s="168">
        <v>3</v>
      </c>
      <c r="I191" s="169"/>
      <c r="L191" s="164"/>
      <c r="M191" s="170"/>
      <c r="T191" s="171"/>
      <c r="AT191" s="166" t="s">
        <v>170</v>
      </c>
      <c r="AU191" s="166" t="s">
        <v>88</v>
      </c>
      <c r="AV191" s="12" t="s">
        <v>88</v>
      </c>
      <c r="AW191" s="12" t="s">
        <v>32</v>
      </c>
      <c r="AX191" s="12" t="s">
        <v>86</v>
      </c>
      <c r="AY191" s="166" t="s">
        <v>159</v>
      </c>
    </row>
    <row r="192" spans="2:65" s="1" customFormat="1" ht="24.15" customHeight="1">
      <c r="B192" s="31"/>
      <c r="C192" s="150" t="s">
        <v>395</v>
      </c>
      <c r="D192" s="150" t="s">
        <v>161</v>
      </c>
      <c r="E192" s="151" t="s">
        <v>682</v>
      </c>
      <c r="F192" s="152" t="s">
        <v>683</v>
      </c>
      <c r="G192" s="153" t="s">
        <v>175</v>
      </c>
      <c r="H192" s="154">
        <v>191.2</v>
      </c>
      <c r="I192" s="155"/>
      <c r="J192" s="156">
        <f>ROUND(I192*H192,2)</f>
        <v>0</v>
      </c>
      <c r="K192" s="152" t="s">
        <v>165</v>
      </c>
      <c r="L192" s="31"/>
      <c r="M192" s="157" t="s">
        <v>1</v>
      </c>
      <c r="N192" s="124" t="s">
        <v>43</v>
      </c>
      <c r="P192" s="158">
        <f>O192*H192</f>
        <v>0</v>
      </c>
      <c r="Q192" s="158">
        <v>0</v>
      </c>
      <c r="R192" s="158">
        <f>Q192*H192</f>
        <v>0</v>
      </c>
      <c r="S192" s="158">
        <v>0</v>
      </c>
      <c r="T192" s="159">
        <f>S192*H192</f>
        <v>0</v>
      </c>
      <c r="AR192" s="160" t="s">
        <v>166</v>
      </c>
      <c r="AT192" s="160" t="s">
        <v>161</v>
      </c>
      <c r="AU192" s="160" t="s">
        <v>88</v>
      </c>
      <c r="AY192" s="14" t="s">
        <v>159</v>
      </c>
      <c r="BE192" s="93">
        <f>IF(N192="základní",J192,0)</f>
        <v>0</v>
      </c>
      <c r="BF192" s="93">
        <f>IF(N192="snížená",J192,0)</f>
        <v>0</v>
      </c>
      <c r="BG192" s="93">
        <f>IF(N192="zákl. přenesená",J192,0)</f>
        <v>0</v>
      </c>
      <c r="BH192" s="93">
        <f>IF(N192="sníž. přenesená",J192,0)</f>
        <v>0</v>
      </c>
      <c r="BI192" s="93">
        <f>IF(N192="nulová",J192,0)</f>
        <v>0</v>
      </c>
      <c r="BJ192" s="14" t="s">
        <v>86</v>
      </c>
      <c r="BK192" s="93">
        <f>ROUND(I192*H192,2)</f>
        <v>0</v>
      </c>
      <c r="BL192" s="14" t="s">
        <v>166</v>
      </c>
      <c r="BM192" s="160" t="s">
        <v>684</v>
      </c>
    </row>
    <row r="193" spans="2:65" s="1" customFormat="1" ht="10.199999999999999">
      <c r="B193" s="31"/>
      <c r="D193" s="161" t="s">
        <v>168</v>
      </c>
      <c r="F193" s="162" t="s">
        <v>685</v>
      </c>
      <c r="I193" s="126"/>
      <c r="L193" s="31"/>
      <c r="M193" s="163"/>
      <c r="T193" s="55"/>
      <c r="AT193" s="14" t="s">
        <v>168</v>
      </c>
      <c r="AU193" s="14" t="s">
        <v>88</v>
      </c>
    </row>
    <row r="194" spans="2:65" s="1" customFormat="1" ht="24.15" customHeight="1">
      <c r="B194" s="31"/>
      <c r="C194" s="150" t="s">
        <v>401</v>
      </c>
      <c r="D194" s="150" t="s">
        <v>161</v>
      </c>
      <c r="E194" s="151" t="s">
        <v>516</v>
      </c>
      <c r="F194" s="152" t="s">
        <v>517</v>
      </c>
      <c r="G194" s="153" t="s">
        <v>287</v>
      </c>
      <c r="H194" s="154">
        <v>8</v>
      </c>
      <c r="I194" s="155"/>
      <c r="J194" s="156">
        <f>ROUND(I194*H194,2)</f>
        <v>0</v>
      </c>
      <c r="K194" s="152" t="s">
        <v>165</v>
      </c>
      <c r="L194" s="31"/>
      <c r="M194" s="157" t="s">
        <v>1</v>
      </c>
      <c r="N194" s="124" t="s">
        <v>43</v>
      </c>
      <c r="P194" s="158">
        <f>O194*H194</f>
        <v>0</v>
      </c>
      <c r="Q194" s="158">
        <v>0.41948000000000002</v>
      </c>
      <c r="R194" s="158">
        <f>Q194*H194</f>
        <v>3.3558400000000002</v>
      </c>
      <c r="S194" s="158">
        <v>0</v>
      </c>
      <c r="T194" s="159">
        <f>S194*H194</f>
        <v>0</v>
      </c>
      <c r="AR194" s="160" t="s">
        <v>166</v>
      </c>
      <c r="AT194" s="160" t="s">
        <v>161</v>
      </c>
      <c r="AU194" s="160" t="s">
        <v>88</v>
      </c>
      <c r="AY194" s="14" t="s">
        <v>159</v>
      </c>
      <c r="BE194" s="93">
        <f>IF(N194="základní",J194,0)</f>
        <v>0</v>
      </c>
      <c r="BF194" s="93">
        <f>IF(N194="snížená",J194,0)</f>
        <v>0</v>
      </c>
      <c r="BG194" s="93">
        <f>IF(N194="zákl. přenesená",J194,0)</f>
        <v>0</v>
      </c>
      <c r="BH194" s="93">
        <f>IF(N194="sníž. přenesená",J194,0)</f>
        <v>0</v>
      </c>
      <c r="BI194" s="93">
        <f>IF(N194="nulová",J194,0)</f>
        <v>0</v>
      </c>
      <c r="BJ194" s="14" t="s">
        <v>86</v>
      </c>
      <c r="BK194" s="93">
        <f>ROUND(I194*H194,2)</f>
        <v>0</v>
      </c>
      <c r="BL194" s="14" t="s">
        <v>166</v>
      </c>
      <c r="BM194" s="160" t="s">
        <v>686</v>
      </c>
    </row>
    <row r="195" spans="2:65" s="1" customFormat="1" ht="10.199999999999999">
      <c r="B195" s="31"/>
      <c r="D195" s="161" t="s">
        <v>168</v>
      </c>
      <c r="F195" s="162" t="s">
        <v>519</v>
      </c>
      <c r="I195" s="126"/>
      <c r="L195" s="31"/>
      <c r="M195" s="163"/>
      <c r="T195" s="55"/>
      <c r="AT195" s="14" t="s">
        <v>168</v>
      </c>
      <c r="AU195" s="14" t="s">
        <v>88</v>
      </c>
    </row>
    <row r="196" spans="2:65" s="12" customFormat="1" ht="10.199999999999999">
      <c r="B196" s="164"/>
      <c r="D196" s="165" t="s">
        <v>170</v>
      </c>
      <c r="E196" s="166" t="s">
        <v>1</v>
      </c>
      <c r="F196" s="167" t="s">
        <v>220</v>
      </c>
      <c r="H196" s="168">
        <v>8</v>
      </c>
      <c r="I196" s="169"/>
      <c r="L196" s="164"/>
      <c r="M196" s="170"/>
      <c r="T196" s="171"/>
      <c r="AT196" s="166" t="s">
        <v>170</v>
      </c>
      <c r="AU196" s="166" t="s">
        <v>88</v>
      </c>
      <c r="AV196" s="12" t="s">
        <v>88</v>
      </c>
      <c r="AW196" s="12" t="s">
        <v>32</v>
      </c>
      <c r="AX196" s="12" t="s">
        <v>86</v>
      </c>
      <c r="AY196" s="166" t="s">
        <v>159</v>
      </c>
    </row>
    <row r="197" spans="2:65" s="1" customFormat="1" ht="21.75" customHeight="1">
      <c r="B197" s="31"/>
      <c r="C197" s="172" t="s">
        <v>191</v>
      </c>
      <c r="D197" s="172" t="s">
        <v>216</v>
      </c>
      <c r="E197" s="173" t="s">
        <v>520</v>
      </c>
      <c r="F197" s="174" t="s">
        <v>521</v>
      </c>
      <c r="G197" s="175" t="s">
        <v>287</v>
      </c>
      <c r="H197" s="176">
        <v>8</v>
      </c>
      <c r="I197" s="177"/>
      <c r="J197" s="178">
        <f>ROUND(I197*H197,2)</f>
        <v>0</v>
      </c>
      <c r="K197" s="174" t="s">
        <v>165</v>
      </c>
      <c r="L197" s="179"/>
      <c r="M197" s="180" t="s">
        <v>1</v>
      </c>
      <c r="N197" s="181" t="s">
        <v>43</v>
      </c>
      <c r="P197" s="158">
        <f>O197*H197</f>
        <v>0</v>
      </c>
      <c r="Q197" s="158">
        <v>1.23</v>
      </c>
      <c r="R197" s="158">
        <f>Q197*H197</f>
        <v>9.84</v>
      </c>
      <c r="S197" s="158">
        <v>0</v>
      </c>
      <c r="T197" s="159">
        <f>S197*H197</f>
        <v>0</v>
      </c>
      <c r="AR197" s="160" t="s">
        <v>220</v>
      </c>
      <c r="AT197" s="160" t="s">
        <v>216</v>
      </c>
      <c r="AU197" s="160" t="s">
        <v>88</v>
      </c>
      <c r="AY197" s="14" t="s">
        <v>159</v>
      </c>
      <c r="BE197" s="93">
        <f>IF(N197="základní",J197,0)</f>
        <v>0</v>
      </c>
      <c r="BF197" s="93">
        <f>IF(N197="snížená",J197,0)</f>
        <v>0</v>
      </c>
      <c r="BG197" s="93">
        <f>IF(N197="zákl. přenesená",J197,0)</f>
        <v>0</v>
      </c>
      <c r="BH197" s="93">
        <f>IF(N197="sníž. přenesená",J197,0)</f>
        <v>0</v>
      </c>
      <c r="BI197" s="93">
        <f>IF(N197="nulová",J197,0)</f>
        <v>0</v>
      </c>
      <c r="BJ197" s="14" t="s">
        <v>86</v>
      </c>
      <c r="BK197" s="93">
        <f>ROUND(I197*H197,2)</f>
        <v>0</v>
      </c>
      <c r="BL197" s="14" t="s">
        <v>166</v>
      </c>
      <c r="BM197" s="160" t="s">
        <v>687</v>
      </c>
    </row>
    <row r="198" spans="2:65" s="1" customFormat="1" ht="24.15" customHeight="1">
      <c r="B198" s="31"/>
      <c r="C198" s="150" t="s">
        <v>267</v>
      </c>
      <c r="D198" s="150" t="s">
        <v>161</v>
      </c>
      <c r="E198" s="151" t="s">
        <v>523</v>
      </c>
      <c r="F198" s="152" t="s">
        <v>524</v>
      </c>
      <c r="G198" s="153" t="s">
        <v>287</v>
      </c>
      <c r="H198" s="154">
        <v>8</v>
      </c>
      <c r="I198" s="155"/>
      <c r="J198" s="156">
        <f>ROUND(I198*H198,2)</f>
        <v>0</v>
      </c>
      <c r="K198" s="152" t="s">
        <v>165</v>
      </c>
      <c r="L198" s="31"/>
      <c r="M198" s="157" t="s">
        <v>1</v>
      </c>
      <c r="N198" s="124" t="s">
        <v>43</v>
      </c>
      <c r="P198" s="158">
        <f>O198*H198</f>
        <v>0</v>
      </c>
      <c r="Q198" s="158">
        <v>9.8899999999999995E-3</v>
      </c>
      <c r="R198" s="158">
        <f>Q198*H198</f>
        <v>7.9119999999999996E-2</v>
      </c>
      <c r="S198" s="158">
        <v>0</v>
      </c>
      <c r="T198" s="159">
        <f>S198*H198</f>
        <v>0</v>
      </c>
      <c r="AR198" s="160" t="s">
        <v>166</v>
      </c>
      <c r="AT198" s="160" t="s">
        <v>161</v>
      </c>
      <c r="AU198" s="160" t="s">
        <v>88</v>
      </c>
      <c r="AY198" s="14" t="s">
        <v>159</v>
      </c>
      <c r="BE198" s="93">
        <f>IF(N198="základní",J198,0)</f>
        <v>0</v>
      </c>
      <c r="BF198" s="93">
        <f>IF(N198="snížená",J198,0)</f>
        <v>0</v>
      </c>
      <c r="BG198" s="93">
        <f>IF(N198="zákl. přenesená",J198,0)</f>
        <v>0</v>
      </c>
      <c r="BH198" s="93">
        <f>IF(N198="sníž. přenesená",J198,0)</f>
        <v>0</v>
      </c>
      <c r="BI198" s="93">
        <f>IF(N198="nulová",J198,0)</f>
        <v>0</v>
      </c>
      <c r="BJ198" s="14" t="s">
        <v>86</v>
      </c>
      <c r="BK198" s="93">
        <f>ROUND(I198*H198,2)</f>
        <v>0</v>
      </c>
      <c r="BL198" s="14" t="s">
        <v>166</v>
      </c>
      <c r="BM198" s="160" t="s">
        <v>688</v>
      </c>
    </row>
    <row r="199" spans="2:65" s="1" customFormat="1" ht="10.199999999999999">
      <c r="B199" s="31"/>
      <c r="D199" s="161" t="s">
        <v>168</v>
      </c>
      <c r="F199" s="162" t="s">
        <v>526</v>
      </c>
      <c r="I199" s="126"/>
      <c r="L199" s="31"/>
      <c r="M199" s="163"/>
      <c r="T199" s="55"/>
      <c r="AT199" s="14" t="s">
        <v>168</v>
      </c>
      <c r="AU199" s="14" t="s">
        <v>88</v>
      </c>
    </row>
    <row r="200" spans="2:65" s="1" customFormat="1" ht="21.75" customHeight="1">
      <c r="B200" s="31"/>
      <c r="C200" s="172" t="s">
        <v>278</v>
      </c>
      <c r="D200" s="172" t="s">
        <v>216</v>
      </c>
      <c r="E200" s="173" t="s">
        <v>527</v>
      </c>
      <c r="F200" s="174" t="s">
        <v>528</v>
      </c>
      <c r="G200" s="175" t="s">
        <v>287</v>
      </c>
      <c r="H200" s="176">
        <v>8</v>
      </c>
      <c r="I200" s="177"/>
      <c r="J200" s="178">
        <f>ROUND(I200*H200,2)</f>
        <v>0</v>
      </c>
      <c r="K200" s="174" t="s">
        <v>165</v>
      </c>
      <c r="L200" s="179"/>
      <c r="M200" s="180" t="s">
        <v>1</v>
      </c>
      <c r="N200" s="181" t="s">
        <v>43</v>
      </c>
      <c r="P200" s="158">
        <f>O200*H200</f>
        <v>0</v>
      </c>
      <c r="Q200" s="158">
        <v>1.0129999999999999</v>
      </c>
      <c r="R200" s="158">
        <f>Q200*H200</f>
        <v>8.1039999999999992</v>
      </c>
      <c r="S200" s="158">
        <v>0</v>
      </c>
      <c r="T200" s="159">
        <f>S200*H200</f>
        <v>0</v>
      </c>
      <c r="AR200" s="160" t="s">
        <v>220</v>
      </c>
      <c r="AT200" s="160" t="s">
        <v>216</v>
      </c>
      <c r="AU200" s="160" t="s">
        <v>88</v>
      </c>
      <c r="AY200" s="14" t="s">
        <v>159</v>
      </c>
      <c r="BE200" s="93">
        <f>IF(N200="základní",J200,0)</f>
        <v>0</v>
      </c>
      <c r="BF200" s="93">
        <f>IF(N200="snížená",J200,0)</f>
        <v>0</v>
      </c>
      <c r="BG200" s="93">
        <f>IF(N200="zákl. přenesená",J200,0)</f>
        <v>0</v>
      </c>
      <c r="BH200" s="93">
        <f>IF(N200="sníž. přenesená",J200,0)</f>
        <v>0</v>
      </c>
      <c r="BI200" s="93">
        <f>IF(N200="nulová",J200,0)</f>
        <v>0</v>
      </c>
      <c r="BJ200" s="14" t="s">
        <v>86</v>
      </c>
      <c r="BK200" s="93">
        <f>ROUND(I200*H200,2)</f>
        <v>0</v>
      </c>
      <c r="BL200" s="14" t="s">
        <v>166</v>
      </c>
      <c r="BM200" s="160" t="s">
        <v>689</v>
      </c>
    </row>
    <row r="201" spans="2:65" s="1" customFormat="1" ht="24.15" customHeight="1">
      <c r="B201" s="31"/>
      <c r="C201" s="150" t="s">
        <v>273</v>
      </c>
      <c r="D201" s="150" t="s">
        <v>161</v>
      </c>
      <c r="E201" s="151" t="s">
        <v>530</v>
      </c>
      <c r="F201" s="152" t="s">
        <v>531</v>
      </c>
      <c r="G201" s="153" t="s">
        <v>287</v>
      </c>
      <c r="H201" s="154">
        <v>8</v>
      </c>
      <c r="I201" s="155"/>
      <c r="J201" s="156">
        <f>ROUND(I201*H201,2)</f>
        <v>0</v>
      </c>
      <c r="K201" s="152" t="s">
        <v>165</v>
      </c>
      <c r="L201" s="31"/>
      <c r="M201" s="157" t="s">
        <v>1</v>
      </c>
      <c r="N201" s="124" t="s">
        <v>43</v>
      </c>
      <c r="P201" s="158">
        <f>O201*H201</f>
        <v>0</v>
      </c>
      <c r="Q201" s="158">
        <v>1.218E-2</v>
      </c>
      <c r="R201" s="158">
        <f>Q201*H201</f>
        <v>9.7439999999999999E-2</v>
      </c>
      <c r="S201" s="158">
        <v>0</v>
      </c>
      <c r="T201" s="159">
        <f>S201*H201</f>
        <v>0</v>
      </c>
      <c r="AR201" s="160" t="s">
        <v>166</v>
      </c>
      <c r="AT201" s="160" t="s">
        <v>161</v>
      </c>
      <c r="AU201" s="160" t="s">
        <v>88</v>
      </c>
      <c r="AY201" s="14" t="s">
        <v>159</v>
      </c>
      <c r="BE201" s="93">
        <f>IF(N201="základní",J201,0)</f>
        <v>0</v>
      </c>
      <c r="BF201" s="93">
        <f>IF(N201="snížená",J201,0)</f>
        <v>0</v>
      </c>
      <c r="BG201" s="93">
        <f>IF(N201="zákl. přenesená",J201,0)</f>
        <v>0</v>
      </c>
      <c r="BH201" s="93">
        <f>IF(N201="sníž. přenesená",J201,0)</f>
        <v>0</v>
      </c>
      <c r="BI201" s="93">
        <f>IF(N201="nulová",J201,0)</f>
        <v>0</v>
      </c>
      <c r="BJ201" s="14" t="s">
        <v>86</v>
      </c>
      <c r="BK201" s="93">
        <f>ROUND(I201*H201,2)</f>
        <v>0</v>
      </c>
      <c r="BL201" s="14" t="s">
        <v>166</v>
      </c>
      <c r="BM201" s="160" t="s">
        <v>690</v>
      </c>
    </row>
    <row r="202" spans="2:65" s="1" customFormat="1" ht="10.199999999999999">
      <c r="B202" s="31"/>
      <c r="D202" s="161" t="s">
        <v>168</v>
      </c>
      <c r="F202" s="162" t="s">
        <v>533</v>
      </c>
      <c r="I202" s="126"/>
      <c r="L202" s="31"/>
      <c r="M202" s="163"/>
      <c r="T202" s="55"/>
      <c r="AT202" s="14" t="s">
        <v>168</v>
      </c>
      <c r="AU202" s="14" t="s">
        <v>88</v>
      </c>
    </row>
    <row r="203" spans="2:65" s="1" customFormat="1" ht="24.15" customHeight="1">
      <c r="B203" s="31"/>
      <c r="C203" s="172" t="s">
        <v>284</v>
      </c>
      <c r="D203" s="172" t="s">
        <v>216</v>
      </c>
      <c r="E203" s="173" t="s">
        <v>534</v>
      </c>
      <c r="F203" s="174" t="s">
        <v>535</v>
      </c>
      <c r="G203" s="175" t="s">
        <v>287</v>
      </c>
      <c r="H203" s="176">
        <v>8</v>
      </c>
      <c r="I203" s="177"/>
      <c r="J203" s="178">
        <f>ROUND(I203*H203,2)</f>
        <v>0</v>
      </c>
      <c r="K203" s="174" t="s">
        <v>165</v>
      </c>
      <c r="L203" s="179"/>
      <c r="M203" s="180" t="s">
        <v>1</v>
      </c>
      <c r="N203" s="181" t="s">
        <v>43</v>
      </c>
      <c r="P203" s="158">
        <f>O203*H203</f>
        <v>0</v>
      </c>
      <c r="Q203" s="158">
        <v>0.58499999999999996</v>
      </c>
      <c r="R203" s="158">
        <f>Q203*H203</f>
        <v>4.68</v>
      </c>
      <c r="S203" s="158">
        <v>0</v>
      </c>
      <c r="T203" s="159">
        <f>S203*H203</f>
        <v>0</v>
      </c>
      <c r="AR203" s="160" t="s">
        <v>220</v>
      </c>
      <c r="AT203" s="160" t="s">
        <v>216</v>
      </c>
      <c r="AU203" s="160" t="s">
        <v>88</v>
      </c>
      <c r="AY203" s="14" t="s">
        <v>159</v>
      </c>
      <c r="BE203" s="93">
        <f>IF(N203="základní",J203,0)</f>
        <v>0</v>
      </c>
      <c r="BF203" s="93">
        <f>IF(N203="snížená",J203,0)</f>
        <v>0</v>
      </c>
      <c r="BG203" s="93">
        <f>IF(N203="zákl. přenesená",J203,0)</f>
        <v>0</v>
      </c>
      <c r="BH203" s="93">
        <f>IF(N203="sníž. přenesená",J203,0)</f>
        <v>0</v>
      </c>
      <c r="BI203" s="93">
        <f>IF(N203="nulová",J203,0)</f>
        <v>0</v>
      </c>
      <c r="BJ203" s="14" t="s">
        <v>86</v>
      </c>
      <c r="BK203" s="93">
        <f>ROUND(I203*H203,2)</f>
        <v>0</v>
      </c>
      <c r="BL203" s="14" t="s">
        <v>166</v>
      </c>
      <c r="BM203" s="160" t="s">
        <v>691</v>
      </c>
    </row>
    <row r="204" spans="2:65" s="1" customFormat="1" ht="24.15" customHeight="1">
      <c r="B204" s="31"/>
      <c r="C204" s="150" t="s">
        <v>277</v>
      </c>
      <c r="D204" s="150" t="s">
        <v>161</v>
      </c>
      <c r="E204" s="151" t="s">
        <v>537</v>
      </c>
      <c r="F204" s="152" t="s">
        <v>538</v>
      </c>
      <c r="G204" s="153" t="s">
        <v>287</v>
      </c>
      <c r="H204" s="154">
        <v>8</v>
      </c>
      <c r="I204" s="155"/>
      <c r="J204" s="156">
        <f>ROUND(I204*H204,2)</f>
        <v>0</v>
      </c>
      <c r="K204" s="152" t="s">
        <v>165</v>
      </c>
      <c r="L204" s="31"/>
      <c r="M204" s="157" t="s">
        <v>1</v>
      </c>
      <c r="N204" s="124" t="s">
        <v>43</v>
      </c>
      <c r="P204" s="158">
        <f>O204*H204</f>
        <v>0</v>
      </c>
      <c r="Q204" s="158">
        <v>9.8899999999999995E-3</v>
      </c>
      <c r="R204" s="158">
        <f>Q204*H204</f>
        <v>7.9119999999999996E-2</v>
      </c>
      <c r="S204" s="158">
        <v>0</v>
      </c>
      <c r="T204" s="159">
        <f>S204*H204</f>
        <v>0</v>
      </c>
      <c r="AR204" s="160" t="s">
        <v>166</v>
      </c>
      <c r="AT204" s="160" t="s">
        <v>161</v>
      </c>
      <c r="AU204" s="160" t="s">
        <v>88</v>
      </c>
      <c r="AY204" s="14" t="s">
        <v>159</v>
      </c>
      <c r="BE204" s="93">
        <f>IF(N204="základní",J204,0)</f>
        <v>0</v>
      </c>
      <c r="BF204" s="93">
        <f>IF(N204="snížená",J204,0)</f>
        <v>0</v>
      </c>
      <c r="BG204" s="93">
        <f>IF(N204="zákl. přenesená",J204,0)</f>
        <v>0</v>
      </c>
      <c r="BH204" s="93">
        <f>IF(N204="sníž. přenesená",J204,0)</f>
        <v>0</v>
      </c>
      <c r="BI204" s="93">
        <f>IF(N204="nulová",J204,0)</f>
        <v>0</v>
      </c>
      <c r="BJ204" s="14" t="s">
        <v>86</v>
      </c>
      <c r="BK204" s="93">
        <f>ROUND(I204*H204,2)</f>
        <v>0</v>
      </c>
      <c r="BL204" s="14" t="s">
        <v>166</v>
      </c>
      <c r="BM204" s="160" t="s">
        <v>692</v>
      </c>
    </row>
    <row r="205" spans="2:65" s="1" customFormat="1" ht="10.199999999999999">
      <c r="B205" s="31"/>
      <c r="D205" s="161" t="s">
        <v>168</v>
      </c>
      <c r="F205" s="162" t="s">
        <v>540</v>
      </c>
      <c r="I205" s="126"/>
      <c r="L205" s="31"/>
      <c r="M205" s="163"/>
      <c r="T205" s="55"/>
      <c r="AT205" s="14" t="s">
        <v>168</v>
      </c>
      <c r="AU205" s="14" t="s">
        <v>88</v>
      </c>
    </row>
    <row r="206" spans="2:65" s="1" customFormat="1" ht="24.15" customHeight="1">
      <c r="B206" s="31"/>
      <c r="C206" s="172" t="s">
        <v>293</v>
      </c>
      <c r="D206" s="172" t="s">
        <v>216</v>
      </c>
      <c r="E206" s="173" t="s">
        <v>541</v>
      </c>
      <c r="F206" s="174" t="s">
        <v>542</v>
      </c>
      <c r="G206" s="175" t="s">
        <v>287</v>
      </c>
      <c r="H206" s="176">
        <v>8</v>
      </c>
      <c r="I206" s="177"/>
      <c r="J206" s="178">
        <f>ROUND(I206*H206,2)</f>
        <v>0</v>
      </c>
      <c r="K206" s="174" t="s">
        <v>165</v>
      </c>
      <c r="L206" s="179"/>
      <c r="M206" s="180" t="s">
        <v>1</v>
      </c>
      <c r="N206" s="181" t="s">
        <v>43</v>
      </c>
      <c r="P206" s="158">
        <f>O206*H206</f>
        <v>0</v>
      </c>
      <c r="Q206" s="158">
        <v>0.44900000000000001</v>
      </c>
      <c r="R206" s="158">
        <f>Q206*H206</f>
        <v>3.5920000000000001</v>
      </c>
      <c r="S206" s="158">
        <v>0</v>
      </c>
      <c r="T206" s="159">
        <f>S206*H206</f>
        <v>0</v>
      </c>
      <c r="AR206" s="160" t="s">
        <v>220</v>
      </c>
      <c r="AT206" s="160" t="s">
        <v>216</v>
      </c>
      <c r="AU206" s="160" t="s">
        <v>88</v>
      </c>
      <c r="AY206" s="14" t="s">
        <v>159</v>
      </c>
      <c r="BE206" s="93">
        <f>IF(N206="základní",J206,0)</f>
        <v>0</v>
      </c>
      <c r="BF206" s="93">
        <f>IF(N206="snížená",J206,0)</f>
        <v>0</v>
      </c>
      <c r="BG206" s="93">
        <f>IF(N206="zákl. přenesená",J206,0)</f>
        <v>0</v>
      </c>
      <c r="BH206" s="93">
        <f>IF(N206="sníž. přenesená",J206,0)</f>
        <v>0</v>
      </c>
      <c r="BI206" s="93">
        <f>IF(N206="nulová",J206,0)</f>
        <v>0</v>
      </c>
      <c r="BJ206" s="14" t="s">
        <v>86</v>
      </c>
      <c r="BK206" s="93">
        <f>ROUND(I206*H206,2)</f>
        <v>0</v>
      </c>
      <c r="BL206" s="14" t="s">
        <v>166</v>
      </c>
      <c r="BM206" s="160" t="s">
        <v>693</v>
      </c>
    </row>
    <row r="207" spans="2:65" s="1" customFormat="1" ht="37.799999999999997" customHeight="1">
      <c r="B207" s="31"/>
      <c r="C207" s="150" t="s">
        <v>298</v>
      </c>
      <c r="D207" s="150" t="s">
        <v>161</v>
      </c>
      <c r="E207" s="151" t="s">
        <v>544</v>
      </c>
      <c r="F207" s="152" t="s">
        <v>545</v>
      </c>
      <c r="G207" s="153" t="s">
        <v>287</v>
      </c>
      <c r="H207" s="154">
        <v>8</v>
      </c>
      <c r="I207" s="155"/>
      <c r="J207" s="156">
        <f>ROUND(I207*H207,2)</f>
        <v>0</v>
      </c>
      <c r="K207" s="152" t="s">
        <v>165</v>
      </c>
      <c r="L207" s="31"/>
      <c r="M207" s="157" t="s">
        <v>1</v>
      </c>
      <c r="N207" s="124" t="s">
        <v>43</v>
      </c>
      <c r="P207" s="158">
        <f>O207*H207</f>
        <v>0</v>
      </c>
      <c r="Q207" s="158">
        <v>0.42115999999999998</v>
      </c>
      <c r="R207" s="158">
        <f>Q207*H207</f>
        <v>3.3692799999999998</v>
      </c>
      <c r="S207" s="158">
        <v>0</v>
      </c>
      <c r="T207" s="159">
        <f>S207*H207</f>
        <v>0</v>
      </c>
      <c r="AR207" s="160" t="s">
        <v>166</v>
      </c>
      <c r="AT207" s="160" t="s">
        <v>161</v>
      </c>
      <c r="AU207" s="160" t="s">
        <v>88</v>
      </c>
      <c r="AY207" s="14" t="s">
        <v>159</v>
      </c>
      <c r="BE207" s="93">
        <f>IF(N207="základní",J207,0)</f>
        <v>0</v>
      </c>
      <c r="BF207" s="93">
        <f>IF(N207="snížená",J207,0)</f>
        <v>0</v>
      </c>
      <c r="BG207" s="93">
        <f>IF(N207="zákl. přenesená",J207,0)</f>
        <v>0</v>
      </c>
      <c r="BH207" s="93">
        <f>IF(N207="sníž. přenesená",J207,0)</f>
        <v>0</v>
      </c>
      <c r="BI207" s="93">
        <f>IF(N207="nulová",J207,0)</f>
        <v>0</v>
      </c>
      <c r="BJ207" s="14" t="s">
        <v>86</v>
      </c>
      <c r="BK207" s="93">
        <f>ROUND(I207*H207,2)</f>
        <v>0</v>
      </c>
      <c r="BL207" s="14" t="s">
        <v>166</v>
      </c>
      <c r="BM207" s="160" t="s">
        <v>694</v>
      </c>
    </row>
    <row r="208" spans="2:65" s="1" customFormat="1" ht="10.199999999999999">
      <c r="B208" s="31"/>
      <c r="D208" s="161" t="s">
        <v>168</v>
      </c>
      <c r="F208" s="162" t="s">
        <v>547</v>
      </c>
      <c r="I208" s="126"/>
      <c r="L208" s="31"/>
      <c r="M208" s="163"/>
      <c r="T208" s="55"/>
      <c r="AT208" s="14" t="s">
        <v>168</v>
      </c>
      <c r="AU208" s="14" t="s">
        <v>88</v>
      </c>
    </row>
    <row r="209" spans="2:65" s="1" customFormat="1" ht="24.15" customHeight="1">
      <c r="B209" s="31"/>
      <c r="C209" s="150" t="s">
        <v>303</v>
      </c>
      <c r="D209" s="150" t="s">
        <v>161</v>
      </c>
      <c r="E209" s="151" t="s">
        <v>583</v>
      </c>
      <c r="F209" s="152" t="s">
        <v>584</v>
      </c>
      <c r="G209" s="153" t="s">
        <v>175</v>
      </c>
      <c r="H209" s="154">
        <v>191.2</v>
      </c>
      <c r="I209" s="155"/>
      <c r="J209" s="156">
        <f>ROUND(I209*H209,2)</f>
        <v>0</v>
      </c>
      <c r="K209" s="152" t="s">
        <v>165</v>
      </c>
      <c r="L209" s="31"/>
      <c r="M209" s="157" t="s">
        <v>1</v>
      </c>
      <c r="N209" s="124" t="s">
        <v>43</v>
      </c>
      <c r="P209" s="158">
        <f>O209*H209</f>
        <v>0</v>
      </c>
      <c r="Q209" s="158">
        <v>9.0000000000000006E-5</v>
      </c>
      <c r="R209" s="158">
        <f>Q209*H209</f>
        <v>1.7208000000000001E-2</v>
      </c>
      <c r="S209" s="158">
        <v>0</v>
      </c>
      <c r="T209" s="159">
        <f>S209*H209</f>
        <v>0</v>
      </c>
      <c r="AR209" s="160" t="s">
        <v>166</v>
      </c>
      <c r="AT209" s="160" t="s">
        <v>161</v>
      </c>
      <c r="AU209" s="160" t="s">
        <v>88</v>
      </c>
      <c r="AY209" s="14" t="s">
        <v>159</v>
      </c>
      <c r="BE209" s="93">
        <f>IF(N209="základní",J209,0)</f>
        <v>0</v>
      </c>
      <c r="BF209" s="93">
        <f>IF(N209="snížená",J209,0)</f>
        <v>0</v>
      </c>
      <c r="BG209" s="93">
        <f>IF(N209="zákl. přenesená",J209,0)</f>
        <v>0</v>
      </c>
      <c r="BH209" s="93">
        <f>IF(N209="sníž. přenesená",J209,0)</f>
        <v>0</v>
      </c>
      <c r="BI209" s="93">
        <f>IF(N209="nulová",J209,0)</f>
        <v>0</v>
      </c>
      <c r="BJ209" s="14" t="s">
        <v>86</v>
      </c>
      <c r="BK209" s="93">
        <f>ROUND(I209*H209,2)</f>
        <v>0</v>
      </c>
      <c r="BL209" s="14" t="s">
        <v>166</v>
      </c>
      <c r="BM209" s="160" t="s">
        <v>695</v>
      </c>
    </row>
    <row r="210" spans="2:65" s="1" customFormat="1" ht="10.199999999999999">
      <c r="B210" s="31"/>
      <c r="D210" s="161" t="s">
        <v>168</v>
      </c>
      <c r="F210" s="162" t="s">
        <v>586</v>
      </c>
      <c r="I210" s="126"/>
      <c r="L210" s="31"/>
      <c r="M210" s="163"/>
      <c r="T210" s="55"/>
      <c r="AT210" s="14" t="s">
        <v>168</v>
      </c>
      <c r="AU210" s="14" t="s">
        <v>88</v>
      </c>
    </row>
    <row r="211" spans="2:65" s="12" customFormat="1" ht="10.199999999999999">
      <c r="B211" s="164"/>
      <c r="D211" s="165" t="s">
        <v>170</v>
      </c>
      <c r="E211" s="166" t="s">
        <v>1</v>
      </c>
      <c r="F211" s="167" t="s">
        <v>662</v>
      </c>
      <c r="H211" s="168">
        <v>191.2</v>
      </c>
      <c r="I211" s="169"/>
      <c r="L211" s="164"/>
      <c r="M211" s="170"/>
      <c r="T211" s="171"/>
      <c r="AT211" s="166" t="s">
        <v>170</v>
      </c>
      <c r="AU211" s="166" t="s">
        <v>88</v>
      </c>
      <c r="AV211" s="12" t="s">
        <v>88</v>
      </c>
      <c r="AW211" s="12" t="s">
        <v>32</v>
      </c>
      <c r="AX211" s="12" t="s">
        <v>86</v>
      </c>
      <c r="AY211" s="166" t="s">
        <v>159</v>
      </c>
    </row>
    <row r="212" spans="2:65" s="11" customFormat="1" ht="22.8" customHeight="1">
      <c r="B212" s="138"/>
      <c r="D212" s="139" t="s">
        <v>77</v>
      </c>
      <c r="E212" s="148" t="s">
        <v>332</v>
      </c>
      <c r="F212" s="148" t="s">
        <v>333</v>
      </c>
      <c r="I212" s="141"/>
      <c r="J212" s="149">
        <f>BK212</f>
        <v>0</v>
      </c>
      <c r="L212" s="138"/>
      <c r="M212" s="143"/>
      <c r="P212" s="144">
        <f>SUM(P213:P220)</f>
        <v>0</v>
      </c>
      <c r="R212" s="144">
        <f>SUM(R213:R220)</f>
        <v>0</v>
      </c>
      <c r="T212" s="145">
        <f>SUM(T213:T220)</f>
        <v>0</v>
      </c>
      <c r="AR212" s="139" t="s">
        <v>86</v>
      </c>
      <c r="AT212" s="146" t="s">
        <v>77</v>
      </c>
      <c r="AU212" s="146" t="s">
        <v>86</v>
      </c>
      <c r="AY212" s="139" t="s">
        <v>159</v>
      </c>
      <c r="BK212" s="147">
        <f>SUM(BK213:BK220)</f>
        <v>0</v>
      </c>
    </row>
    <row r="213" spans="2:65" s="1" customFormat="1" ht="33" customHeight="1">
      <c r="B213" s="31"/>
      <c r="C213" s="150" t="s">
        <v>308</v>
      </c>
      <c r="D213" s="150" t="s">
        <v>161</v>
      </c>
      <c r="E213" s="151" t="s">
        <v>335</v>
      </c>
      <c r="F213" s="152" t="s">
        <v>336</v>
      </c>
      <c r="G213" s="153" t="s">
        <v>219</v>
      </c>
      <c r="H213" s="154">
        <v>5.7359999999999998</v>
      </c>
      <c r="I213" s="155"/>
      <c r="J213" s="156">
        <f>ROUND(I213*H213,2)</f>
        <v>0</v>
      </c>
      <c r="K213" s="152" t="s">
        <v>165</v>
      </c>
      <c r="L213" s="31"/>
      <c r="M213" s="157" t="s">
        <v>1</v>
      </c>
      <c r="N213" s="124" t="s">
        <v>43</v>
      </c>
      <c r="P213" s="158">
        <f>O213*H213</f>
        <v>0</v>
      </c>
      <c r="Q213" s="158">
        <v>0</v>
      </c>
      <c r="R213" s="158">
        <f>Q213*H213</f>
        <v>0</v>
      </c>
      <c r="S213" s="158">
        <v>0</v>
      </c>
      <c r="T213" s="159">
        <f>S213*H213</f>
        <v>0</v>
      </c>
      <c r="AR213" s="160" t="s">
        <v>166</v>
      </c>
      <c r="AT213" s="160" t="s">
        <v>161</v>
      </c>
      <c r="AU213" s="160" t="s">
        <v>88</v>
      </c>
      <c r="AY213" s="14" t="s">
        <v>159</v>
      </c>
      <c r="BE213" s="93">
        <f>IF(N213="základní",J213,0)</f>
        <v>0</v>
      </c>
      <c r="BF213" s="93">
        <f>IF(N213="snížená",J213,0)</f>
        <v>0</v>
      </c>
      <c r="BG213" s="93">
        <f>IF(N213="zákl. přenesená",J213,0)</f>
        <v>0</v>
      </c>
      <c r="BH213" s="93">
        <f>IF(N213="sníž. přenesená",J213,0)</f>
        <v>0</v>
      </c>
      <c r="BI213" s="93">
        <f>IF(N213="nulová",J213,0)</f>
        <v>0</v>
      </c>
      <c r="BJ213" s="14" t="s">
        <v>86</v>
      </c>
      <c r="BK213" s="93">
        <f>ROUND(I213*H213,2)</f>
        <v>0</v>
      </c>
      <c r="BL213" s="14" t="s">
        <v>166</v>
      </c>
      <c r="BM213" s="160" t="s">
        <v>696</v>
      </c>
    </row>
    <row r="214" spans="2:65" s="1" customFormat="1" ht="10.199999999999999">
      <c r="B214" s="31"/>
      <c r="D214" s="161" t="s">
        <v>168</v>
      </c>
      <c r="F214" s="162" t="s">
        <v>338</v>
      </c>
      <c r="I214" s="126"/>
      <c r="L214" s="31"/>
      <c r="M214" s="163"/>
      <c r="T214" s="55"/>
      <c r="AT214" s="14" t="s">
        <v>168</v>
      </c>
      <c r="AU214" s="14" t="s">
        <v>88</v>
      </c>
    </row>
    <row r="215" spans="2:65" s="1" customFormat="1" ht="24.15" customHeight="1">
      <c r="B215" s="31"/>
      <c r="C215" s="150" t="s">
        <v>313</v>
      </c>
      <c r="D215" s="150" t="s">
        <v>161</v>
      </c>
      <c r="E215" s="151" t="s">
        <v>340</v>
      </c>
      <c r="F215" s="152" t="s">
        <v>341</v>
      </c>
      <c r="G215" s="153" t="s">
        <v>219</v>
      </c>
      <c r="H215" s="154">
        <v>5733.6</v>
      </c>
      <c r="I215" s="155"/>
      <c r="J215" s="156">
        <f>ROUND(I215*H215,2)</f>
        <v>0</v>
      </c>
      <c r="K215" s="152" t="s">
        <v>165</v>
      </c>
      <c r="L215" s="31"/>
      <c r="M215" s="157" t="s">
        <v>1</v>
      </c>
      <c r="N215" s="124" t="s">
        <v>43</v>
      </c>
      <c r="P215" s="158">
        <f>O215*H215</f>
        <v>0</v>
      </c>
      <c r="Q215" s="158">
        <v>0</v>
      </c>
      <c r="R215" s="158">
        <f>Q215*H215</f>
        <v>0</v>
      </c>
      <c r="S215" s="158">
        <v>0</v>
      </c>
      <c r="T215" s="159">
        <f>S215*H215</f>
        <v>0</v>
      </c>
      <c r="AR215" s="160" t="s">
        <v>166</v>
      </c>
      <c r="AT215" s="160" t="s">
        <v>161</v>
      </c>
      <c r="AU215" s="160" t="s">
        <v>88</v>
      </c>
      <c r="AY215" s="14" t="s">
        <v>159</v>
      </c>
      <c r="BE215" s="93">
        <f>IF(N215="základní",J215,0)</f>
        <v>0</v>
      </c>
      <c r="BF215" s="93">
        <f>IF(N215="snížená",J215,0)</f>
        <v>0</v>
      </c>
      <c r="BG215" s="93">
        <f>IF(N215="zákl. přenesená",J215,0)</f>
        <v>0</v>
      </c>
      <c r="BH215" s="93">
        <f>IF(N215="sníž. přenesená",J215,0)</f>
        <v>0</v>
      </c>
      <c r="BI215" s="93">
        <f>IF(N215="nulová",J215,0)</f>
        <v>0</v>
      </c>
      <c r="BJ215" s="14" t="s">
        <v>86</v>
      </c>
      <c r="BK215" s="93">
        <f>ROUND(I215*H215,2)</f>
        <v>0</v>
      </c>
      <c r="BL215" s="14" t="s">
        <v>166</v>
      </c>
      <c r="BM215" s="160" t="s">
        <v>697</v>
      </c>
    </row>
    <row r="216" spans="2:65" s="1" customFormat="1" ht="10.199999999999999">
      <c r="B216" s="31"/>
      <c r="D216" s="161" t="s">
        <v>168</v>
      </c>
      <c r="F216" s="162" t="s">
        <v>343</v>
      </c>
      <c r="I216" s="126"/>
      <c r="L216" s="31"/>
      <c r="M216" s="163"/>
      <c r="T216" s="55"/>
      <c r="AT216" s="14" t="s">
        <v>168</v>
      </c>
      <c r="AU216" s="14" t="s">
        <v>88</v>
      </c>
    </row>
    <row r="217" spans="2:65" s="12" customFormat="1" ht="10.199999999999999">
      <c r="B217" s="164"/>
      <c r="D217" s="165" t="s">
        <v>170</v>
      </c>
      <c r="E217" s="166" t="s">
        <v>1</v>
      </c>
      <c r="F217" s="167" t="s">
        <v>698</v>
      </c>
      <c r="H217" s="168">
        <v>5733.6</v>
      </c>
      <c r="I217" s="169"/>
      <c r="L217" s="164"/>
      <c r="M217" s="170"/>
      <c r="T217" s="171"/>
      <c r="AT217" s="166" t="s">
        <v>170</v>
      </c>
      <c r="AU217" s="166" t="s">
        <v>88</v>
      </c>
      <c r="AV217" s="12" t="s">
        <v>88</v>
      </c>
      <c r="AW217" s="12" t="s">
        <v>32</v>
      </c>
      <c r="AX217" s="12" t="s">
        <v>86</v>
      </c>
      <c r="AY217" s="166" t="s">
        <v>159</v>
      </c>
    </row>
    <row r="218" spans="2:65" s="1" customFormat="1" ht="44.25" customHeight="1">
      <c r="B218" s="31"/>
      <c r="C218" s="150" t="s">
        <v>359</v>
      </c>
      <c r="D218" s="150" t="s">
        <v>161</v>
      </c>
      <c r="E218" s="151" t="s">
        <v>699</v>
      </c>
      <c r="F218" s="152" t="s">
        <v>700</v>
      </c>
      <c r="G218" s="153" t="s">
        <v>219</v>
      </c>
      <c r="H218" s="154">
        <v>5.7359999999999998</v>
      </c>
      <c r="I218" s="155"/>
      <c r="J218" s="156">
        <f>ROUND(I218*H218,2)</f>
        <v>0</v>
      </c>
      <c r="K218" s="152" t="s">
        <v>165</v>
      </c>
      <c r="L218" s="31"/>
      <c r="M218" s="157" t="s">
        <v>1</v>
      </c>
      <c r="N218" s="124" t="s">
        <v>43</v>
      </c>
      <c r="P218" s="158">
        <f>O218*H218</f>
        <v>0</v>
      </c>
      <c r="Q218" s="158">
        <v>0</v>
      </c>
      <c r="R218" s="158">
        <f>Q218*H218</f>
        <v>0</v>
      </c>
      <c r="S218" s="158">
        <v>0</v>
      </c>
      <c r="T218" s="159">
        <f>S218*H218</f>
        <v>0</v>
      </c>
      <c r="AR218" s="160" t="s">
        <v>166</v>
      </c>
      <c r="AT218" s="160" t="s">
        <v>161</v>
      </c>
      <c r="AU218" s="160" t="s">
        <v>88</v>
      </c>
      <c r="AY218" s="14" t="s">
        <v>159</v>
      </c>
      <c r="BE218" s="93">
        <f>IF(N218="základní",J218,0)</f>
        <v>0</v>
      </c>
      <c r="BF218" s="93">
        <f>IF(N218="snížená",J218,0)</f>
        <v>0</v>
      </c>
      <c r="BG218" s="93">
        <f>IF(N218="zákl. přenesená",J218,0)</f>
        <v>0</v>
      </c>
      <c r="BH218" s="93">
        <f>IF(N218="sníž. přenesená",J218,0)</f>
        <v>0</v>
      </c>
      <c r="BI218" s="93">
        <f>IF(N218="nulová",J218,0)</f>
        <v>0</v>
      </c>
      <c r="BJ218" s="14" t="s">
        <v>86</v>
      </c>
      <c r="BK218" s="93">
        <f>ROUND(I218*H218,2)</f>
        <v>0</v>
      </c>
      <c r="BL218" s="14" t="s">
        <v>166</v>
      </c>
      <c r="BM218" s="160" t="s">
        <v>701</v>
      </c>
    </row>
    <row r="219" spans="2:65" s="1" customFormat="1" ht="10.199999999999999">
      <c r="B219" s="31"/>
      <c r="D219" s="161" t="s">
        <v>168</v>
      </c>
      <c r="F219" s="162" t="s">
        <v>702</v>
      </c>
      <c r="I219" s="126"/>
      <c r="L219" s="31"/>
      <c r="M219" s="163"/>
      <c r="T219" s="55"/>
      <c r="AT219" s="14" t="s">
        <v>168</v>
      </c>
      <c r="AU219" s="14" t="s">
        <v>88</v>
      </c>
    </row>
    <row r="220" spans="2:65" s="12" customFormat="1" ht="10.199999999999999">
      <c r="B220" s="164"/>
      <c r="D220" s="165" t="s">
        <v>170</v>
      </c>
      <c r="E220" s="166" t="s">
        <v>1</v>
      </c>
      <c r="F220" s="167" t="s">
        <v>703</v>
      </c>
      <c r="H220" s="168">
        <v>5.7359999999999998</v>
      </c>
      <c r="I220" s="169"/>
      <c r="L220" s="164"/>
      <c r="M220" s="170"/>
      <c r="T220" s="171"/>
      <c r="AT220" s="166" t="s">
        <v>170</v>
      </c>
      <c r="AU220" s="166" t="s">
        <v>88</v>
      </c>
      <c r="AV220" s="12" t="s">
        <v>88</v>
      </c>
      <c r="AW220" s="12" t="s">
        <v>32</v>
      </c>
      <c r="AX220" s="12" t="s">
        <v>86</v>
      </c>
      <c r="AY220" s="166" t="s">
        <v>159</v>
      </c>
    </row>
    <row r="221" spans="2:65" s="11" customFormat="1" ht="22.8" customHeight="1">
      <c r="B221" s="138"/>
      <c r="D221" s="139" t="s">
        <v>77</v>
      </c>
      <c r="E221" s="148" t="s">
        <v>357</v>
      </c>
      <c r="F221" s="148" t="s">
        <v>358</v>
      </c>
      <c r="I221" s="141"/>
      <c r="J221" s="149">
        <f>BK221</f>
        <v>0</v>
      </c>
      <c r="L221" s="138"/>
      <c r="M221" s="143"/>
      <c r="P221" s="144">
        <f>SUM(P222:P223)</f>
        <v>0</v>
      </c>
      <c r="R221" s="144">
        <f>SUM(R222:R223)</f>
        <v>0</v>
      </c>
      <c r="T221" s="145">
        <f>SUM(T222:T223)</f>
        <v>0</v>
      </c>
      <c r="AR221" s="139" t="s">
        <v>86</v>
      </c>
      <c r="AT221" s="146" t="s">
        <v>77</v>
      </c>
      <c r="AU221" s="146" t="s">
        <v>86</v>
      </c>
      <c r="AY221" s="139" t="s">
        <v>159</v>
      </c>
      <c r="BK221" s="147">
        <f>SUM(BK222:BK223)</f>
        <v>0</v>
      </c>
    </row>
    <row r="222" spans="2:65" s="1" customFormat="1" ht="49.05" customHeight="1">
      <c r="B222" s="31"/>
      <c r="C222" s="150" t="s">
        <v>408</v>
      </c>
      <c r="D222" s="150" t="s">
        <v>161</v>
      </c>
      <c r="E222" s="151" t="s">
        <v>624</v>
      </c>
      <c r="F222" s="152" t="s">
        <v>625</v>
      </c>
      <c r="G222" s="153" t="s">
        <v>219</v>
      </c>
      <c r="H222" s="154">
        <v>602.82899999999995</v>
      </c>
      <c r="I222" s="155"/>
      <c r="J222" s="156">
        <f>ROUND(I222*H222,2)</f>
        <v>0</v>
      </c>
      <c r="K222" s="152" t="s">
        <v>165</v>
      </c>
      <c r="L222" s="31"/>
      <c r="M222" s="157" t="s">
        <v>1</v>
      </c>
      <c r="N222" s="124" t="s">
        <v>43</v>
      </c>
      <c r="P222" s="158">
        <f>O222*H222</f>
        <v>0</v>
      </c>
      <c r="Q222" s="158">
        <v>0</v>
      </c>
      <c r="R222" s="158">
        <f>Q222*H222</f>
        <v>0</v>
      </c>
      <c r="S222" s="158">
        <v>0</v>
      </c>
      <c r="T222" s="159">
        <f>S222*H222</f>
        <v>0</v>
      </c>
      <c r="AR222" s="160" t="s">
        <v>166</v>
      </c>
      <c r="AT222" s="160" t="s">
        <v>161</v>
      </c>
      <c r="AU222" s="160" t="s">
        <v>88</v>
      </c>
      <c r="AY222" s="14" t="s">
        <v>159</v>
      </c>
      <c r="BE222" s="93">
        <f>IF(N222="základní",J222,0)</f>
        <v>0</v>
      </c>
      <c r="BF222" s="93">
        <f>IF(N222="snížená",J222,0)</f>
        <v>0</v>
      </c>
      <c r="BG222" s="93">
        <f>IF(N222="zákl. přenesená",J222,0)</f>
        <v>0</v>
      </c>
      <c r="BH222" s="93">
        <f>IF(N222="sníž. přenesená",J222,0)</f>
        <v>0</v>
      </c>
      <c r="BI222" s="93">
        <f>IF(N222="nulová",J222,0)</f>
        <v>0</v>
      </c>
      <c r="BJ222" s="14" t="s">
        <v>86</v>
      </c>
      <c r="BK222" s="93">
        <f>ROUND(I222*H222,2)</f>
        <v>0</v>
      </c>
      <c r="BL222" s="14" t="s">
        <v>166</v>
      </c>
      <c r="BM222" s="160" t="s">
        <v>704</v>
      </c>
    </row>
    <row r="223" spans="2:65" s="1" customFormat="1" ht="10.199999999999999">
      <c r="B223" s="31"/>
      <c r="D223" s="161" t="s">
        <v>168</v>
      </c>
      <c r="F223" s="162" t="s">
        <v>627</v>
      </c>
      <c r="I223" s="126"/>
      <c r="L223" s="31"/>
      <c r="M223" s="163"/>
      <c r="T223" s="55"/>
      <c r="AT223" s="14" t="s">
        <v>168</v>
      </c>
      <c r="AU223" s="14" t="s">
        <v>88</v>
      </c>
    </row>
    <row r="224" spans="2:65" s="11" customFormat="1" ht="25.95" customHeight="1">
      <c r="B224" s="138"/>
      <c r="D224" s="139" t="s">
        <v>77</v>
      </c>
      <c r="E224" s="140" t="s">
        <v>216</v>
      </c>
      <c r="F224" s="140" t="s">
        <v>365</v>
      </c>
      <c r="I224" s="141"/>
      <c r="J224" s="142">
        <f>BK224</f>
        <v>0</v>
      </c>
      <c r="L224" s="138"/>
      <c r="M224" s="143"/>
      <c r="P224" s="144">
        <f>P225</f>
        <v>0</v>
      </c>
      <c r="R224" s="144">
        <f>R225</f>
        <v>1.3860000000000001E-2</v>
      </c>
      <c r="T224" s="145">
        <f>T225</f>
        <v>0</v>
      </c>
      <c r="AR224" s="139" t="s">
        <v>179</v>
      </c>
      <c r="AT224" s="146" t="s">
        <v>77</v>
      </c>
      <c r="AU224" s="146" t="s">
        <v>78</v>
      </c>
      <c r="AY224" s="139" t="s">
        <v>159</v>
      </c>
      <c r="BK224" s="147">
        <f>BK225</f>
        <v>0</v>
      </c>
    </row>
    <row r="225" spans="2:65" s="11" customFormat="1" ht="22.8" customHeight="1">
      <c r="B225" s="138"/>
      <c r="D225" s="139" t="s">
        <v>77</v>
      </c>
      <c r="E225" s="148" t="s">
        <v>366</v>
      </c>
      <c r="F225" s="148" t="s">
        <v>367</v>
      </c>
      <c r="I225" s="141"/>
      <c r="J225" s="149">
        <f>BK225</f>
        <v>0</v>
      </c>
      <c r="L225" s="138"/>
      <c r="M225" s="143"/>
      <c r="P225" s="144">
        <f>SUM(P226:P228)</f>
        <v>0</v>
      </c>
      <c r="R225" s="144">
        <f>SUM(R226:R228)</f>
        <v>1.3860000000000001E-2</v>
      </c>
      <c r="T225" s="145">
        <f>SUM(T226:T228)</f>
        <v>0</v>
      </c>
      <c r="AR225" s="139" t="s">
        <v>179</v>
      </c>
      <c r="AT225" s="146" t="s">
        <v>77</v>
      </c>
      <c r="AU225" s="146" t="s">
        <v>86</v>
      </c>
      <c r="AY225" s="139" t="s">
        <v>159</v>
      </c>
      <c r="BK225" s="147">
        <f>SUM(BK226:BK228)</f>
        <v>0</v>
      </c>
    </row>
    <row r="226" spans="2:65" s="1" customFormat="1" ht="21.75" customHeight="1">
      <c r="B226" s="31"/>
      <c r="C226" s="150" t="s">
        <v>379</v>
      </c>
      <c r="D226" s="150" t="s">
        <v>161</v>
      </c>
      <c r="E226" s="151" t="s">
        <v>369</v>
      </c>
      <c r="F226" s="152" t="s">
        <v>370</v>
      </c>
      <c r="G226" s="153" t="s">
        <v>371</v>
      </c>
      <c r="H226" s="154">
        <v>1.4</v>
      </c>
      <c r="I226" s="155"/>
      <c r="J226" s="156">
        <f>ROUND(I226*H226,2)</f>
        <v>0</v>
      </c>
      <c r="K226" s="152" t="s">
        <v>165</v>
      </c>
      <c r="L226" s="31"/>
      <c r="M226" s="157" t="s">
        <v>1</v>
      </c>
      <c r="N226" s="124" t="s">
        <v>43</v>
      </c>
      <c r="P226" s="158">
        <f>O226*H226</f>
        <v>0</v>
      </c>
      <c r="Q226" s="158">
        <v>9.9000000000000008E-3</v>
      </c>
      <c r="R226" s="158">
        <f>Q226*H226</f>
        <v>1.3860000000000001E-2</v>
      </c>
      <c r="S226" s="158">
        <v>0</v>
      </c>
      <c r="T226" s="159">
        <f>S226*H226</f>
        <v>0</v>
      </c>
      <c r="AR226" s="160" t="s">
        <v>372</v>
      </c>
      <c r="AT226" s="160" t="s">
        <v>161</v>
      </c>
      <c r="AU226" s="160" t="s">
        <v>88</v>
      </c>
      <c r="AY226" s="14" t="s">
        <v>159</v>
      </c>
      <c r="BE226" s="93">
        <f>IF(N226="základní",J226,0)</f>
        <v>0</v>
      </c>
      <c r="BF226" s="93">
        <f>IF(N226="snížená",J226,0)</f>
        <v>0</v>
      </c>
      <c r="BG226" s="93">
        <f>IF(N226="zákl. přenesená",J226,0)</f>
        <v>0</v>
      </c>
      <c r="BH226" s="93">
        <f>IF(N226="sníž. přenesená",J226,0)</f>
        <v>0</v>
      </c>
      <c r="BI226" s="93">
        <f>IF(N226="nulová",J226,0)</f>
        <v>0</v>
      </c>
      <c r="BJ226" s="14" t="s">
        <v>86</v>
      </c>
      <c r="BK226" s="93">
        <f>ROUND(I226*H226,2)</f>
        <v>0</v>
      </c>
      <c r="BL226" s="14" t="s">
        <v>372</v>
      </c>
      <c r="BM226" s="160" t="s">
        <v>705</v>
      </c>
    </row>
    <row r="227" spans="2:65" s="1" customFormat="1" ht="10.199999999999999">
      <c r="B227" s="31"/>
      <c r="D227" s="161" t="s">
        <v>168</v>
      </c>
      <c r="F227" s="162" t="s">
        <v>374</v>
      </c>
      <c r="I227" s="126"/>
      <c r="L227" s="31"/>
      <c r="M227" s="163"/>
      <c r="T227" s="55"/>
      <c r="AT227" s="14" t="s">
        <v>168</v>
      </c>
      <c r="AU227" s="14" t="s">
        <v>88</v>
      </c>
    </row>
    <row r="228" spans="2:65" s="12" customFormat="1" ht="10.199999999999999">
      <c r="B228" s="164"/>
      <c r="D228" s="165" t="s">
        <v>170</v>
      </c>
      <c r="E228" s="166" t="s">
        <v>1</v>
      </c>
      <c r="F228" s="167" t="s">
        <v>706</v>
      </c>
      <c r="H228" s="168">
        <v>1.4</v>
      </c>
      <c r="I228" s="169"/>
      <c r="L228" s="164"/>
      <c r="M228" s="170"/>
      <c r="T228" s="171"/>
      <c r="AT228" s="166" t="s">
        <v>170</v>
      </c>
      <c r="AU228" s="166" t="s">
        <v>88</v>
      </c>
      <c r="AV228" s="12" t="s">
        <v>88</v>
      </c>
      <c r="AW228" s="12" t="s">
        <v>32</v>
      </c>
      <c r="AX228" s="12" t="s">
        <v>86</v>
      </c>
      <c r="AY228" s="166" t="s">
        <v>159</v>
      </c>
    </row>
    <row r="229" spans="2:65" s="11" customFormat="1" ht="25.95" customHeight="1">
      <c r="B229" s="138"/>
      <c r="D229" s="139" t="s">
        <v>77</v>
      </c>
      <c r="E229" s="140" t="s">
        <v>137</v>
      </c>
      <c r="F229" s="140" t="s">
        <v>376</v>
      </c>
      <c r="I229" s="141"/>
      <c r="J229" s="142">
        <f>BK229</f>
        <v>0</v>
      </c>
      <c r="L229" s="138"/>
      <c r="M229" s="143"/>
      <c r="P229" s="144">
        <f>P230</f>
        <v>0</v>
      </c>
      <c r="R229" s="144">
        <f>R230</f>
        <v>0</v>
      </c>
      <c r="T229" s="145">
        <f>T230</f>
        <v>0</v>
      </c>
      <c r="AR229" s="139" t="s">
        <v>202</v>
      </c>
      <c r="AT229" s="146" t="s">
        <v>77</v>
      </c>
      <c r="AU229" s="146" t="s">
        <v>78</v>
      </c>
      <c r="AY229" s="139" t="s">
        <v>159</v>
      </c>
      <c r="BK229" s="147">
        <f>BK230</f>
        <v>0</v>
      </c>
    </row>
    <row r="230" spans="2:65" s="11" customFormat="1" ht="22.8" customHeight="1">
      <c r="B230" s="138"/>
      <c r="D230" s="139" t="s">
        <v>77</v>
      </c>
      <c r="E230" s="148" t="s">
        <v>377</v>
      </c>
      <c r="F230" s="148" t="s">
        <v>378</v>
      </c>
      <c r="I230" s="141"/>
      <c r="J230" s="149">
        <f>BK230</f>
        <v>0</v>
      </c>
      <c r="L230" s="138"/>
      <c r="M230" s="143"/>
      <c r="P230" s="144">
        <f>SUM(P231:P236)</f>
        <v>0</v>
      </c>
      <c r="R230" s="144">
        <f>SUM(R231:R236)</f>
        <v>0</v>
      </c>
      <c r="T230" s="145">
        <f>SUM(T231:T236)</f>
        <v>0</v>
      </c>
      <c r="AR230" s="139" t="s">
        <v>202</v>
      </c>
      <c r="AT230" s="146" t="s">
        <v>77</v>
      </c>
      <c r="AU230" s="146" t="s">
        <v>86</v>
      </c>
      <c r="AY230" s="139" t="s">
        <v>159</v>
      </c>
      <c r="BK230" s="147">
        <f>SUM(BK231:BK236)</f>
        <v>0</v>
      </c>
    </row>
    <row r="231" spans="2:65" s="1" customFormat="1" ht="16.5" customHeight="1">
      <c r="B231" s="31"/>
      <c r="C231" s="150" t="s">
        <v>172</v>
      </c>
      <c r="D231" s="150" t="s">
        <v>161</v>
      </c>
      <c r="E231" s="151" t="s">
        <v>380</v>
      </c>
      <c r="F231" s="152" t="s">
        <v>381</v>
      </c>
      <c r="G231" s="153" t="s">
        <v>382</v>
      </c>
      <c r="H231" s="154">
        <v>1</v>
      </c>
      <c r="I231" s="155"/>
      <c r="J231" s="156">
        <f>ROUND(I231*H231,2)</f>
        <v>0</v>
      </c>
      <c r="K231" s="152" t="s">
        <v>165</v>
      </c>
      <c r="L231" s="31"/>
      <c r="M231" s="157" t="s">
        <v>1</v>
      </c>
      <c r="N231" s="124" t="s">
        <v>43</v>
      </c>
      <c r="P231" s="158">
        <f>O231*H231</f>
        <v>0</v>
      </c>
      <c r="Q231" s="158">
        <v>0</v>
      </c>
      <c r="R231" s="158">
        <f>Q231*H231</f>
        <v>0</v>
      </c>
      <c r="S231" s="158">
        <v>0</v>
      </c>
      <c r="T231" s="159">
        <f>S231*H231</f>
        <v>0</v>
      </c>
      <c r="AR231" s="160" t="s">
        <v>383</v>
      </c>
      <c r="AT231" s="160" t="s">
        <v>161</v>
      </c>
      <c r="AU231" s="160" t="s">
        <v>88</v>
      </c>
      <c r="AY231" s="14" t="s">
        <v>159</v>
      </c>
      <c r="BE231" s="93">
        <f>IF(N231="základní",J231,0)</f>
        <v>0</v>
      </c>
      <c r="BF231" s="93">
        <f>IF(N231="snížená",J231,0)</f>
        <v>0</v>
      </c>
      <c r="BG231" s="93">
        <f>IF(N231="zákl. přenesená",J231,0)</f>
        <v>0</v>
      </c>
      <c r="BH231" s="93">
        <f>IF(N231="sníž. přenesená",J231,0)</f>
        <v>0</v>
      </c>
      <c r="BI231" s="93">
        <f>IF(N231="nulová",J231,0)</f>
        <v>0</v>
      </c>
      <c r="BJ231" s="14" t="s">
        <v>86</v>
      </c>
      <c r="BK231" s="93">
        <f>ROUND(I231*H231,2)</f>
        <v>0</v>
      </c>
      <c r="BL231" s="14" t="s">
        <v>383</v>
      </c>
      <c r="BM231" s="160" t="s">
        <v>707</v>
      </c>
    </row>
    <row r="232" spans="2:65" s="1" customFormat="1" ht="10.199999999999999">
      <c r="B232" s="31"/>
      <c r="D232" s="161" t="s">
        <v>168</v>
      </c>
      <c r="F232" s="162" t="s">
        <v>385</v>
      </c>
      <c r="I232" s="126"/>
      <c r="L232" s="31"/>
      <c r="M232" s="163"/>
      <c r="T232" s="55"/>
      <c r="AT232" s="14" t="s">
        <v>168</v>
      </c>
      <c r="AU232" s="14" t="s">
        <v>88</v>
      </c>
    </row>
    <row r="233" spans="2:65" s="1" customFormat="1" ht="16.5" customHeight="1">
      <c r="B233" s="31"/>
      <c r="C233" s="150" t="s">
        <v>318</v>
      </c>
      <c r="D233" s="150" t="s">
        <v>161</v>
      </c>
      <c r="E233" s="151" t="s">
        <v>391</v>
      </c>
      <c r="F233" s="152" t="s">
        <v>392</v>
      </c>
      <c r="G233" s="153" t="s">
        <v>382</v>
      </c>
      <c r="H233" s="154">
        <v>1</v>
      </c>
      <c r="I233" s="155"/>
      <c r="J233" s="156">
        <f>ROUND(I233*H233,2)</f>
        <v>0</v>
      </c>
      <c r="K233" s="152" t="s">
        <v>165</v>
      </c>
      <c r="L233" s="31"/>
      <c r="M233" s="157" t="s">
        <v>1</v>
      </c>
      <c r="N233" s="124" t="s">
        <v>43</v>
      </c>
      <c r="P233" s="158">
        <f>O233*H233</f>
        <v>0</v>
      </c>
      <c r="Q233" s="158">
        <v>0</v>
      </c>
      <c r="R233" s="158">
        <f>Q233*H233</f>
        <v>0</v>
      </c>
      <c r="S233" s="158">
        <v>0</v>
      </c>
      <c r="T233" s="159">
        <f>S233*H233</f>
        <v>0</v>
      </c>
      <c r="AR233" s="160" t="s">
        <v>383</v>
      </c>
      <c r="AT233" s="160" t="s">
        <v>161</v>
      </c>
      <c r="AU233" s="160" t="s">
        <v>88</v>
      </c>
      <c r="AY233" s="14" t="s">
        <v>159</v>
      </c>
      <c r="BE233" s="93">
        <f>IF(N233="základní",J233,0)</f>
        <v>0</v>
      </c>
      <c r="BF233" s="93">
        <f>IF(N233="snížená",J233,0)</f>
        <v>0</v>
      </c>
      <c r="BG233" s="93">
        <f>IF(N233="zákl. přenesená",J233,0)</f>
        <v>0</v>
      </c>
      <c r="BH233" s="93">
        <f>IF(N233="sníž. přenesená",J233,0)</f>
        <v>0</v>
      </c>
      <c r="BI233" s="93">
        <f>IF(N233="nulová",J233,0)</f>
        <v>0</v>
      </c>
      <c r="BJ233" s="14" t="s">
        <v>86</v>
      </c>
      <c r="BK233" s="93">
        <f>ROUND(I233*H233,2)</f>
        <v>0</v>
      </c>
      <c r="BL233" s="14" t="s">
        <v>383</v>
      </c>
      <c r="BM233" s="160" t="s">
        <v>708</v>
      </c>
    </row>
    <row r="234" spans="2:65" s="1" customFormat="1" ht="10.199999999999999">
      <c r="B234" s="31"/>
      <c r="D234" s="161" t="s">
        <v>168</v>
      </c>
      <c r="F234" s="162" t="s">
        <v>394</v>
      </c>
      <c r="I234" s="126"/>
      <c r="L234" s="31"/>
      <c r="M234" s="163"/>
      <c r="T234" s="55"/>
      <c r="AT234" s="14" t="s">
        <v>168</v>
      </c>
      <c r="AU234" s="14" t="s">
        <v>88</v>
      </c>
    </row>
    <row r="235" spans="2:65" s="1" customFormat="1" ht="16.5" customHeight="1">
      <c r="B235" s="31"/>
      <c r="C235" s="150" t="s">
        <v>321</v>
      </c>
      <c r="D235" s="150" t="s">
        <v>161</v>
      </c>
      <c r="E235" s="151" t="s">
        <v>396</v>
      </c>
      <c r="F235" s="152" t="s">
        <v>397</v>
      </c>
      <c r="G235" s="153" t="s">
        <v>382</v>
      </c>
      <c r="H235" s="154">
        <v>1</v>
      </c>
      <c r="I235" s="155"/>
      <c r="J235" s="156">
        <f>ROUND(I235*H235,2)</f>
        <v>0</v>
      </c>
      <c r="K235" s="152" t="s">
        <v>165</v>
      </c>
      <c r="L235" s="31"/>
      <c r="M235" s="157" t="s">
        <v>1</v>
      </c>
      <c r="N235" s="124" t="s">
        <v>43</v>
      </c>
      <c r="P235" s="158">
        <f>O235*H235</f>
        <v>0</v>
      </c>
      <c r="Q235" s="158">
        <v>0</v>
      </c>
      <c r="R235" s="158">
        <f>Q235*H235</f>
        <v>0</v>
      </c>
      <c r="S235" s="158">
        <v>0</v>
      </c>
      <c r="T235" s="159">
        <f>S235*H235</f>
        <v>0</v>
      </c>
      <c r="AR235" s="160" t="s">
        <v>383</v>
      </c>
      <c r="AT235" s="160" t="s">
        <v>161</v>
      </c>
      <c r="AU235" s="160" t="s">
        <v>88</v>
      </c>
      <c r="AY235" s="14" t="s">
        <v>159</v>
      </c>
      <c r="BE235" s="93">
        <f>IF(N235="základní",J235,0)</f>
        <v>0</v>
      </c>
      <c r="BF235" s="93">
        <f>IF(N235="snížená",J235,0)</f>
        <v>0</v>
      </c>
      <c r="BG235" s="93">
        <f>IF(N235="zákl. přenesená",J235,0)</f>
        <v>0</v>
      </c>
      <c r="BH235" s="93">
        <f>IF(N235="sníž. přenesená",J235,0)</f>
        <v>0</v>
      </c>
      <c r="BI235" s="93">
        <f>IF(N235="nulová",J235,0)</f>
        <v>0</v>
      </c>
      <c r="BJ235" s="14" t="s">
        <v>86</v>
      </c>
      <c r="BK235" s="93">
        <f>ROUND(I235*H235,2)</f>
        <v>0</v>
      </c>
      <c r="BL235" s="14" t="s">
        <v>383</v>
      </c>
      <c r="BM235" s="160" t="s">
        <v>709</v>
      </c>
    </row>
    <row r="236" spans="2:65" s="1" customFormat="1" ht="10.199999999999999">
      <c r="B236" s="31"/>
      <c r="D236" s="161" t="s">
        <v>168</v>
      </c>
      <c r="F236" s="162" t="s">
        <v>399</v>
      </c>
      <c r="I236" s="126"/>
      <c r="L236" s="31"/>
      <c r="M236" s="182"/>
      <c r="N236" s="183"/>
      <c r="O236" s="183"/>
      <c r="P236" s="183"/>
      <c r="Q236" s="183"/>
      <c r="R236" s="183"/>
      <c r="S236" s="183"/>
      <c r="T236" s="184"/>
      <c r="AT236" s="14" t="s">
        <v>168</v>
      </c>
      <c r="AU236" s="14" t="s">
        <v>88</v>
      </c>
    </row>
    <row r="237" spans="2:65" s="1" customFormat="1" ht="6.9" customHeight="1">
      <c r="B237" s="43"/>
      <c r="C237" s="44"/>
      <c r="D237" s="44"/>
      <c r="E237" s="44"/>
      <c r="F237" s="44"/>
      <c r="G237" s="44"/>
      <c r="H237" s="44"/>
      <c r="I237" s="44"/>
      <c r="J237" s="44"/>
      <c r="K237" s="44"/>
      <c r="L237" s="31"/>
    </row>
  </sheetData>
  <sheetProtection algorithmName="SHA-512" hashValue="l9oU7HF1zDgdQ2eOy0oaZAa1Gbm+aPTgULFxCbQo5VHkCRWAVjheVknSnYaseIaDRohsEK1KfOh4CRDRo3U0BA==" saltValue="+g5VZQVBayOaTJdhu24BYAwHZht3QIzEiD2ANvqrxazzr0hgkpPe6pIKlA4y7tqGXv17oEXMuYEJve4o4aUC/g==" spinCount="100000" sheet="1" objects="1" scenarios="1" formatColumns="0" formatRows="0" autoFilter="0"/>
  <autoFilter ref="C135:K236" xr:uid="{00000000-0009-0000-0000-000003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hyperlinks>
    <hyperlink ref="F140" r:id="rId1" xr:uid="{00000000-0004-0000-0300-000000000000}"/>
    <hyperlink ref="F142" r:id="rId2" xr:uid="{00000000-0004-0000-0300-000001000000}"/>
    <hyperlink ref="F144" r:id="rId3" xr:uid="{00000000-0004-0000-0300-000002000000}"/>
    <hyperlink ref="F146" r:id="rId4" xr:uid="{00000000-0004-0000-0300-000003000000}"/>
    <hyperlink ref="F149" r:id="rId5" xr:uid="{00000000-0004-0000-0300-000004000000}"/>
    <hyperlink ref="F151" r:id="rId6" xr:uid="{00000000-0004-0000-0300-000005000000}"/>
    <hyperlink ref="F154" r:id="rId7" xr:uid="{00000000-0004-0000-0300-000006000000}"/>
    <hyperlink ref="F157" r:id="rId8" xr:uid="{00000000-0004-0000-0300-000007000000}"/>
    <hyperlink ref="F159" r:id="rId9" xr:uid="{00000000-0004-0000-0300-000008000000}"/>
    <hyperlink ref="F161" r:id="rId10" xr:uid="{00000000-0004-0000-0300-000009000000}"/>
    <hyperlink ref="F163" r:id="rId11" xr:uid="{00000000-0004-0000-0300-00000A000000}"/>
    <hyperlink ref="F168" r:id="rId12" xr:uid="{00000000-0004-0000-0300-00000B000000}"/>
    <hyperlink ref="F174" r:id="rId13" xr:uid="{00000000-0004-0000-0300-00000C000000}"/>
    <hyperlink ref="F178" r:id="rId14" xr:uid="{00000000-0004-0000-0300-00000D000000}"/>
    <hyperlink ref="F183" r:id="rId15" xr:uid="{00000000-0004-0000-0300-00000E000000}"/>
    <hyperlink ref="F186" r:id="rId16" xr:uid="{00000000-0004-0000-0300-00000F000000}"/>
    <hyperlink ref="F190" r:id="rId17" xr:uid="{00000000-0004-0000-0300-000010000000}"/>
    <hyperlink ref="F193" r:id="rId18" xr:uid="{00000000-0004-0000-0300-000011000000}"/>
    <hyperlink ref="F195" r:id="rId19" xr:uid="{00000000-0004-0000-0300-000012000000}"/>
    <hyperlink ref="F199" r:id="rId20" xr:uid="{00000000-0004-0000-0300-000013000000}"/>
    <hyperlink ref="F202" r:id="rId21" xr:uid="{00000000-0004-0000-0300-000014000000}"/>
    <hyperlink ref="F205" r:id="rId22" xr:uid="{00000000-0004-0000-0300-000015000000}"/>
    <hyperlink ref="F208" r:id="rId23" xr:uid="{00000000-0004-0000-0300-000016000000}"/>
    <hyperlink ref="F210" r:id="rId24" xr:uid="{00000000-0004-0000-0300-000017000000}"/>
    <hyperlink ref="F214" r:id="rId25" xr:uid="{00000000-0004-0000-0300-000018000000}"/>
    <hyperlink ref="F216" r:id="rId26" xr:uid="{00000000-0004-0000-0300-000019000000}"/>
    <hyperlink ref="F219" r:id="rId27" xr:uid="{00000000-0004-0000-0300-00001A000000}"/>
    <hyperlink ref="F223" r:id="rId28" xr:uid="{00000000-0004-0000-0300-00001B000000}"/>
    <hyperlink ref="F227" r:id="rId29" xr:uid="{00000000-0004-0000-0300-00001C000000}"/>
    <hyperlink ref="F232" r:id="rId30" xr:uid="{00000000-0004-0000-0300-00001D000000}"/>
    <hyperlink ref="F234" r:id="rId31" xr:uid="{00000000-0004-0000-0300-00001E000000}"/>
    <hyperlink ref="F236" r:id="rId32" xr:uid="{00000000-0004-0000-03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97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710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J109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ROUND((SUM(BE109:BE116) + SUM(BE136:BE233)),  2)</f>
        <v>0</v>
      </c>
      <c r="I35" s="104">
        <v>0.21</v>
      </c>
      <c r="J35" s="103">
        <f>ROUND(((SUM(BE109:BE116) + SUM(BE136:BE233))*I35),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ROUND((SUM(BF109:BF116) + SUM(BF136:BF233)),  2)</f>
        <v>0</v>
      </c>
      <c r="I36" s="104">
        <v>0.12</v>
      </c>
      <c r="J36" s="103">
        <f>ROUND(((SUM(BF109:BF116) + SUM(BF136:BF233))*I36),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ROUND((SUM(BG109:BG116) + SUM(BG136:BG233)),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ROUND((SUM(BH109:BH116) + SUM(BH136:BH233)),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ROUND((SUM(BI109:BI116) + SUM(BI136:BI233)),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01112404 - SO 04 - Vodovodní řad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J136</f>
        <v>0</v>
      </c>
      <c r="L96" s="31"/>
      <c r="AU96" s="14" t="s">
        <v>121</v>
      </c>
    </row>
    <row r="97" spans="2:65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65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65" s="9" customFormat="1" ht="19.95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J174</f>
        <v>0</v>
      </c>
      <c r="L99" s="119"/>
    </row>
    <row r="100" spans="2:65" s="9" customFormat="1" ht="19.95" customHeight="1">
      <c r="B100" s="119"/>
      <c r="D100" s="120" t="s">
        <v>415</v>
      </c>
      <c r="E100" s="121"/>
      <c r="F100" s="121"/>
      <c r="G100" s="121"/>
      <c r="H100" s="121"/>
      <c r="I100" s="121"/>
      <c r="J100" s="122">
        <f>J178</f>
        <v>0</v>
      </c>
      <c r="L100" s="119"/>
    </row>
    <row r="101" spans="2:65" s="9" customFormat="1" ht="19.95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J210</f>
        <v>0</v>
      </c>
      <c r="L101" s="119"/>
    </row>
    <row r="102" spans="2:65" s="9" customFormat="1" ht="19.95" customHeight="1">
      <c r="B102" s="119"/>
      <c r="D102" s="120" t="s">
        <v>128</v>
      </c>
      <c r="E102" s="121"/>
      <c r="F102" s="121"/>
      <c r="G102" s="121"/>
      <c r="H102" s="121"/>
      <c r="I102" s="121"/>
      <c r="J102" s="122">
        <f>J218</f>
        <v>0</v>
      </c>
      <c r="L102" s="119"/>
    </row>
    <row r="103" spans="2:65" s="8" customFormat="1" ht="24.9" customHeight="1">
      <c r="B103" s="115"/>
      <c r="D103" s="116" t="s">
        <v>129</v>
      </c>
      <c r="E103" s="117"/>
      <c r="F103" s="117"/>
      <c r="G103" s="117"/>
      <c r="H103" s="117"/>
      <c r="I103" s="117"/>
      <c r="J103" s="118">
        <f>J221</f>
        <v>0</v>
      </c>
      <c r="L103" s="115"/>
    </row>
    <row r="104" spans="2:65" s="9" customFormat="1" ht="19.95" customHeight="1">
      <c r="B104" s="119"/>
      <c r="D104" s="120" t="s">
        <v>130</v>
      </c>
      <c r="E104" s="121"/>
      <c r="F104" s="121"/>
      <c r="G104" s="121"/>
      <c r="H104" s="121"/>
      <c r="I104" s="121"/>
      <c r="J104" s="122">
        <f>J222</f>
        <v>0</v>
      </c>
      <c r="L104" s="119"/>
    </row>
    <row r="105" spans="2:65" s="8" customFormat="1" ht="24.9" customHeight="1">
      <c r="B105" s="115"/>
      <c r="D105" s="116" t="s">
        <v>131</v>
      </c>
      <c r="E105" s="117"/>
      <c r="F105" s="117"/>
      <c r="G105" s="117"/>
      <c r="H105" s="117"/>
      <c r="I105" s="117"/>
      <c r="J105" s="118">
        <f>J226</f>
        <v>0</v>
      </c>
      <c r="L105" s="115"/>
    </row>
    <row r="106" spans="2:65" s="9" customFormat="1" ht="19.95" customHeight="1">
      <c r="B106" s="119"/>
      <c r="D106" s="120" t="s">
        <v>132</v>
      </c>
      <c r="E106" s="121"/>
      <c r="F106" s="121"/>
      <c r="G106" s="121"/>
      <c r="H106" s="121"/>
      <c r="I106" s="121"/>
      <c r="J106" s="122">
        <f>J227</f>
        <v>0</v>
      </c>
      <c r="L106" s="119"/>
    </row>
    <row r="107" spans="2:65" s="1" customFormat="1" ht="21.75" customHeight="1">
      <c r="B107" s="31"/>
      <c r="L107" s="31"/>
    </row>
    <row r="108" spans="2:65" s="1" customFormat="1" ht="6.9" customHeight="1">
      <c r="B108" s="31"/>
      <c r="L108" s="31"/>
    </row>
    <row r="109" spans="2:65" s="1" customFormat="1" ht="29.25" customHeight="1">
      <c r="B109" s="31"/>
      <c r="C109" s="114" t="s">
        <v>135</v>
      </c>
      <c r="J109" s="123">
        <f>ROUND(J110 + J111 + J112 + J113 + J114 + J115,2)</f>
        <v>0</v>
      </c>
      <c r="L109" s="31"/>
      <c r="N109" s="124" t="s">
        <v>42</v>
      </c>
    </row>
    <row r="110" spans="2:65" s="1" customFormat="1" ht="18" customHeight="1">
      <c r="B110" s="31"/>
      <c r="D110" s="187" t="s">
        <v>136</v>
      </c>
      <c r="E110" s="188"/>
      <c r="F110" s="188"/>
      <c r="J110" s="89">
        <v>0</v>
      </c>
      <c r="L110" s="125"/>
      <c r="M110" s="126"/>
      <c r="N110" s="127" t="s">
        <v>43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137</v>
      </c>
      <c r="AZ110" s="126"/>
      <c r="BA110" s="126"/>
      <c r="BB110" s="126"/>
      <c r="BC110" s="126"/>
      <c r="BD110" s="126"/>
      <c r="BE110" s="129">
        <f t="shared" ref="BE110:BE115" si="0">IF(N110="základní",J110,0)</f>
        <v>0</v>
      </c>
      <c r="BF110" s="129">
        <f t="shared" ref="BF110:BF115" si="1">IF(N110="snížená",J110,0)</f>
        <v>0</v>
      </c>
      <c r="BG110" s="129">
        <f t="shared" ref="BG110:BG115" si="2">IF(N110="zákl. přenesená",J110,0)</f>
        <v>0</v>
      </c>
      <c r="BH110" s="129">
        <f t="shared" ref="BH110:BH115" si="3">IF(N110="sníž. přenesená",J110,0)</f>
        <v>0</v>
      </c>
      <c r="BI110" s="129">
        <f t="shared" ref="BI110:BI115" si="4">IF(N110="nulová",J110,0)</f>
        <v>0</v>
      </c>
      <c r="BJ110" s="128" t="s">
        <v>86</v>
      </c>
      <c r="BK110" s="126"/>
      <c r="BL110" s="126"/>
      <c r="BM110" s="126"/>
    </row>
    <row r="111" spans="2:65" s="1" customFormat="1" ht="18" customHeight="1">
      <c r="B111" s="31"/>
      <c r="D111" s="187" t="s">
        <v>138</v>
      </c>
      <c r="E111" s="188"/>
      <c r="F111" s="188"/>
      <c r="J111" s="89">
        <v>0</v>
      </c>
      <c r="L111" s="125"/>
      <c r="M111" s="126"/>
      <c r="N111" s="127" t="s">
        <v>43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86</v>
      </c>
      <c r="BK111" s="126"/>
      <c r="BL111" s="126"/>
      <c r="BM111" s="126"/>
    </row>
    <row r="112" spans="2:65" s="1" customFormat="1" ht="18" customHeight="1">
      <c r="B112" s="31"/>
      <c r="D112" s="187" t="s">
        <v>139</v>
      </c>
      <c r="E112" s="188"/>
      <c r="F112" s="188"/>
      <c r="J112" s="89">
        <v>0</v>
      </c>
      <c r="L112" s="125"/>
      <c r="M112" s="126"/>
      <c r="N112" s="127" t="s">
        <v>43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137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86</v>
      </c>
      <c r="BK112" s="126"/>
      <c r="BL112" s="126"/>
      <c r="BM112" s="126"/>
    </row>
    <row r="113" spans="2:65" s="1" customFormat="1" ht="18" customHeight="1">
      <c r="B113" s="31"/>
      <c r="D113" s="187" t="s">
        <v>140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141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88" t="s">
        <v>142</v>
      </c>
      <c r="J115" s="89">
        <f>ROUND(J30*T115,2)</f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143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0.199999999999999">
      <c r="B116" s="31"/>
      <c r="L116" s="31"/>
    </row>
    <row r="117" spans="2:65" s="1" customFormat="1" ht="29.25" customHeight="1">
      <c r="B117" s="31"/>
      <c r="C117" s="97" t="s">
        <v>112</v>
      </c>
      <c r="D117" s="98"/>
      <c r="E117" s="98"/>
      <c r="F117" s="98"/>
      <c r="G117" s="98"/>
      <c r="H117" s="98"/>
      <c r="I117" s="98"/>
      <c r="J117" s="99">
        <f>ROUND(J96+J109,2)</f>
        <v>0</v>
      </c>
      <c r="K117" s="98"/>
      <c r="L117" s="31"/>
    </row>
    <row r="118" spans="2:65" s="1" customFormat="1" ht="6.9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1"/>
    </row>
    <row r="122" spans="2:65" s="1" customFormat="1" ht="6.9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31"/>
    </row>
    <row r="123" spans="2:65" s="1" customFormat="1" ht="24.9" customHeight="1">
      <c r="B123" s="31"/>
      <c r="C123" s="18" t="s">
        <v>144</v>
      </c>
      <c r="L123" s="31"/>
    </row>
    <row r="124" spans="2:65" s="1" customFormat="1" ht="6.9" customHeight="1">
      <c r="B124" s="31"/>
      <c r="L124" s="31"/>
    </row>
    <row r="125" spans="2:65" s="1" customFormat="1" ht="12" customHeight="1">
      <c r="B125" s="31"/>
      <c r="C125" s="24" t="s">
        <v>16</v>
      </c>
      <c r="L125" s="31"/>
    </row>
    <row r="126" spans="2:65" s="1" customFormat="1" ht="16.5" customHeight="1">
      <c r="B126" s="31"/>
      <c r="E126" s="229" t="str">
        <f>E7</f>
        <v>Oprava místní komunikace v obci Radomyšl</v>
      </c>
      <c r="F126" s="230"/>
      <c r="G126" s="230"/>
      <c r="H126" s="230"/>
      <c r="L126" s="31"/>
    </row>
    <row r="127" spans="2:65" s="1" customFormat="1" ht="12" customHeight="1">
      <c r="B127" s="31"/>
      <c r="C127" s="24" t="s">
        <v>114</v>
      </c>
      <c r="L127" s="31"/>
    </row>
    <row r="128" spans="2:65" s="1" customFormat="1" ht="16.5" customHeight="1">
      <c r="B128" s="31"/>
      <c r="E128" s="191" t="str">
        <f>E9</f>
        <v>01112404 - SO 04 - Vodovodní řad</v>
      </c>
      <c r="F128" s="231"/>
      <c r="G128" s="231"/>
      <c r="H128" s="231"/>
      <c r="L128" s="31"/>
    </row>
    <row r="129" spans="2:65" s="1" customFormat="1" ht="6.9" customHeight="1">
      <c r="B129" s="31"/>
      <c r="L129" s="31"/>
    </row>
    <row r="130" spans="2:65" s="1" customFormat="1" ht="12" customHeight="1">
      <c r="B130" s="31"/>
      <c r="C130" s="24" t="s">
        <v>20</v>
      </c>
      <c r="F130" s="22" t="str">
        <f>F12</f>
        <v>Radomyšl</v>
      </c>
      <c r="I130" s="24" t="s">
        <v>22</v>
      </c>
      <c r="J130" s="51" t="str">
        <f>IF(J12="","",J12)</f>
        <v>12. 11. 2024</v>
      </c>
      <c r="L130" s="31"/>
    </row>
    <row r="131" spans="2:65" s="1" customFormat="1" ht="6.9" customHeight="1">
      <c r="B131" s="31"/>
      <c r="L131" s="31"/>
    </row>
    <row r="132" spans="2:65" s="1" customFormat="1" ht="15.15" customHeight="1">
      <c r="B132" s="31"/>
      <c r="C132" s="24" t="s">
        <v>24</v>
      </c>
      <c r="F132" s="22" t="str">
        <f>E15</f>
        <v>Městys radomyšl</v>
      </c>
      <c r="I132" s="24" t="s">
        <v>30</v>
      </c>
      <c r="J132" s="27" t="str">
        <f>E21</f>
        <v xml:space="preserve"> </v>
      </c>
      <c r="L132" s="31"/>
    </row>
    <row r="133" spans="2:65" s="1" customFormat="1" ht="15.15" customHeight="1">
      <c r="B133" s="31"/>
      <c r="C133" s="24" t="s">
        <v>28</v>
      </c>
      <c r="F133" s="22" t="str">
        <f>IF(E18="","",E18)</f>
        <v>Vyplň údaj</v>
      </c>
      <c r="I133" s="24" t="s">
        <v>33</v>
      </c>
      <c r="J133" s="27" t="str">
        <f>E24</f>
        <v>ing. Korbel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30"/>
      <c r="C135" s="131" t="s">
        <v>145</v>
      </c>
      <c r="D135" s="132" t="s">
        <v>63</v>
      </c>
      <c r="E135" s="132" t="s">
        <v>59</v>
      </c>
      <c r="F135" s="132" t="s">
        <v>60</v>
      </c>
      <c r="G135" s="132" t="s">
        <v>146</v>
      </c>
      <c r="H135" s="132" t="s">
        <v>147</v>
      </c>
      <c r="I135" s="132" t="s">
        <v>148</v>
      </c>
      <c r="J135" s="132" t="s">
        <v>119</v>
      </c>
      <c r="K135" s="133" t="s">
        <v>149</v>
      </c>
      <c r="L135" s="130"/>
      <c r="M135" s="58" t="s">
        <v>1</v>
      </c>
      <c r="N135" s="59" t="s">
        <v>42</v>
      </c>
      <c r="O135" s="59" t="s">
        <v>150</v>
      </c>
      <c r="P135" s="59" t="s">
        <v>151</v>
      </c>
      <c r="Q135" s="59" t="s">
        <v>152</v>
      </c>
      <c r="R135" s="59" t="s">
        <v>153</v>
      </c>
      <c r="S135" s="59" t="s">
        <v>154</v>
      </c>
      <c r="T135" s="60" t="s">
        <v>155</v>
      </c>
    </row>
    <row r="136" spans="2:65" s="1" customFormat="1" ht="22.8" customHeight="1">
      <c r="B136" s="31"/>
      <c r="C136" s="63" t="s">
        <v>156</v>
      </c>
      <c r="J136" s="134">
        <f>BK136</f>
        <v>0</v>
      </c>
      <c r="L136" s="31"/>
      <c r="M136" s="61"/>
      <c r="N136" s="52"/>
      <c r="O136" s="52"/>
      <c r="P136" s="135">
        <f>P137+P221+P226</f>
        <v>0</v>
      </c>
      <c r="Q136" s="52"/>
      <c r="R136" s="135">
        <f>R137+R221+R226</f>
        <v>316.70211730000005</v>
      </c>
      <c r="S136" s="52"/>
      <c r="T136" s="136">
        <f>T137+T221+T226</f>
        <v>1.1495</v>
      </c>
      <c r="AT136" s="14" t="s">
        <v>77</v>
      </c>
      <c r="AU136" s="14" t="s">
        <v>121</v>
      </c>
      <c r="BK136" s="137">
        <f>BK137+BK221+BK226</f>
        <v>0</v>
      </c>
    </row>
    <row r="137" spans="2:65" s="11" customFormat="1" ht="25.95" customHeight="1">
      <c r="B137" s="138"/>
      <c r="D137" s="139" t="s">
        <v>77</v>
      </c>
      <c r="E137" s="140" t="s">
        <v>157</v>
      </c>
      <c r="F137" s="140" t="s">
        <v>158</v>
      </c>
      <c r="I137" s="141"/>
      <c r="J137" s="142">
        <f>BK137</f>
        <v>0</v>
      </c>
      <c r="L137" s="138"/>
      <c r="M137" s="143"/>
      <c r="P137" s="144">
        <f>P138+P174+P178+P210+P218</f>
        <v>0</v>
      </c>
      <c r="R137" s="144">
        <f>R138+R174+R178+R210+R218</f>
        <v>316.68825730000003</v>
      </c>
      <c r="T137" s="145">
        <f>T138+T174+T178+T210+T218</f>
        <v>1.1495</v>
      </c>
      <c r="AR137" s="139" t="s">
        <v>86</v>
      </c>
      <c r="AT137" s="146" t="s">
        <v>77</v>
      </c>
      <c r="AU137" s="146" t="s">
        <v>78</v>
      </c>
      <c r="AY137" s="139" t="s">
        <v>159</v>
      </c>
      <c r="BK137" s="147">
        <f>BK138+BK174+BK178+BK210+BK218</f>
        <v>0</v>
      </c>
    </row>
    <row r="138" spans="2:65" s="11" customFormat="1" ht="22.8" customHeight="1">
      <c r="B138" s="138"/>
      <c r="D138" s="139" t="s">
        <v>77</v>
      </c>
      <c r="E138" s="148" t="s">
        <v>86</v>
      </c>
      <c r="F138" s="148" t="s">
        <v>160</v>
      </c>
      <c r="I138" s="141"/>
      <c r="J138" s="149">
        <f>BK138</f>
        <v>0</v>
      </c>
      <c r="L138" s="138"/>
      <c r="M138" s="143"/>
      <c r="P138" s="144">
        <f>SUM(P139:P173)</f>
        <v>0</v>
      </c>
      <c r="R138" s="144">
        <f>SUM(R139:R173)</f>
        <v>314.24301800000001</v>
      </c>
      <c r="T138" s="145">
        <f>SUM(T139:T173)</f>
        <v>0</v>
      </c>
      <c r="AR138" s="139" t="s">
        <v>86</v>
      </c>
      <c r="AT138" s="146" t="s">
        <v>77</v>
      </c>
      <c r="AU138" s="146" t="s">
        <v>86</v>
      </c>
      <c r="AY138" s="139" t="s">
        <v>159</v>
      </c>
      <c r="BK138" s="147">
        <f>SUM(BK139:BK173)</f>
        <v>0</v>
      </c>
    </row>
    <row r="139" spans="2:65" s="1" customFormat="1" ht="24.15" customHeight="1">
      <c r="B139" s="31"/>
      <c r="C139" s="150" t="s">
        <v>86</v>
      </c>
      <c r="D139" s="150" t="s">
        <v>161</v>
      </c>
      <c r="E139" s="151" t="s">
        <v>416</v>
      </c>
      <c r="F139" s="152" t="s">
        <v>417</v>
      </c>
      <c r="G139" s="153" t="s">
        <v>418</v>
      </c>
      <c r="H139" s="154">
        <v>95</v>
      </c>
      <c r="I139" s="155"/>
      <c r="J139" s="156">
        <f>ROUND(I139*H139,2)</f>
        <v>0</v>
      </c>
      <c r="K139" s="152" t="s">
        <v>165</v>
      </c>
      <c r="L139" s="31"/>
      <c r="M139" s="157" t="s">
        <v>1</v>
      </c>
      <c r="N139" s="124" t="s">
        <v>43</v>
      </c>
      <c r="P139" s="158">
        <f>O139*H139</f>
        <v>0</v>
      </c>
      <c r="Q139" s="158">
        <v>3.0000000000000001E-5</v>
      </c>
      <c r="R139" s="158">
        <f>Q139*H139</f>
        <v>2.8500000000000001E-3</v>
      </c>
      <c r="S139" s="158">
        <v>0</v>
      </c>
      <c r="T139" s="159">
        <f>S139*H139</f>
        <v>0</v>
      </c>
      <c r="AR139" s="160" t="s">
        <v>166</v>
      </c>
      <c r="AT139" s="160" t="s">
        <v>161</v>
      </c>
      <c r="AU139" s="160" t="s">
        <v>88</v>
      </c>
      <c r="AY139" s="14" t="s">
        <v>159</v>
      </c>
      <c r="BE139" s="93">
        <f>IF(N139="základní",J139,0)</f>
        <v>0</v>
      </c>
      <c r="BF139" s="93">
        <f>IF(N139="snížená",J139,0)</f>
        <v>0</v>
      </c>
      <c r="BG139" s="93">
        <f>IF(N139="zákl. přenesená",J139,0)</f>
        <v>0</v>
      </c>
      <c r="BH139" s="93">
        <f>IF(N139="sníž. přenesená",J139,0)</f>
        <v>0</v>
      </c>
      <c r="BI139" s="93">
        <f>IF(N139="nulová",J139,0)</f>
        <v>0</v>
      </c>
      <c r="BJ139" s="14" t="s">
        <v>86</v>
      </c>
      <c r="BK139" s="93">
        <f>ROUND(I139*H139,2)</f>
        <v>0</v>
      </c>
      <c r="BL139" s="14" t="s">
        <v>166</v>
      </c>
      <c r="BM139" s="160" t="s">
        <v>711</v>
      </c>
    </row>
    <row r="140" spans="2:65" s="1" customFormat="1" ht="10.199999999999999">
      <c r="B140" s="31"/>
      <c r="D140" s="161" t="s">
        <v>168</v>
      </c>
      <c r="F140" s="162" t="s">
        <v>420</v>
      </c>
      <c r="I140" s="126"/>
      <c r="L140" s="31"/>
      <c r="M140" s="163"/>
      <c r="T140" s="55"/>
      <c r="AT140" s="14" t="s">
        <v>168</v>
      </c>
      <c r="AU140" s="14" t="s">
        <v>88</v>
      </c>
    </row>
    <row r="141" spans="2:65" s="12" customFormat="1" ht="10.199999999999999">
      <c r="B141" s="164"/>
      <c r="D141" s="165" t="s">
        <v>170</v>
      </c>
      <c r="E141" s="166" t="s">
        <v>1</v>
      </c>
      <c r="F141" s="167" t="s">
        <v>712</v>
      </c>
      <c r="H141" s="168">
        <v>95</v>
      </c>
      <c r="I141" s="169"/>
      <c r="L141" s="164"/>
      <c r="M141" s="170"/>
      <c r="T141" s="171"/>
      <c r="AT141" s="166" t="s">
        <v>170</v>
      </c>
      <c r="AU141" s="166" t="s">
        <v>88</v>
      </c>
      <c r="AV141" s="12" t="s">
        <v>88</v>
      </c>
      <c r="AW141" s="12" t="s">
        <v>32</v>
      </c>
      <c r="AX141" s="12" t="s">
        <v>86</v>
      </c>
      <c r="AY141" s="166" t="s">
        <v>159</v>
      </c>
    </row>
    <row r="142" spans="2:65" s="1" customFormat="1" ht="37.799999999999997" customHeight="1">
      <c r="B142" s="31"/>
      <c r="C142" s="150" t="s">
        <v>88</v>
      </c>
      <c r="D142" s="150" t="s">
        <v>161</v>
      </c>
      <c r="E142" s="151" t="s">
        <v>421</v>
      </c>
      <c r="F142" s="152" t="s">
        <v>422</v>
      </c>
      <c r="G142" s="153" t="s">
        <v>287</v>
      </c>
      <c r="H142" s="154">
        <v>12</v>
      </c>
      <c r="I142" s="155"/>
      <c r="J142" s="156">
        <f>ROUND(I142*H142,2)</f>
        <v>0</v>
      </c>
      <c r="K142" s="152" t="s">
        <v>165</v>
      </c>
      <c r="L142" s="31"/>
      <c r="M142" s="157" t="s">
        <v>1</v>
      </c>
      <c r="N142" s="124" t="s">
        <v>43</v>
      </c>
      <c r="P142" s="158">
        <f>O142*H142</f>
        <v>0</v>
      </c>
      <c r="Q142" s="158">
        <v>6.4999999999999997E-4</v>
      </c>
      <c r="R142" s="158">
        <f>Q142*H142</f>
        <v>7.7999999999999996E-3</v>
      </c>
      <c r="S142" s="158">
        <v>0</v>
      </c>
      <c r="T142" s="159">
        <f>S142*H142</f>
        <v>0</v>
      </c>
      <c r="AR142" s="160" t="s">
        <v>166</v>
      </c>
      <c r="AT142" s="160" t="s">
        <v>161</v>
      </c>
      <c r="AU142" s="160" t="s">
        <v>88</v>
      </c>
      <c r="AY142" s="14" t="s">
        <v>159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4" t="s">
        <v>86</v>
      </c>
      <c r="BK142" s="93">
        <f>ROUND(I142*H142,2)</f>
        <v>0</v>
      </c>
      <c r="BL142" s="14" t="s">
        <v>166</v>
      </c>
      <c r="BM142" s="160" t="s">
        <v>713</v>
      </c>
    </row>
    <row r="143" spans="2:65" s="1" customFormat="1" ht="10.199999999999999">
      <c r="B143" s="31"/>
      <c r="D143" s="161" t="s">
        <v>168</v>
      </c>
      <c r="F143" s="162" t="s">
        <v>424</v>
      </c>
      <c r="I143" s="126"/>
      <c r="L143" s="31"/>
      <c r="M143" s="163"/>
      <c r="T143" s="55"/>
      <c r="AT143" s="14" t="s">
        <v>168</v>
      </c>
      <c r="AU143" s="14" t="s">
        <v>88</v>
      </c>
    </row>
    <row r="144" spans="2:65" s="12" customFormat="1" ht="10.199999999999999">
      <c r="B144" s="164"/>
      <c r="D144" s="165" t="s">
        <v>170</v>
      </c>
      <c r="E144" s="166" t="s">
        <v>1</v>
      </c>
      <c r="F144" s="167" t="s">
        <v>8</v>
      </c>
      <c r="H144" s="168">
        <v>12</v>
      </c>
      <c r="I144" s="169"/>
      <c r="L144" s="164"/>
      <c r="M144" s="170"/>
      <c r="T144" s="171"/>
      <c r="AT144" s="166" t="s">
        <v>170</v>
      </c>
      <c r="AU144" s="166" t="s">
        <v>88</v>
      </c>
      <c r="AV144" s="12" t="s">
        <v>88</v>
      </c>
      <c r="AW144" s="12" t="s">
        <v>32</v>
      </c>
      <c r="AX144" s="12" t="s">
        <v>86</v>
      </c>
      <c r="AY144" s="166" t="s">
        <v>159</v>
      </c>
    </row>
    <row r="145" spans="2:65" s="1" customFormat="1" ht="37.799999999999997" customHeight="1">
      <c r="B145" s="31"/>
      <c r="C145" s="150" t="s">
        <v>179</v>
      </c>
      <c r="D145" s="150" t="s">
        <v>161</v>
      </c>
      <c r="E145" s="151" t="s">
        <v>425</v>
      </c>
      <c r="F145" s="152" t="s">
        <v>426</v>
      </c>
      <c r="G145" s="153" t="s">
        <v>287</v>
      </c>
      <c r="H145" s="154">
        <v>12</v>
      </c>
      <c r="I145" s="155"/>
      <c r="J145" s="156">
        <f>ROUND(I145*H145,2)</f>
        <v>0</v>
      </c>
      <c r="K145" s="152" t="s">
        <v>165</v>
      </c>
      <c r="L145" s="31"/>
      <c r="M145" s="157" t="s">
        <v>1</v>
      </c>
      <c r="N145" s="124" t="s">
        <v>43</v>
      </c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AR145" s="160" t="s">
        <v>166</v>
      </c>
      <c r="AT145" s="160" t="s">
        <v>161</v>
      </c>
      <c r="AU145" s="160" t="s">
        <v>88</v>
      </c>
      <c r="AY145" s="14" t="s">
        <v>159</v>
      </c>
      <c r="BE145" s="93">
        <f>IF(N145="základní",J145,0)</f>
        <v>0</v>
      </c>
      <c r="BF145" s="93">
        <f>IF(N145="snížená",J145,0)</f>
        <v>0</v>
      </c>
      <c r="BG145" s="93">
        <f>IF(N145="zákl. přenesená",J145,0)</f>
        <v>0</v>
      </c>
      <c r="BH145" s="93">
        <f>IF(N145="sníž. přenesená",J145,0)</f>
        <v>0</v>
      </c>
      <c r="BI145" s="93">
        <f>IF(N145="nulová",J145,0)</f>
        <v>0</v>
      </c>
      <c r="BJ145" s="14" t="s">
        <v>86</v>
      </c>
      <c r="BK145" s="93">
        <f>ROUND(I145*H145,2)</f>
        <v>0</v>
      </c>
      <c r="BL145" s="14" t="s">
        <v>166</v>
      </c>
      <c r="BM145" s="160" t="s">
        <v>714</v>
      </c>
    </row>
    <row r="146" spans="2:65" s="1" customFormat="1" ht="10.199999999999999">
      <c r="B146" s="31"/>
      <c r="D146" s="161" t="s">
        <v>168</v>
      </c>
      <c r="F146" s="162" t="s">
        <v>428</v>
      </c>
      <c r="I146" s="126"/>
      <c r="L146" s="31"/>
      <c r="M146" s="163"/>
      <c r="T146" s="55"/>
      <c r="AT146" s="14" t="s">
        <v>168</v>
      </c>
      <c r="AU146" s="14" t="s">
        <v>88</v>
      </c>
    </row>
    <row r="147" spans="2:65" s="1" customFormat="1" ht="24.15" customHeight="1">
      <c r="B147" s="31"/>
      <c r="C147" s="150" t="s">
        <v>166</v>
      </c>
      <c r="D147" s="150" t="s">
        <v>161</v>
      </c>
      <c r="E147" s="151" t="s">
        <v>429</v>
      </c>
      <c r="F147" s="152" t="s">
        <v>430</v>
      </c>
      <c r="G147" s="153" t="s">
        <v>175</v>
      </c>
      <c r="H147" s="154">
        <v>430</v>
      </c>
      <c r="I147" s="155"/>
      <c r="J147" s="156">
        <f>ROUND(I147*H147,2)</f>
        <v>0</v>
      </c>
      <c r="K147" s="152" t="s">
        <v>165</v>
      </c>
      <c r="L147" s="31"/>
      <c r="M147" s="157" t="s">
        <v>1</v>
      </c>
      <c r="N147" s="124" t="s">
        <v>43</v>
      </c>
      <c r="P147" s="158">
        <f>O147*H147</f>
        <v>0</v>
      </c>
      <c r="Q147" s="158">
        <v>5.5999999999999995E-4</v>
      </c>
      <c r="R147" s="158">
        <f>Q147*H147</f>
        <v>0.24079999999999999</v>
      </c>
      <c r="S147" s="158">
        <v>0</v>
      </c>
      <c r="T147" s="159">
        <f>S147*H147</f>
        <v>0</v>
      </c>
      <c r="AR147" s="160" t="s">
        <v>166</v>
      </c>
      <c r="AT147" s="160" t="s">
        <v>161</v>
      </c>
      <c r="AU147" s="160" t="s">
        <v>88</v>
      </c>
      <c r="AY147" s="14" t="s">
        <v>159</v>
      </c>
      <c r="BE147" s="93">
        <f>IF(N147="základní",J147,0)</f>
        <v>0</v>
      </c>
      <c r="BF147" s="93">
        <f>IF(N147="snížená",J147,0)</f>
        <v>0</v>
      </c>
      <c r="BG147" s="93">
        <f>IF(N147="zákl. přenesená",J147,0)</f>
        <v>0</v>
      </c>
      <c r="BH147" s="93">
        <f>IF(N147="sníž. přenesená",J147,0)</f>
        <v>0</v>
      </c>
      <c r="BI147" s="93">
        <f>IF(N147="nulová",J147,0)</f>
        <v>0</v>
      </c>
      <c r="BJ147" s="14" t="s">
        <v>86</v>
      </c>
      <c r="BK147" s="93">
        <f>ROUND(I147*H147,2)</f>
        <v>0</v>
      </c>
      <c r="BL147" s="14" t="s">
        <v>166</v>
      </c>
      <c r="BM147" s="160" t="s">
        <v>715</v>
      </c>
    </row>
    <row r="148" spans="2:65" s="1" customFormat="1" ht="10.199999999999999">
      <c r="B148" s="31"/>
      <c r="D148" s="161" t="s">
        <v>168</v>
      </c>
      <c r="F148" s="162" t="s">
        <v>432</v>
      </c>
      <c r="I148" s="126"/>
      <c r="L148" s="31"/>
      <c r="M148" s="163"/>
      <c r="T148" s="55"/>
      <c r="AT148" s="14" t="s">
        <v>168</v>
      </c>
      <c r="AU148" s="14" t="s">
        <v>88</v>
      </c>
    </row>
    <row r="149" spans="2:65" s="12" customFormat="1" ht="10.199999999999999">
      <c r="B149" s="164"/>
      <c r="D149" s="165" t="s">
        <v>170</v>
      </c>
      <c r="E149" s="166" t="s">
        <v>1</v>
      </c>
      <c r="F149" s="167" t="s">
        <v>716</v>
      </c>
      <c r="H149" s="168">
        <v>430</v>
      </c>
      <c r="I149" s="169"/>
      <c r="L149" s="164"/>
      <c r="M149" s="170"/>
      <c r="T149" s="171"/>
      <c r="AT149" s="166" t="s">
        <v>170</v>
      </c>
      <c r="AU149" s="166" t="s">
        <v>88</v>
      </c>
      <c r="AV149" s="12" t="s">
        <v>88</v>
      </c>
      <c r="AW149" s="12" t="s">
        <v>32</v>
      </c>
      <c r="AX149" s="12" t="s">
        <v>86</v>
      </c>
      <c r="AY149" s="166" t="s">
        <v>159</v>
      </c>
    </row>
    <row r="150" spans="2:65" s="1" customFormat="1" ht="24.15" customHeight="1">
      <c r="B150" s="31"/>
      <c r="C150" s="150" t="s">
        <v>202</v>
      </c>
      <c r="D150" s="150" t="s">
        <v>161</v>
      </c>
      <c r="E150" s="151" t="s">
        <v>434</v>
      </c>
      <c r="F150" s="152" t="s">
        <v>435</v>
      </c>
      <c r="G150" s="153" t="s">
        <v>175</v>
      </c>
      <c r="H150" s="154">
        <v>430</v>
      </c>
      <c r="I150" s="155"/>
      <c r="J150" s="156">
        <f>ROUND(I150*H150,2)</f>
        <v>0</v>
      </c>
      <c r="K150" s="152" t="s">
        <v>165</v>
      </c>
      <c r="L150" s="31"/>
      <c r="M150" s="157" t="s">
        <v>1</v>
      </c>
      <c r="N150" s="124" t="s">
        <v>43</v>
      </c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AR150" s="160" t="s">
        <v>166</v>
      </c>
      <c r="AT150" s="160" t="s">
        <v>161</v>
      </c>
      <c r="AU150" s="160" t="s">
        <v>88</v>
      </c>
      <c r="AY150" s="14" t="s">
        <v>159</v>
      </c>
      <c r="BE150" s="93">
        <f>IF(N150="základní",J150,0)</f>
        <v>0</v>
      </c>
      <c r="BF150" s="93">
        <f>IF(N150="snížená",J150,0)</f>
        <v>0</v>
      </c>
      <c r="BG150" s="93">
        <f>IF(N150="zákl. přenesená",J150,0)</f>
        <v>0</v>
      </c>
      <c r="BH150" s="93">
        <f>IF(N150="sníž. přenesená",J150,0)</f>
        <v>0</v>
      </c>
      <c r="BI150" s="93">
        <f>IF(N150="nulová",J150,0)</f>
        <v>0</v>
      </c>
      <c r="BJ150" s="14" t="s">
        <v>86</v>
      </c>
      <c r="BK150" s="93">
        <f>ROUND(I150*H150,2)</f>
        <v>0</v>
      </c>
      <c r="BL150" s="14" t="s">
        <v>166</v>
      </c>
      <c r="BM150" s="160" t="s">
        <v>717</v>
      </c>
    </row>
    <row r="151" spans="2:65" s="1" customFormat="1" ht="10.199999999999999">
      <c r="B151" s="31"/>
      <c r="D151" s="161" t="s">
        <v>168</v>
      </c>
      <c r="F151" s="162" t="s">
        <v>437</v>
      </c>
      <c r="I151" s="126"/>
      <c r="L151" s="31"/>
      <c r="M151" s="163"/>
      <c r="T151" s="55"/>
      <c r="AT151" s="14" t="s">
        <v>168</v>
      </c>
      <c r="AU151" s="14" t="s">
        <v>88</v>
      </c>
    </row>
    <row r="152" spans="2:65" s="1" customFormat="1" ht="49.05" customHeight="1">
      <c r="B152" s="31"/>
      <c r="C152" s="150" t="s">
        <v>209</v>
      </c>
      <c r="D152" s="150" t="s">
        <v>161</v>
      </c>
      <c r="E152" s="151" t="s">
        <v>439</v>
      </c>
      <c r="F152" s="152" t="s">
        <v>440</v>
      </c>
      <c r="G152" s="153" t="s">
        <v>182</v>
      </c>
      <c r="H152" s="154">
        <v>188.1</v>
      </c>
      <c r="I152" s="155"/>
      <c r="J152" s="156">
        <f>ROUND(I152*H152,2)</f>
        <v>0</v>
      </c>
      <c r="K152" s="152" t="s">
        <v>165</v>
      </c>
      <c r="L152" s="31"/>
      <c r="M152" s="157" t="s">
        <v>1</v>
      </c>
      <c r="N152" s="124" t="s">
        <v>43</v>
      </c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AR152" s="160" t="s">
        <v>166</v>
      </c>
      <c r="AT152" s="160" t="s">
        <v>161</v>
      </c>
      <c r="AU152" s="160" t="s">
        <v>88</v>
      </c>
      <c r="AY152" s="14" t="s">
        <v>159</v>
      </c>
      <c r="BE152" s="93">
        <f>IF(N152="základní",J152,0)</f>
        <v>0</v>
      </c>
      <c r="BF152" s="93">
        <f>IF(N152="snížená",J152,0)</f>
        <v>0</v>
      </c>
      <c r="BG152" s="93">
        <f>IF(N152="zákl. přenesená",J152,0)</f>
        <v>0</v>
      </c>
      <c r="BH152" s="93">
        <f>IF(N152="sníž. přenesená",J152,0)</f>
        <v>0</v>
      </c>
      <c r="BI152" s="93">
        <f>IF(N152="nulová",J152,0)</f>
        <v>0</v>
      </c>
      <c r="BJ152" s="14" t="s">
        <v>86</v>
      </c>
      <c r="BK152" s="93">
        <f>ROUND(I152*H152,2)</f>
        <v>0</v>
      </c>
      <c r="BL152" s="14" t="s">
        <v>166</v>
      </c>
      <c r="BM152" s="160" t="s">
        <v>718</v>
      </c>
    </row>
    <row r="153" spans="2:65" s="1" customFormat="1" ht="10.199999999999999">
      <c r="B153" s="31"/>
      <c r="D153" s="161" t="s">
        <v>168</v>
      </c>
      <c r="F153" s="162" t="s">
        <v>442</v>
      </c>
      <c r="I153" s="126"/>
      <c r="L153" s="31"/>
      <c r="M153" s="163"/>
      <c r="T153" s="55"/>
      <c r="AT153" s="14" t="s">
        <v>168</v>
      </c>
      <c r="AU153" s="14" t="s">
        <v>88</v>
      </c>
    </row>
    <row r="154" spans="2:65" s="12" customFormat="1" ht="10.199999999999999">
      <c r="B154" s="164"/>
      <c r="D154" s="165" t="s">
        <v>170</v>
      </c>
      <c r="E154" s="166" t="s">
        <v>1</v>
      </c>
      <c r="F154" s="167" t="s">
        <v>719</v>
      </c>
      <c r="H154" s="168">
        <v>188.1</v>
      </c>
      <c r="I154" s="169"/>
      <c r="L154" s="164"/>
      <c r="M154" s="170"/>
      <c r="T154" s="171"/>
      <c r="AT154" s="166" t="s">
        <v>170</v>
      </c>
      <c r="AU154" s="166" t="s">
        <v>88</v>
      </c>
      <c r="AV154" s="12" t="s">
        <v>88</v>
      </c>
      <c r="AW154" s="12" t="s">
        <v>32</v>
      </c>
      <c r="AX154" s="12" t="s">
        <v>86</v>
      </c>
      <c r="AY154" s="166" t="s">
        <v>159</v>
      </c>
    </row>
    <row r="155" spans="2:65" s="1" customFormat="1" ht="37.799999999999997" customHeight="1">
      <c r="B155" s="31"/>
      <c r="C155" s="150" t="s">
        <v>215</v>
      </c>
      <c r="D155" s="150" t="s">
        <v>161</v>
      </c>
      <c r="E155" s="151" t="s">
        <v>444</v>
      </c>
      <c r="F155" s="152" t="s">
        <v>445</v>
      </c>
      <c r="G155" s="153" t="s">
        <v>164</v>
      </c>
      <c r="H155" s="154">
        <v>585.20000000000005</v>
      </c>
      <c r="I155" s="155"/>
      <c r="J155" s="156">
        <f>ROUND(I155*H155,2)</f>
        <v>0</v>
      </c>
      <c r="K155" s="152" t="s">
        <v>165</v>
      </c>
      <c r="L155" s="31"/>
      <c r="M155" s="157" t="s">
        <v>1</v>
      </c>
      <c r="N155" s="124" t="s">
        <v>43</v>
      </c>
      <c r="P155" s="158">
        <f>O155*H155</f>
        <v>0</v>
      </c>
      <c r="Q155" s="158">
        <v>8.4000000000000003E-4</v>
      </c>
      <c r="R155" s="158">
        <f>Q155*H155</f>
        <v>0.49156800000000006</v>
      </c>
      <c r="S155" s="158">
        <v>0</v>
      </c>
      <c r="T155" s="159">
        <f>S155*H155</f>
        <v>0</v>
      </c>
      <c r="AR155" s="160" t="s">
        <v>166</v>
      </c>
      <c r="AT155" s="160" t="s">
        <v>161</v>
      </c>
      <c r="AU155" s="160" t="s">
        <v>88</v>
      </c>
      <c r="AY155" s="14" t="s">
        <v>159</v>
      </c>
      <c r="BE155" s="93">
        <f>IF(N155="základní",J155,0)</f>
        <v>0</v>
      </c>
      <c r="BF155" s="93">
        <f>IF(N155="snížená",J155,0)</f>
        <v>0</v>
      </c>
      <c r="BG155" s="93">
        <f>IF(N155="zákl. přenesená",J155,0)</f>
        <v>0</v>
      </c>
      <c r="BH155" s="93">
        <f>IF(N155="sníž. přenesená",J155,0)</f>
        <v>0</v>
      </c>
      <c r="BI155" s="93">
        <f>IF(N155="nulová",J155,0)</f>
        <v>0</v>
      </c>
      <c r="BJ155" s="14" t="s">
        <v>86</v>
      </c>
      <c r="BK155" s="93">
        <f>ROUND(I155*H155,2)</f>
        <v>0</v>
      </c>
      <c r="BL155" s="14" t="s">
        <v>166</v>
      </c>
      <c r="BM155" s="160" t="s">
        <v>720</v>
      </c>
    </row>
    <row r="156" spans="2:65" s="1" customFormat="1" ht="10.199999999999999">
      <c r="B156" s="31"/>
      <c r="D156" s="161" t="s">
        <v>168</v>
      </c>
      <c r="F156" s="162" t="s">
        <v>447</v>
      </c>
      <c r="I156" s="126"/>
      <c r="L156" s="31"/>
      <c r="M156" s="163"/>
      <c r="T156" s="55"/>
      <c r="AT156" s="14" t="s">
        <v>168</v>
      </c>
      <c r="AU156" s="14" t="s">
        <v>88</v>
      </c>
    </row>
    <row r="157" spans="2:65" s="12" customFormat="1" ht="10.199999999999999">
      <c r="B157" s="164"/>
      <c r="D157" s="165" t="s">
        <v>170</v>
      </c>
      <c r="E157" s="166" t="s">
        <v>1</v>
      </c>
      <c r="F157" s="167" t="s">
        <v>721</v>
      </c>
      <c r="H157" s="168">
        <v>585.20000000000005</v>
      </c>
      <c r="I157" s="169"/>
      <c r="L157" s="164"/>
      <c r="M157" s="170"/>
      <c r="T157" s="171"/>
      <c r="AT157" s="166" t="s">
        <v>170</v>
      </c>
      <c r="AU157" s="166" t="s">
        <v>88</v>
      </c>
      <c r="AV157" s="12" t="s">
        <v>88</v>
      </c>
      <c r="AW157" s="12" t="s">
        <v>32</v>
      </c>
      <c r="AX157" s="12" t="s">
        <v>86</v>
      </c>
      <c r="AY157" s="166" t="s">
        <v>159</v>
      </c>
    </row>
    <row r="158" spans="2:65" s="1" customFormat="1" ht="49.05" customHeight="1">
      <c r="B158" s="31"/>
      <c r="C158" s="150" t="s">
        <v>220</v>
      </c>
      <c r="D158" s="150" t="s">
        <v>161</v>
      </c>
      <c r="E158" s="151" t="s">
        <v>722</v>
      </c>
      <c r="F158" s="152" t="s">
        <v>723</v>
      </c>
      <c r="G158" s="153" t="s">
        <v>164</v>
      </c>
      <c r="H158" s="154">
        <v>585.20000000000005</v>
      </c>
      <c r="I158" s="155"/>
      <c r="J158" s="156">
        <f>ROUND(I158*H158,2)</f>
        <v>0</v>
      </c>
      <c r="K158" s="152" t="s">
        <v>165</v>
      </c>
      <c r="L158" s="31"/>
      <c r="M158" s="157" t="s">
        <v>1</v>
      </c>
      <c r="N158" s="124" t="s">
        <v>43</v>
      </c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AR158" s="160" t="s">
        <v>166</v>
      </c>
      <c r="AT158" s="160" t="s">
        <v>161</v>
      </c>
      <c r="AU158" s="160" t="s">
        <v>88</v>
      </c>
      <c r="AY158" s="14" t="s">
        <v>159</v>
      </c>
      <c r="BE158" s="93">
        <f>IF(N158="základní",J158,0)</f>
        <v>0</v>
      </c>
      <c r="BF158" s="93">
        <f>IF(N158="snížená",J158,0)</f>
        <v>0</v>
      </c>
      <c r="BG158" s="93">
        <f>IF(N158="zákl. přenesená",J158,0)</f>
        <v>0</v>
      </c>
      <c r="BH158" s="93">
        <f>IF(N158="sníž. přenesená",J158,0)</f>
        <v>0</v>
      </c>
      <c r="BI158" s="93">
        <f>IF(N158="nulová",J158,0)</f>
        <v>0</v>
      </c>
      <c r="BJ158" s="14" t="s">
        <v>86</v>
      </c>
      <c r="BK158" s="93">
        <f>ROUND(I158*H158,2)</f>
        <v>0</v>
      </c>
      <c r="BL158" s="14" t="s">
        <v>166</v>
      </c>
      <c r="BM158" s="160" t="s">
        <v>724</v>
      </c>
    </row>
    <row r="159" spans="2:65" s="1" customFormat="1" ht="10.199999999999999">
      <c r="B159" s="31"/>
      <c r="D159" s="161" t="s">
        <v>168</v>
      </c>
      <c r="F159" s="162" t="s">
        <v>725</v>
      </c>
      <c r="I159" s="126"/>
      <c r="L159" s="31"/>
      <c r="M159" s="163"/>
      <c r="T159" s="55"/>
      <c r="AT159" s="14" t="s">
        <v>168</v>
      </c>
      <c r="AU159" s="14" t="s">
        <v>88</v>
      </c>
    </row>
    <row r="160" spans="2:65" s="1" customFormat="1" ht="62.7" customHeight="1">
      <c r="B160" s="31"/>
      <c r="C160" s="150" t="s">
        <v>227</v>
      </c>
      <c r="D160" s="150" t="s">
        <v>161</v>
      </c>
      <c r="E160" s="151" t="s">
        <v>186</v>
      </c>
      <c r="F160" s="152" t="s">
        <v>187</v>
      </c>
      <c r="G160" s="153" t="s">
        <v>182</v>
      </c>
      <c r="H160" s="154">
        <v>585.20000000000005</v>
      </c>
      <c r="I160" s="155"/>
      <c r="J160" s="156">
        <f>ROUND(I160*H160,2)</f>
        <v>0</v>
      </c>
      <c r="K160" s="152" t="s">
        <v>165</v>
      </c>
      <c r="L160" s="31"/>
      <c r="M160" s="157" t="s">
        <v>1</v>
      </c>
      <c r="N160" s="124" t="s">
        <v>43</v>
      </c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AR160" s="160" t="s">
        <v>166</v>
      </c>
      <c r="AT160" s="160" t="s">
        <v>161</v>
      </c>
      <c r="AU160" s="160" t="s">
        <v>88</v>
      </c>
      <c r="AY160" s="14" t="s">
        <v>159</v>
      </c>
      <c r="BE160" s="93">
        <f>IF(N160="základní",J160,0)</f>
        <v>0</v>
      </c>
      <c r="BF160" s="93">
        <f>IF(N160="snížená",J160,0)</f>
        <v>0</v>
      </c>
      <c r="BG160" s="93">
        <f>IF(N160="zákl. přenesená",J160,0)</f>
        <v>0</v>
      </c>
      <c r="BH160" s="93">
        <f>IF(N160="sníž. přenesená",J160,0)</f>
        <v>0</v>
      </c>
      <c r="BI160" s="93">
        <f>IF(N160="nulová",J160,0)</f>
        <v>0</v>
      </c>
      <c r="BJ160" s="14" t="s">
        <v>86</v>
      </c>
      <c r="BK160" s="93">
        <f>ROUND(I160*H160,2)</f>
        <v>0</v>
      </c>
      <c r="BL160" s="14" t="s">
        <v>166</v>
      </c>
      <c r="BM160" s="160" t="s">
        <v>726</v>
      </c>
    </row>
    <row r="161" spans="2:65" s="1" customFormat="1" ht="10.199999999999999">
      <c r="B161" s="31"/>
      <c r="D161" s="161" t="s">
        <v>168</v>
      </c>
      <c r="F161" s="162" t="s">
        <v>189</v>
      </c>
      <c r="I161" s="126"/>
      <c r="L161" s="31"/>
      <c r="M161" s="163"/>
      <c r="T161" s="55"/>
      <c r="AT161" s="14" t="s">
        <v>168</v>
      </c>
      <c r="AU161" s="14" t="s">
        <v>88</v>
      </c>
    </row>
    <row r="162" spans="2:65" s="1" customFormat="1" ht="44.25" customHeight="1">
      <c r="B162" s="31"/>
      <c r="C162" s="150" t="s">
        <v>231</v>
      </c>
      <c r="D162" s="150" t="s">
        <v>161</v>
      </c>
      <c r="E162" s="151" t="s">
        <v>192</v>
      </c>
      <c r="F162" s="152" t="s">
        <v>193</v>
      </c>
      <c r="G162" s="153" t="s">
        <v>182</v>
      </c>
      <c r="H162" s="154">
        <v>585.20000000000005</v>
      </c>
      <c r="I162" s="155"/>
      <c r="J162" s="156">
        <f>ROUND(I162*H162,2)</f>
        <v>0</v>
      </c>
      <c r="K162" s="152" t="s">
        <v>165</v>
      </c>
      <c r="L162" s="31"/>
      <c r="M162" s="157" t="s">
        <v>1</v>
      </c>
      <c r="N162" s="124" t="s">
        <v>43</v>
      </c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AR162" s="160" t="s">
        <v>166</v>
      </c>
      <c r="AT162" s="160" t="s">
        <v>161</v>
      </c>
      <c r="AU162" s="160" t="s">
        <v>88</v>
      </c>
      <c r="AY162" s="14" t="s">
        <v>159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4" t="s">
        <v>86</v>
      </c>
      <c r="BK162" s="93">
        <f>ROUND(I162*H162,2)</f>
        <v>0</v>
      </c>
      <c r="BL162" s="14" t="s">
        <v>166</v>
      </c>
      <c r="BM162" s="160" t="s">
        <v>727</v>
      </c>
    </row>
    <row r="163" spans="2:65" s="1" customFormat="1" ht="10.199999999999999">
      <c r="B163" s="31"/>
      <c r="D163" s="161" t="s">
        <v>168</v>
      </c>
      <c r="F163" s="162" t="s">
        <v>195</v>
      </c>
      <c r="I163" s="126"/>
      <c r="L163" s="31"/>
      <c r="M163" s="163"/>
      <c r="T163" s="55"/>
      <c r="AT163" s="14" t="s">
        <v>168</v>
      </c>
      <c r="AU163" s="14" t="s">
        <v>88</v>
      </c>
    </row>
    <row r="164" spans="2:65" s="1" customFormat="1" ht="44.25" customHeight="1">
      <c r="B164" s="31"/>
      <c r="C164" s="150" t="s">
        <v>236</v>
      </c>
      <c r="D164" s="150" t="s">
        <v>161</v>
      </c>
      <c r="E164" s="151" t="s">
        <v>456</v>
      </c>
      <c r="F164" s="152" t="s">
        <v>457</v>
      </c>
      <c r="G164" s="153" t="s">
        <v>182</v>
      </c>
      <c r="H164" s="154">
        <v>104.5</v>
      </c>
      <c r="I164" s="155"/>
      <c r="J164" s="156">
        <f>ROUND(I164*H164,2)</f>
        <v>0</v>
      </c>
      <c r="K164" s="152" t="s">
        <v>165</v>
      </c>
      <c r="L164" s="31"/>
      <c r="M164" s="157" t="s">
        <v>1</v>
      </c>
      <c r="N164" s="124" t="s">
        <v>43</v>
      </c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AR164" s="160" t="s">
        <v>166</v>
      </c>
      <c r="AT164" s="160" t="s">
        <v>161</v>
      </c>
      <c r="AU164" s="160" t="s">
        <v>88</v>
      </c>
      <c r="AY164" s="14" t="s">
        <v>159</v>
      </c>
      <c r="BE164" s="93">
        <f>IF(N164="základní",J164,0)</f>
        <v>0</v>
      </c>
      <c r="BF164" s="93">
        <f>IF(N164="snížená",J164,0)</f>
        <v>0</v>
      </c>
      <c r="BG164" s="93">
        <f>IF(N164="zákl. přenesená",J164,0)</f>
        <v>0</v>
      </c>
      <c r="BH164" s="93">
        <f>IF(N164="sníž. přenesená",J164,0)</f>
        <v>0</v>
      </c>
      <c r="BI164" s="93">
        <f>IF(N164="nulová",J164,0)</f>
        <v>0</v>
      </c>
      <c r="BJ164" s="14" t="s">
        <v>86</v>
      </c>
      <c r="BK164" s="93">
        <f>ROUND(I164*H164,2)</f>
        <v>0</v>
      </c>
      <c r="BL164" s="14" t="s">
        <v>166</v>
      </c>
      <c r="BM164" s="160" t="s">
        <v>728</v>
      </c>
    </row>
    <row r="165" spans="2:65" s="1" customFormat="1" ht="10.199999999999999">
      <c r="B165" s="31"/>
      <c r="D165" s="161" t="s">
        <v>168</v>
      </c>
      <c r="F165" s="162" t="s">
        <v>459</v>
      </c>
      <c r="I165" s="126"/>
      <c r="L165" s="31"/>
      <c r="M165" s="163"/>
      <c r="T165" s="55"/>
      <c r="AT165" s="14" t="s">
        <v>168</v>
      </c>
      <c r="AU165" s="14" t="s">
        <v>88</v>
      </c>
    </row>
    <row r="166" spans="2:65" s="12" customFormat="1" ht="10.199999999999999">
      <c r="B166" s="164"/>
      <c r="D166" s="165" t="s">
        <v>170</v>
      </c>
      <c r="E166" s="166" t="s">
        <v>1</v>
      </c>
      <c r="F166" s="167" t="s">
        <v>729</v>
      </c>
      <c r="H166" s="168">
        <v>104.5</v>
      </c>
      <c r="I166" s="169"/>
      <c r="L166" s="164"/>
      <c r="M166" s="170"/>
      <c r="T166" s="171"/>
      <c r="AT166" s="166" t="s">
        <v>170</v>
      </c>
      <c r="AU166" s="166" t="s">
        <v>88</v>
      </c>
      <c r="AV166" s="12" t="s">
        <v>88</v>
      </c>
      <c r="AW166" s="12" t="s">
        <v>32</v>
      </c>
      <c r="AX166" s="12" t="s">
        <v>86</v>
      </c>
      <c r="AY166" s="166" t="s">
        <v>159</v>
      </c>
    </row>
    <row r="167" spans="2:65" s="1" customFormat="1" ht="16.5" customHeight="1">
      <c r="B167" s="31"/>
      <c r="C167" s="172" t="s">
        <v>8</v>
      </c>
      <c r="D167" s="172" t="s">
        <v>216</v>
      </c>
      <c r="E167" s="173" t="s">
        <v>217</v>
      </c>
      <c r="F167" s="174" t="s">
        <v>218</v>
      </c>
      <c r="G167" s="175" t="s">
        <v>219</v>
      </c>
      <c r="H167" s="176">
        <v>188.1</v>
      </c>
      <c r="I167" s="177"/>
      <c r="J167" s="178">
        <f>ROUND(I167*H167,2)</f>
        <v>0</v>
      </c>
      <c r="K167" s="174" t="s">
        <v>165</v>
      </c>
      <c r="L167" s="179"/>
      <c r="M167" s="180" t="s">
        <v>1</v>
      </c>
      <c r="N167" s="181" t="s">
        <v>43</v>
      </c>
      <c r="P167" s="158">
        <f>O167*H167</f>
        <v>0</v>
      </c>
      <c r="Q167" s="158">
        <v>1</v>
      </c>
      <c r="R167" s="158">
        <f>Q167*H167</f>
        <v>188.1</v>
      </c>
      <c r="S167" s="158">
        <v>0</v>
      </c>
      <c r="T167" s="159">
        <f>S167*H167</f>
        <v>0</v>
      </c>
      <c r="AR167" s="160" t="s">
        <v>220</v>
      </c>
      <c r="AT167" s="160" t="s">
        <v>216</v>
      </c>
      <c r="AU167" s="160" t="s">
        <v>88</v>
      </c>
      <c r="AY167" s="14" t="s">
        <v>159</v>
      </c>
      <c r="BE167" s="93">
        <f>IF(N167="základní",J167,0)</f>
        <v>0</v>
      </c>
      <c r="BF167" s="93">
        <f>IF(N167="snížená",J167,0)</f>
        <v>0</v>
      </c>
      <c r="BG167" s="93">
        <f>IF(N167="zákl. přenesená",J167,0)</f>
        <v>0</v>
      </c>
      <c r="BH167" s="93">
        <f>IF(N167="sníž. přenesená",J167,0)</f>
        <v>0</v>
      </c>
      <c r="BI167" s="93">
        <f>IF(N167="nulová",J167,0)</f>
        <v>0</v>
      </c>
      <c r="BJ167" s="14" t="s">
        <v>86</v>
      </c>
      <c r="BK167" s="93">
        <f>ROUND(I167*H167,2)</f>
        <v>0</v>
      </c>
      <c r="BL167" s="14" t="s">
        <v>166</v>
      </c>
      <c r="BM167" s="160" t="s">
        <v>730</v>
      </c>
    </row>
    <row r="168" spans="2:65" s="12" customFormat="1" ht="10.199999999999999">
      <c r="B168" s="164"/>
      <c r="D168" s="165" t="s">
        <v>170</v>
      </c>
      <c r="E168" s="166" t="s">
        <v>1</v>
      </c>
      <c r="F168" s="167" t="s">
        <v>731</v>
      </c>
      <c r="H168" s="168">
        <v>188.1</v>
      </c>
      <c r="I168" s="169"/>
      <c r="L168" s="164"/>
      <c r="M168" s="170"/>
      <c r="T168" s="171"/>
      <c r="AT168" s="166" t="s">
        <v>170</v>
      </c>
      <c r="AU168" s="166" t="s">
        <v>88</v>
      </c>
      <c r="AV168" s="12" t="s">
        <v>88</v>
      </c>
      <c r="AW168" s="12" t="s">
        <v>32</v>
      </c>
      <c r="AX168" s="12" t="s">
        <v>86</v>
      </c>
      <c r="AY168" s="166" t="s">
        <v>159</v>
      </c>
    </row>
    <row r="169" spans="2:65" s="1" customFormat="1" ht="66.75" customHeight="1">
      <c r="B169" s="31"/>
      <c r="C169" s="150" t="s">
        <v>262</v>
      </c>
      <c r="D169" s="150" t="s">
        <v>161</v>
      </c>
      <c r="E169" s="151" t="s">
        <v>462</v>
      </c>
      <c r="F169" s="152" t="s">
        <v>463</v>
      </c>
      <c r="G169" s="153" t="s">
        <v>182</v>
      </c>
      <c r="H169" s="154">
        <v>62.7</v>
      </c>
      <c r="I169" s="155"/>
      <c r="J169" s="156">
        <f>ROUND(I169*H169,2)</f>
        <v>0</v>
      </c>
      <c r="K169" s="152" t="s">
        <v>165</v>
      </c>
      <c r="L169" s="31"/>
      <c r="M169" s="157" t="s">
        <v>1</v>
      </c>
      <c r="N169" s="124" t="s">
        <v>43</v>
      </c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AR169" s="160" t="s">
        <v>166</v>
      </c>
      <c r="AT169" s="160" t="s">
        <v>161</v>
      </c>
      <c r="AU169" s="160" t="s">
        <v>88</v>
      </c>
      <c r="AY169" s="14" t="s">
        <v>159</v>
      </c>
      <c r="BE169" s="93">
        <f>IF(N169="základní",J169,0)</f>
        <v>0</v>
      </c>
      <c r="BF169" s="93">
        <f>IF(N169="snížená",J169,0)</f>
        <v>0</v>
      </c>
      <c r="BG169" s="93">
        <f>IF(N169="zákl. přenesená",J169,0)</f>
        <v>0</v>
      </c>
      <c r="BH169" s="93">
        <f>IF(N169="sníž. přenesená",J169,0)</f>
        <v>0</v>
      </c>
      <c r="BI169" s="93">
        <f>IF(N169="nulová",J169,0)</f>
        <v>0</v>
      </c>
      <c r="BJ169" s="14" t="s">
        <v>86</v>
      </c>
      <c r="BK169" s="93">
        <f>ROUND(I169*H169,2)</f>
        <v>0</v>
      </c>
      <c r="BL169" s="14" t="s">
        <v>166</v>
      </c>
      <c r="BM169" s="160" t="s">
        <v>732</v>
      </c>
    </row>
    <row r="170" spans="2:65" s="1" customFormat="1" ht="10.199999999999999">
      <c r="B170" s="31"/>
      <c r="D170" s="161" t="s">
        <v>168</v>
      </c>
      <c r="F170" s="162" t="s">
        <v>465</v>
      </c>
      <c r="I170" s="126"/>
      <c r="L170" s="31"/>
      <c r="M170" s="163"/>
      <c r="T170" s="55"/>
      <c r="AT170" s="14" t="s">
        <v>168</v>
      </c>
      <c r="AU170" s="14" t="s">
        <v>88</v>
      </c>
    </row>
    <row r="171" spans="2:65" s="12" customFormat="1" ht="10.199999999999999">
      <c r="B171" s="164"/>
      <c r="D171" s="165" t="s">
        <v>170</v>
      </c>
      <c r="E171" s="166" t="s">
        <v>1</v>
      </c>
      <c r="F171" s="167" t="s">
        <v>733</v>
      </c>
      <c r="H171" s="168">
        <v>62.7</v>
      </c>
      <c r="I171" s="169"/>
      <c r="L171" s="164"/>
      <c r="M171" s="170"/>
      <c r="T171" s="171"/>
      <c r="AT171" s="166" t="s">
        <v>170</v>
      </c>
      <c r="AU171" s="166" t="s">
        <v>88</v>
      </c>
      <c r="AV171" s="12" t="s">
        <v>88</v>
      </c>
      <c r="AW171" s="12" t="s">
        <v>32</v>
      </c>
      <c r="AX171" s="12" t="s">
        <v>86</v>
      </c>
      <c r="AY171" s="166" t="s">
        <v>159</v>
      </c>
    </row>
    <row r="172" spans="2:65" s="1" customFormat="1" ht="16.5" customHeight="1">
      <c r="B172" s="31"/>
      <c r="C172" s="172" t="s">
        <v>246</v>
      </c>
      <c r="D172" s="172" t="s">
        <v>216</v>
      </c>
      <c r="E172" s="173" t="s">
        <v>232</v>
      </c>
      <c r="F172" s="174" t="s">
        <v>233</v>
      </c>
      <c r="G172" s="175" t="s">
        <v>219</v>
      </c>
      <c r="H172" s="176">
        <v>125.4</v>
      </c>
      <c r="I172" s="177"/>
      <c r="J172" s="178">
        <f>ROUND(I172*H172,2)</f>
        <v>0</v>
      </c>
      <c r="K172" s="174" t="s">
        <v>165</v>
      </c>
      <c r="L172" s="179"/>
      <c r="M172" s="180" t="s">
        <v>1</v>
      </c>
      <c r="N172" s="181" t="s">
        <v>43</v>
      </c>
      <c r="P172" s="158">
        <f>O172*H172</f>
        <v>0</v>
      </c>
      <c r="Q172" s="158">
        <v>1</v>
      </c>
      <c r="R172" s="158">
        <f>Q172*H172</f>
        <v>125.4</v>
      </c>
      <c r="S172" s="158">
        <v>0</v>
      </c>
      <c r="T172" s="159">
        <f>S172*H172</f>
        <v>0</v>
      </c>
      <c r="AR172" s="160" t="s">
        <v>220</v>
      </c>
      <c r="AT172" s="160" t="s">
        <v>216</v>
      </c>
      <c r="AU172" s="160" t="s">
        <v>88</v>
      </c>
      <c r="AY172" s="14" t="s">
        <v>159</v>
      </c>
      <c r="BE172" s="93">
        <f>IF(N172="základní",J172,0)</f>
        <v>0</v>
      </c>
      <c r="BF172" s="93">
        <f>IF(N172="snížená",J172,0)</f>
        <v>0</v>
      </c>
      <c r="BG172" s="93">
        <f>IF(N172="zákl. přenesená",J172,0)</f>
        <v>0</v>
      </c>
      <c r="BH172" s="93">
        <f>IF(N172="sníž. přenesená",J172,0)</f>
        <v>0</v>
      </c>
      <c r="BI172" s="93">
        <f>IF(N172="nulová",J172,0)</f>
        <v>0</v>
      </c>
      <c r="BJ172" s="14" t="s">
        <v>86</v>
      </c>
      <c r="BK172" s="93">
        <f>ROUND(I172*H172,2)</f>
        <v>0</v>
      </c>
      <c r="BL172" s="14" t="s">
        <v>166</v>
      </c>
      <c r="BM172" s="160" t="s">
        <v>734</v>
      </c>
    </row>
    <row r="173" spans="2:65" s="12" customFormat="1" ht="10.199999999999999">
      <c r="B173" s="164"/>
      <c r="D173" s="165" t="s">
        <v>170</v>
      </c>
      <c r="F173" s="167" t="s">
        <v>735</v>
      </c>
      <c r="H173" s="168">
        <v>125.4</v>
      </c>
      <c r="I173" s="169"/>
      <c r="L173" s="164"/>
      <c r="M173" s="170"/>
      <c r="T173" s="171"/>
      <c r="AT173" s="166" t="s">
        <v>170</v>
      </c>
      <c r="AU173" s="166" t="s">
        <v>88</v>
      </c>
      <c r="AV173" s="12" t="s">
        <v>88</v>
      </c>
      <c r="AW173" s="12" t="s">
        <v>4</v>
      </c>
      <c r="AX173" s="12" t="s">
        <v>86</v>
      </c>
      <c r="AY173" s="166" t="s">
        <v>159</v>
      </c>
    </row>
    <row r="174" spans="2:65" s="11" customFormat="1" ht="22.8" customHeight="1">
      <c r="B174" s="138"/>
      <c r="D174" s="139" t="s">
        <v>77</v>
      </c>
      <c r="E174" s="148" t="s">
        <v>166</v>
      </c>
      <c r="F174" s="148" t="s">
        <v>197</v>
      </c>
      <c r="I174" s="141"/>
      <c r="J174" s="149">
        <f>BK174</f>
        <v>0</v>
      </c>
      <c r="L174" s="138"/>
      <c r="M174" s="143"/>
      <c r="P174" s="144">
        <f>SUM(P175:P177)</f>
        <v>0</v>
      </c>
      <c r="R174" s="144">
        <f>SUM(R175:R177)</f>
        <v>0</v>
      </c>
      <c r="T174" s="145">
        <f>SUM(T175:T177)</f>
        <v>0</v>
      </c>
      <c r="AR174" s="139" t="s">
        <v>86</v>
      </c>
      <c r="AT174" s="146" t="s">
        <v>77</v>
      </c>
      <c r="AU174" s="146" t="s">
        <v>86</v>
      </c>
      <c r="AY174" s="139" t="s">
        <v>159</v>
      </c>
      <c r="BK174" s="147">
        <f>SUM(BK175:BK177)</f>
        <v>0</v>
      </c>
    </row>
    <row r="175" spans="2:65" s="1" customFormat="1" ht="33" customHeight="1">
      <c r="B175" s="31"/>
      <c r="C175" s="150" t="s">
        <v>252</v>
      </c>
      <c r="D175" s="150" t="s">
        <v>161</v>
      </c>
      <c r="E175" s="151" t="s">
        <v>469</v>
      </c>
      <c r="F175" s="152" t="s">
        <v>470</v>
      </c>
      <c r="G175" s="153" t="s">
        <v>182</v>
      </c>
      <c r="H175" s="154">
        <v>20.9</v>
      </c>
      <c r="I175" s="155"/>
      <c r="J175" s="156">
        <f>ROUND(I175*H175,2)</f>
        <v>0</v>
      </c>
      <c r="K175" s="152" t="s">
        <v>165</v>
      </c>
      <c r="L175" s="31"/>
      <c r="M175" s="157" t="s">
        <v>1</v>
      </c>
      <c r="N175" s="124" t="s">
        <v>43</v>
      </c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AR175" s="160" t="s">
        <v>166</v>
      </c>
      <c r="AT175" s="160" t="s">
        <v>161</v>
      </c>
      <c r="AU175" s="160" t="s">
        <v>88</v>
      </c>
      <c r="AY175" s="14" t="s">
        <v>159</v>
      </c>
      <c r="BE175" s="93">
        <f>IF(N175="základní",J175,0)</f>
        <v>0</v>
      </c>
      <c r="BF175" s="93">
        <f>IF(N175="snížená",J175,0)</f>
        <v>0</v>
      </c>
      <c r="BG175" s="93">
        <f>IF(N175="zákl. přenesená",J175,0)</f>
        <v>0</v>
      </c>
      <c r="BH175" s="93">
        <f>IF(N175="sníž. přenesená",J175,0)</f>
        <v>0</v>
      </c>
      <c r="BI175" s="93">
        <f>IF(N175="nulová",J175,0)</f>
        <v>0</v>
      </c>
      <c r="BJ175" s="14" t="s">
        <v>86</v>
      </c>
      <c r="BK175" s="93">
        <f>ROUND(I175*H175,2)</f>
        <v>0</v>
      </c>
      <c r="BL175" s="14" t="s">
        <v>166</v>
      </c>
      <c r="BM175" s="160" t="s">
        <v>736</v>
      </c>
    </row>
    <row r="176" spans="2:65" s="1" customFormat="1" ht="10.199999999999999">
      <c r="B176" s="31"/>
      <c r="D176" s="161" t="s">
        <v>168</v>
      </c>
      <c r="F176" s="162" t="s">
        <v>472</v>
      </c>
      <c r="I176" s="126"/>
      <c r="L176" s="31"/>
      <c r="M176" s="163"/>
      <c r="T176" s="55"/>
      <c r="AT176" s="14" t="s">
        <v>168</v>
      </c>
      <c r="AU176" s="14" t="s">
        <v>88</v>
      </c>
    </row>
    <row r="177" spans="2:65" s="12" customFormat="1" ht="10.199999999999999">
      <c r="B177" s="164"/>
      <c r="D177" s="165" t="s">
        <v>170</v>
      </c>
      <c r="E177" s="166" t="s">
        <v>1</v>
      </c>
      <c r="F177" s="167" t="s">
        <v>737</v>
      </c>
      <c r="H177" s="168">
        <v>20.9</v>
      </c>
      <c r="I177" s="169"/>
      <c r="L177" s="164"/>
      <c r="M177" s="170"/>
      <c r="T177" s="171"/>
      <c r="AT177" s="166" t="s">
        <v>170</v>
      </c>
      <c r="AU177" s="166" t="s">
        <v>88</v>
      </c>
      <c r="AV177" s="12" t="s">
        <v>88</v>
      </c>
      <c r="AW177" s="12" t="s">
        <v>32</v>
      </c>
      <c r="AX177" s="12" t="s">
        <v>86</v>
      </c>
      <c r="AY177" s="166" t="s">
        <v>159</v>
      </c>
    </row>
    <row r="178" spans="2:65" s="11" customFormat="1" ht="22.8" customHeight="1">
      <c r="B178" s="138"/>
      <c r="D178" s="139" t="s">
        <v>77</v>
      </c>
      <c r="E178" s="148" t="s">
        <v>220</v>
      </c>
      <c r="F178" s="148" t="s">
        <v>474</v>
      </c>
      <c r="I178" s="141"/>
      <c r="J178" s="149">
        <f>BK178</f>
        <v>0</v>
      </c>
      <c r="L178" s="138"/>
      <c r="M178" s="143"/>
      <c r="P178" s="144">
        <f>SUM(P179:P209)</f>
        <v>0</v>
      </c>
      <c r="R178" s="144">
        <f>SUM(R179:R209)</f>
        <v>2.4452392999999999</v>
      </c>
      <c r="T178" s="145">
        <f>SUM(T179:T209)</f>
        <v>1.1495</v>
      </c>
      <c r="AR178" s="139" t="s">
        <v>86</v>
      </c>
      <c r="AT178" s="146" t="s">
        <v>77</v>
      </c>
      <c r="AU178" s="146" t="s">
        <v>86</v>
      </c>
      <c r="AY178" s="139" t="s">
        <v>159</v>
      </c>
      <c r="BK178" s="147">
        <f>SUM(BK179:BK209)</f>
        <v>0</v>
      </c>
    </row>
    <row r="179" spans="2:65" s="1" customFormat="1" ht="37.799999999999997" customHeight="1">
      <c r="B179" s="31"/>
      <c r="C179" s="150" t="s">
        <v>326</v>
      </c>
      <c r="D179" s="150" t="s">
        <v>161</v>
      </c>
      <c r="E179" s="151" t="s">
        <v>738</v>
      </c>
      <c r="F179" s="152" t="s">
        <v>739</v>
      </c>
      <c r="G179" s="153" t="s">
        <v>175</v>
      </c>
      <c r="H179" s="154">
        <v>209</v>
      </c>
      <c r="I179" s="155"/>
      <c r="J179" s="156">
        <f>ROUND(I179*H179,2)</f>
        <v>0</v>
      </c>
      <c r="K179" s="152" t="s">
        <v>165</v>
      </c>
      <c r="L179" s="31"/>
      <c r="M179" s="157" t="s">
        <v>1</v>
      </c>
      <c r="N179" s="124" t="s">
        <v>43</v>
      </c>
      <c r="P179" s="158">
        <f>O179*H179</f>
        <v>0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AR179" s="160" t="s">
        <v>166</v>
      </c>
      <c r="AT179" s="160" t="s">
        <v>161</v>
      </c>
      <c r="AU179" s="160" t="s">
        <v>88</v>
      </c>
      <c r="AY179" s="14" t="s">
        <v>159</v>
      </c>
      <c r="BE179" s="93">
        <f>IF(N179="základní",J179,0)</f>
        <v>0</v>
      </c>
      <c r="BF179" s="93">
        <f>IF(N179="snížená",J179,0)</f>
        <v>0</v>
      </c>
      <c r="BG179" s="93">
        <f>IF(N179="zákl. přenesená",J179,0)</f>
        <v>0</v>
      </c>
      <c r="BH179" s="93">
        <f>IF(N179="sníž. přenesená",J179,0)</f>
        <v>0</v>
      </c>
      <c r="BI179" s="93">
        <f>IF(N179="nulová",J179,0)</f>
        <v>0</v>
      </c>
      <c r="BJ179" s="14" t="s">
        <v>86</v>
      </c>
      <c r="BK179" s="93">
        <f>ROUND(I179*H179,2)</f>
        <v>0</v>
      </c>
      <c r="BL179" s="14" t="s">
        <v>166</v>
      </c>
      <c r="BM179" s="160" t="s">
        <v>740</v>
      </c>
    </row>
    <row r="180" spans="2:65" s="1" customFormat="1" ht="10.199999999999999">
      <c r="B180" s="31"/>
      <c r="D180" s="161" t="s">
        <v>168</v>
      </c>
      <c r="F180" s="162" t="s">
        <v>741</v>
      </c>
      <c r="I180" s="126"/>
      <c r="L180" s="31"/>
      <c r="M180" s="163"/>
      <c r="T180" s="55"/>
      <c r="AT180" s="14" t="s">
        <v>168</v>
      </c>
      <c r="AU180" s="14" t="s">
        <v>88</v>
      </c>
    </row>
    <row r="181" spans="2:65" s="12" customFormat="1" ht="10.199999999999999">
      <c r="B181" s="164"/>
      <c r="D181" s="165" t="s">
        <v>170</v>
      </c>
      <c r="E181" s="166" t="s">
        <v>1</v>
      </c>
      <c r="F181" s="167" t="s">
        <v>742</v>
      </c>
      <c r="H181" s="168">
        <v>209</v>
      </c>
      <c r="I181" s="169"/>
      <c r="L181" s="164"/>
      <c r="M181" s="170"/>
      <c r="T181" s="171"/>
      <c r="AT181" s="166" t="s">
        <v>170</v>
      </c>
      <c r="AU181" s="166" t="s">
        <v>88</v>
      </c>
      <c r="AV181" s="12" t="s">
        <v>88</v>
      </c>
      <c r="AW181" s="12" t="s">
        <v>32</v>
      </c>
      <c r="AX181" s="12" t="s">
        <v>86</v>
      </c>
      <c r="AY181" s="166" t="s">
        <v>159</v>
      </c>
    </row>
    <row r="182" spans="2:65" s="1" customFormat="1" ht="24.15" customHeight="1">
      <c r="B182" s="31"/>
      <c r="C182" s="172" t="s">
        <v>334</v>
      </c>
      <c r="D182" s="172" t="s">
        <v>216</v>
      </c>
      <c r="E182" s="173" t="s">
        <v>743</v>
      </c>
      <c r="F182" s="174" t="s">
        <v>744</v>
      </c>
      <c r="G182" s="175" t="s">
        <v>175</v>
      </c>
      <c r="H182" s="176">
        <v>212.13499999999999</v>
      </c>
      <c r="I182" s="177"/>
      <c r="J182" s="178">
        <f>ROUND(I182*H182,2)</f>
        <v>0</v>
      </c>
      <c r="K182" s="174" t="s">
        <v>165</v>
      </c>
      <c r="L182" s="179"/>
      <c r="M182" s="180" t="s">
        <v>1</v>
      </c>
      <c r="N182" s="181" t="s">
        <v>43</v>
      </c>
      <c r="P182" s="158">
        <f>O182*H182</f>
        <v>0</v>
      </c>
      <c r="Q182" s="158">
        <v>3.1800000000000001E-3</v>
      </c>
      <c r="R182" s="158">
        <f>Q182*H182</f>
        <v>0.67458929999999995</v>
      </c>
      <c r="S182" s="158">
        <v>0</v>
      </c>
      <c r="T182" s="159">
        <f>S182*H182</f>
        <v>0</v>
      </c>
      <c r="AR182" s="160" t="s">
        <v>220</v>
      </c>
      <c r="AT182" s="160" t="s">
        <v>216</v>
      </c>
      <c r="AU182" s="160" t="s">
        <v>88</v>
      </c>
      <c r="AY182" s="14" t="s">
        <v>159</v>
      </c>
      <c r="BE182" s="93">
        <f>IF(N182="základní",J182,0)</f>
        <v>0</v>
      </c>
      <c r="BF182" s="93">
        <f>IF(N182="snížená",J182,0)</f>
        <v>0</v>
      </c>
      <c r="BG182" s="93">
        <f>IF(N182="zákl. přenesená",J182,0)</f>
        <v>0</v>
      </c>
      <c r="BH182" s="93">
        <f>IF(N182="sníž. přenesená",J182,0)</f>
        <v>0</v>
      </c>
      <c r="BI182" s="93">
        <f>IF(N182="nulová",J182,0)</f>
        <v>0</v>
      </c>
      <c r="BJ182" s="14" t="s">
        <v>86</v>
      </c>
      <c r="BK182" s="93">
        <f>ROUND(I182*H182,2)</f>
        <v>0</v>
      </c>
      <c r="BL182" s="14" t="s">
        <v>166</v>
      </c>
      <c r="BM182" s="160" t="s">
        <v>745</v>
      </c>
    </row>
    <row r="183" spans="2:65" s="12" customFormat="1" ht="10.199999999999999">
      <c r="B183" s="164"/>
      <c r="D183" s="165" t="s">
        <v>170</v>
      </c>
      <c r="F183" s="167" t="s">
        <v>746</v>
      </c>
      <c r="H183" s="168">
        <v>212.13499999999999</v>
      </c>
      <c r="I183" s="169"/>
      <c r="L183" s="164"/>
      <c r="M183" s="170"/>
      <c r="T183" s="171"/>
      <c r="AT183" s="166" t="s">
        <v>170</v>
      </c>
      <c r="AU183" s="166" t="s">
        <v>88</v>
      </c>
      <c r="AV183" s="12" t="s">
        <v>88</v>
      </c>
      <c r="AW183" s="12" t="s">
        <v>4</v>
      </c>
      <c r="AX183" s="12" t="s">
        <v>86</v>
      </c>
      <c r="AY183" s="166" t="s">
        <v>159</v>
      </c>
    </row>
    <row r="184" spans="2:65" s="1" customFormat="1" ht="24.15" customHeight="1">
      <c r="B184" s="31"/>
      <c r="C184" s="150" t="s">
        <v>191</v>
      </c>
      <c r="D184" s="150" t="s">
        <v>161</v>
      </c>
      <c r="E184" s="151" t="s">
        <v>747</v>
      </c>
      <c r="F184" s="152" t="s">
        <v>748</v>
      </c>
      <c r="G184" s="153" t="s">
        <v>175</v>
      </c>
      <c r="H184" s="154">
        <v>209</v>
      </c>
      <c r="I184" s="155"/>
      <c r="J184" s="156">
        <f>ROUND(I184*H184,2)</f>
        <v>0</v>
      </c>
      <c r="K184" s="152" t="s">
        <v>165</v>
      </c>
      <c r="L184" s="31"/>
      <c r="M184" s="157" t="s">
        <v>1</v>
      </c>
      <c r="N184" s="124" t="s">
        <v>43</v>
      </c>
      <c r="P184" s="158">
        <f>O184*H184</f>
        <v>0</v>
      </c>
      <c r="Q184" s="158">
        <v>0</v>
      </c>
      <c r="R184" s="158">
        <f>Q184*H184</f>
        <v>0</v>
      </c>
      <c r="S184" s="158">
        <v>5.4999999999999997E-3</v>
      </c>
      <c r="T184" s="159">
        <f>S184*H184</f>
        <v>1.1495</v>
      </c>
      <c r="AR184" s="160" t="s">
        <v>166</v>
      </c>
      <c r="AT184" s="160" t="s">
        <v>161</v>
      </c>
      <c r="AU184" s="160" t="s">
        <v>88</v>
      </c>
      <c r="AY184" s="14" t="s">
        <v>159</v>
      </c>
      <c r="BE184" s="93">
        <f>IF(N184="základní",J184,0)</f>
        <v>0</v>
      </c>
      <c r="BF184" s="93">
        <f>IF(N184="snížená",J184,0)</f>
        <v>0</v>
      </c>
      <c r="BG184" s="93">
        <f>IF(N184="zákl. přenesená",J184,0)</f>
        <v>0</v>
      </c>
      <c r="BH184" s="93">
        <f>IF(N184="sníž. přenesená",J184,0)</f>
        <v>0</v>
      </c>
      <c r="BI184" s="93">
        <f>IF(N184="nulová",J184,0)</f>
        <v>0</v>
      </c>
      <c r="BJ184" s="14" t="s">
        <v>86</v>
      </c>
      <c r="BK184" s="93">
        <f>ROUND(I184*H184,2)</f>
        <v>0</v>
      </c>
      <c r="BL184" s="14" t="s">
        <v>166</v>
      </c>
      <c r="BM184" s="160" t="s">
        <v>749</v>
      </c>
    </row>
    <row r="185" spans="2:65" s="1" customFormat="1" ht="10.199999999999999">
      <c r="B185" s="31"/>
      <c r="D185" s="161" t="s">
        <v>168</v>
      </c>
      <c r="F185" s="162" t="s">
        <v>750</v>
      </c>
      <c r="I185" s="126"/>
      <c r="L185" s="31"/>
      <c r="M185" s="163"/>
      <c r="T185" s="55"/>
      <c r="AT185" s="14" t="s">
        <v>168</v>
      </c>
      <c r="AU185" s="14" t="s">
        <v>88</v>
      </c>
    </row>
    <row r="186" spans="2:65" s="1" customFormat="1" ht="44.25" customHeight="1">
      <c r="B186" s="31"/>
      <c r="C186" s="150" t="s">
        <v>277</v>
      </c>
      <c r="D186" s="150" t="s">
        <v>161</v>
      </c>
      <c r="E186" s="151" t="s">
        <v>751</v>
      </c>
      <c r="F186" s="152" t="s">
        <v>752</v>
      </c>
      <c r="G186" s="153" t="s">
        <v>287</v>
      </c>
      <c r="H186" s="154">
        <v>21</v>
      </c>
      <c r="I186" s="155"/>
      <c r="J186" s="156">
        <f>ROUND(I186*H186,2)</f>
        <v>0</v>
      </c>
      <c r="K186" s="152" t="s">
        <v>165</v>
      </c>
      <c r="L186" s="31"/>
      <c r="M186" s="157" t="s">
        <v>1</v>
      </c>
      <c r="N186" s="124" t="s">
        <v>43</v>
      </c>
      <c r="P186" s="158">
        <f>O186*H186</f>
        <v>0</v>
      </c>
      <c r="Q186" s="158">
        <v>0</v>
      </c>
      <c r="R186" s="158">
        <f>Q186*H186</f>
        <v>0</v>
      </c>
      <c r="S186" s="158">
        <v>0</v>
      </c>
      <c r="T186" s="159">
        <f>S186*H186</f>
        <v>0</v>
      </c>
      <c r="AR186" s="160" t="s">
        <v>166</v>
      </c>
      <c r="AT186" s="160" t="s">
        <v>161</v>
      </c>
      <c r="AU186" s="160" t="s">
        <v>88</v>
      </c>
      <c r="AY186" s="14" t="s">
        <v>159</v>
      </c>
      <c r="BE186" s="93">
        <f>IF(N186="základní",J186,0)</f>
        <v>0</v>
      </c>
      <c r="BF186" s="93">
        <f>IF(N186="snížená",J186,0)</f>
        <v>0</v>
      </c>
      <c r="BG186" s="93">
        <f>IF(N186="zákl. přenesená",J186,0)</f>
        <v>0</v>
      </c>
      <c r="BH186" s="93">
        <f>IF(N186="sníž. přenesená",J186,0)</f>
        <v>0</v>
      </c>
      <c r="BI186" s="93">
        <f>IF(N186="nulová",J186,0)</f>
        <v>0</v>
      </c>
      <c r="BJ186" s="14" t="s">
        <v>86</v>
      </c>
      <c r="BK186" s="93">
        <f>ROUND(I186*H186,2)</f>
        <v>0</v>
      </c>
      <c r="BL186" s="14" t="s">
        <v>166</v>
      </c>
      <c r="BM186" s="160" t="s">
        <v>753</v>
      </c>
    </row>
    <row r="187" spans="2:65" s="1" customFormat="1" ht="10.199999999999999">
      <c r="B187" s="31"/>
      <c r="D187" s="161" t="s">
        <v>168</v>
      </c>
      <c r="F187" s="162" t="s">
        <v>754</v>
      </c>
      <c r="I187" s="126"/>
      <c r="L187" s="31"/>
      <c r="M187" s="163"/>
      <c r="T187" s="55"/>
      <c r="AT187" s="14" t="s">
        <v>168</v>
      </c>
      <c r="AU187" s="14" t="s">
        <v>88</v>
      </c>
    </row>
    <row r="188" spans="2:65" s="1" customFormat="1" ht="24.15" customHeight="1">
      <c r="B188" s="31"/>
      <c r="C188" s="172" t="s">
        <v>293</v>
      </c>
      <c r="D188" s="172" t="s">
        <v>216</v>
      </c>
      <c r="E188" s="173" t="s">
        <v>755</v>
      </c>
      <c r="F188" s="174" t="s">
        <v>756</v>
      </c>
      <c r="G188" s="175" t="s">
        <v>287</v>
      </c>
      <c r="H188" s="176">
        <v>21</v>
      </c>
      <c r="I188" s="177"/>
      <c r="J188" s="178">
        <f>ROUND(I188*H188,2)</f>
        <v>0</v>
      </c>
      <c r="K188" s="174" t="s">
        <v>165</v>
      </c>
      <c r="L188" s="179"/>
      <c r="M188" s="180" t="s">
        <v>1</v>
      </c>
      <c r="N188" s="181" t="s">
        <v>43</v>
      </c>
      <c r="P188" s="158">
        <f>O188*H188</f>
        <v>0</v>
      </c>
      <c r="Q188" s="158">
        <v>1E-3</v>
      </c>
      <c r="R188" s="158">
        <f>Q188*H188</f>
        <v>2.1000000000000001E-2</v>
      </c>
      <c r="S188" s="158">
        <v>0</v>
      </c>
      <c r="T188" s="159">
        <f>S188*H188</f>
        <v>0</v>
      </c>
      <c r="AR188" s="160" t="s">
        <v>220</v>
      </c>
      <c r="AT188" s="160" t="s">
        <v>216</v>
      </c>
      <c r="AU188" s="160" t="s">
        <v>88</v>
      </c>
      <c r="AY188" s="14" t="s">
        <v>159</v>
      </c>
      <c r="BE188" s="93">
        <f>IF(N188="základní",J188,0)</f>
        <v>0</v>
      </c>
      <c r="BF188" s="93">
        <f>IF(N188="snížená",J188,0)</f>
        <v>0</v>
      </c>
      <c r="BG188" s="93">
        <f>IF(N188="zákl. přenesená",J188,0)</f>
        <v>0</v>
      </c>
      <c r="BH188" s="93">
        <f>IF(N188="sníž. přenesená",J188,0)</f>
        <v>0</v>
      </c>
      <c r="BI188" s="93">
        <f>IF(N188="nulová",J188,0)</f>
        <v>0</v>
      </c>
      <c r="BJ188" s="14" t="s">
        <v>86</v>
      </c>
      <c r="BK188" s="93">
        <f>ROUND(I188*H188,2)</f>
        <v>0</v>
      </c>
      <c r="BL188" s="14" t="s">
        <v>166</v>
      </c>
      <c r="BM188" s="160" t="s">
        <v>757</v>
      </c>
    </row>
    <row r="189" spans="2:65" s="1" customFormat="1" ht="44.25" customHeight="1">
      <c r="B189" s="31"/>
      <c r="C189" s="150" t="s">
        <v>339</v>
      </c>
      <c r="D189" s="150" t="s">
        <v>161</v>
      </c>
      <c r="E189" s="151" t="s">
        <v>758</v>
      </c>
      <c r="F189" s="152" t="s">
        <v>759</v>
      </c>
      <c r="G189" s="153" t="s">
        <v>287</v>
      </c>
      <c r="H189" s="154">
        <v>21</v>
      </c>
      <c r="I189" s="155"/>
      <c r="J189" s="156">
        <f>ROUND(I189*H189,2)</f>
        <v>0</v>
      </c>
      <c r="K189" s="152" t="s">
        <v>165</v>
      </c>
      <c r="L189" s="31"/>
      <c r="M189" s="157" t="s">
        <v>1</v>
      </c>
      <c r="N189" s="124" t="s">
        <v>43</v>
      </c>
      <c r="P189" s="158">
        <f>O189*H189</f>
        <v>0</v>
      </c>
      <c r="Q189" s="158">
        <v>1.65E-3</v>
      </c>
      <c r="R189" s="158">
        <f>Q189*H189</f>
        <v>3.465E-2</v>
      </c>
      <c r="S189" s="158">
        <v>0</v>
      </c>
      <c r="T189" s="159">
        <f>S189*H189</f>
        <v>0</v>
      </c>
      <c r="AR189" s="160" t="s">
        <v>166</v>
      </c>
      <c r="AT189" s="160" t="s">
        <v>161</v>
      </c>
      <c r="AU189" s="160" t="s">
        <v>88</v>
      </c>
      <c r="AY189" s="14" t="s">
        <v>159</v>
      </c>
      <c r="BE189" s="93">
        <f>IF(N189="základní",J189,0)</f>
        <v>0</v>
      </c>
      <c r="BF189" s="93">
        <f>IF(N189="snížená",J189,0)</f>
        <v>0</v>
      </c>
      <c r="BG189" s="93">
        <f>IF(N189="zákl. přenesená",J189,0)</f>
        <v>0</v>
      </c>
      <c r="BH189" s="93">
        <f>IF(N189="sníž. přenesená",J189,0)</f>
        <v>0</v>
      </c>
      <c r="BI189" s="93">
        <f>IF(N189="nulová",J189,0)</f>
        <v>0</v>
      </c>
      <c r="BJ189" s="14" t="s">
        <v>86</v>
      </c>
      <c r="BK189" s="93">
        <f>ROUND(I189*H189,2)</f>
        <v>0</v>
      </c>
      <c r="BL189" s="14" t="s">
        <v>166</v>
      </c>
      <c r="BM189" s="160" t="s">
        <v>760</v>
      </c>
    </row>
    <row r="190" spans="2:65" s="1" customFormat="1" ht="10.199999999999999">
      <c r="B190" s="31"/>
      <c r="D190" s="161" t="s">
        <v>168</v>
      </c>
      <c r="F190" s="162" t="s">
        <v>761</v>
      </c>
      <c r="I190" s="126"/>
      <c r="L190" s="31"/>
      <c r="M190" s="163"/>
      <c r="T190" s="55"/>
      <c r="AT190" s="14" t="s">
        <v>168</v>
      </c>
      <c r="AU190" s="14" t="s">
        <v>88</v>
      </c>
    </row>
    <row r="191" spans="2:65" s="12" customFormat="1" ht="10.199999999999999">
      <c r="B191" s="164"/>
      <c r="D191" s="165" t="s">
        <v>170</v>
      </c>
      <c r="E191" s="166" t="s">
        <v>1</v>
      </c>
      <c r="F191" s="167" t="s">
        <v>7</v>
      </c>
      <c r="H191" s="168">
        <v>21</v>
      </c>
      <c r="I191" s="169"/>
      <c r="L191" s="164"/>
      <c r="M191" s="170"/>
      <c r="T191" s="171"/>
      <c r="AT191" s="166" t="s">
        <v>170</v>
      </c>
      <c r="AU191" s="166" t="s">
        <v>88</v>
      </c>
      <c r="AV191" s="12" t="s">
        <v>88</v>
      </c>
      <c r="AW191" s="12" t="s">
        <v>32</v>
      </c>
      <c r="AX191" s="12" t="s">
        <v>86</v>
      </c>
      <c r="AY191" s="166" t="s">
        <v>159</v>
      </c>
    </row>
    <row r="192" spans="2:65" s="1" customFormat="1" ht="21.75" customHeight="1">
      <c r="B192" s="31"/>
      <c r="C192" s="172" t="s">
        <v>351</v>
      </c>
      <c r="D192" s="172" t="s">
        <v>216</v>
      </c>
      <c r="E192" s="173" t="s">
        <v>762</v>
      </c>
      <c r="F192" s="174" t="s">
        <v>763</v>
      </c>
      <c r="G192" s="175" t="s">
        <v>287</v>
      </c>
      <c r="H192" s="176">
        <v>21</v>
      </c>
      <c r="I192" s="177"/>
      <c r="J192" s="178">
        <f>ROUND(I192*H192,2)</f>
        <v>0</v>
      </c>
      <c r="K192" s="174" t="s">
        <v>165</v>
      </c>
      <c r="L192" s="179"/>
      <c r="M192" s="180" t="s">
        <v>1</v>
      </c>
      <c r="N192" s="181" t="s">
        <v>43</v>
      </c>
      <c r="P192" s="158">
        <f>O192*H192</f>
        <v>0</v>
      </c>
      <c r="Q192" s="158">
        <v>4.0000000000000001E-3</v>
      </c>
      <c r="R192" s="158">
        <f>Q192*H192</f>
        <v>8.4000000000000005E-2</v>
      </c>
      <c r="S192" s="158">
        <v>0</v>
      </c>
      <c r="T192" s="159">
        <f>S192*H192</f>
        <v>0</v>
      </c>
      <c r="AR192" s="160" t="s">
        <v>220</v>
      </c>
      <c r="AT192" s="160" t="s">
        <v>216</v>
      </c>
      <c r="AU192" s="160" t="s">
        <v>88</v>
      </c>
      <c r="AY192" s="14" t="s">
        <v>159</v>
      </c>
      <c r="BE192" s="93">
        <f>IF(N192="základní",J192,0)</f>
        <v>0</v>
      </c>
      <c r="BF192" s="93">
        <f>IF(N192="snížená",J192,0)</f>
        <v>0</v>
      </c>
      <c r="BG192" s="93">
        <f>IF(N192="zákl. přenesená",J192,0)</f>
        <v>0</v>
      </c>
      <c r="BH192" s="93">
        <f>IF(N192="sníž. přenesená",J192,0)</f>
        <v>0</v>
      </c>
      <c r="BI192" s="93">
        <f>IF(N192="nulová",J192,0)</f>
        <v>0</v>
      </c>
      <c r="BJ192" s="14" t="s">
        <v>86</v>
      </c>
      <c r="BK192" s="93">
        <f>ROUND(I192*H192,2)</f>
        <v>0</v>
      </c>
      <c r="BL192" s="14" t="s">
        <v>166</v>
      </c>
      <c r="BM192" s="160" t="s">
        <v>764</v>
      </c>
    </row>
    <row r="193" spans="2:65" s="1" customFormat="1" ht="24.15" customHeight="1">
      <c r="B193" s="31"/>
      <c r="C193" s="150" t="s">
        <v>368</v>
      </c>
      <c r="D193" s="150" t="s">
        <v>161</v>
      </c>
      <c r="E193" s="151" t="s">
        <v>765</v>
      </c>
      <c r="F193" s="152" t="s">
        <v>766</v>
      </c>
      <c r="G193" s="153" t="s">
        <v>287</v>
      </c>
      <c r="H193" s="154">
        <v>3</v>
      </c>
      <c r="I193" s="155"/>
      <c r="J193" s="156">
        <f>ROUND(I193*H193,2)</f>
        <v>0</v>
      </c>
      <c r="K193" s="152" t="s">
        <v>165</v>
      </c>
      <c r="L193" s="31"/>
      <c r="M193" s="157" t="s">
        <v>1</v>
      </c>
      <c r="N193" s="124" t="s">
        <v>43</v>
      </c>
      <c r="P193" s="158">
        <f>O193*H193</f>
        <v>0</v>
      </c>
      <c r="Q193" s="158">
        <v>1.3600000000000001E-3</v>
      </c>
      <c r="R193" s="158">
        <f>Q193*H193</f>
        <v>4.0800000000000003E-3</v>
      </c>
      <c r="S193" s="158">
        <v>0</v>
      </c>
      <c r="T193" s="159">
        <f>S193*H193</f>
        <v>0</v>
      </c>
      <c r="AR193" s="160" t="s">
        <v>166</v>
      </c>
      <c r="AT193" s="160" t="s">
        <v>161</v>
      </c>
      <c r="AU193" s="160" t="s">
        <v>88</v>
      </c>
      <c r="AY193" s="14" t="s">
        <v>159</v>
      </c>
      <c r="BE193" s="93">
        <f>IF(N193="základní",J193,0)</f>
        <v>0</v>
      </c>
      <c r="BF193" s="93">
        <f>IF(N193="snížená",J193,0)</f>
        <v>0</v>
      </c>
      <c r="BG193" s="93">
        <f>IF(N193="zákl. přenesená",J193,0)</f>
        <v>0</v>
      </c>
      <c r="BH193" s="93">
        <f>IF(N193="sníž. přenesená",J193,0)</f>
        <v>0</v>
      </c>
      <c r="BI193" s="93">
        <f>IF(N193="nulová",J193,0)</f>
        <v>0</v>
      </c>
      <c r="BJ193" s="14" t="s">
        <v>86</v>
      </c>
      <c r="BK193" s="93">
        <f>ROUND(I193*H193,2)</f>
        <v>0</v>
      </c>
      <c r="BL193" s="14" t="s">
        <v>166</v>
      </c>
      <c r="BM193" s="160" t="s">
        <v>767</v>
      </c>
    </row>
    <row r="194" spans="2:65" s="1" customFormat="1" ht="10.199999999999999">
      <c r="B194" s="31"/>
      <c r="D194" s="161" t="s">
        <v>168</v>
      </c>
      <c r="F194" s="162" t="s">
        <v>768</v>
      </c>
      <c r="I194" s="126"/>
      <c r="L194" s="31"/>
      <c r="M194" s="163"/>
      <c r="T194" s="55"/>
      <c r="AT194" s="14" t="s">
        <v>168</v>
      </c>
      <c r="AU194" s="14" t="s">
        <v>88</v>
      </c>
    </row>
    <row r="195" spans="2:65" s="1" customFormat="1" ht="24.15" customHeight="1">
      <c r="B195" s="31"/>
      <c r="C195" s="172" t="s">
        <v>7</v>
      </c>
      <c r="D195" s="172" t="s">
        <v>216</v>
      </c>
      <c r="E195" s="173" t="s">
        <v>769</v>
      </c>
      <c r="F195" s="174" t="s">
        <v>770</v>
      </c>
      <c r="G195" s="175" t="s">
        <v>287</v>
      </c>
      <c r="H195" s="176">
        <v>3</v>
      </c>
      <c r="I195" s="177"/>
      <c r="J195" s="178">
        <f>ROUND(I195*H195,2)</f>
        <v>0</v>
      </c>
      <c r="K195" s="174" t="s">
        <v>165</v>
      </c>
      <c r="L195" s="179"/>
      <c r="M195" s="180" t="s">
        <v>1</v>
      </c>
      <c r="N195" s="181" t="s">
        <v>43</v>
      </c>
      <c r="P195" s="158">
        <f>O195*H195</f>
        <v>0</v>
      </c>
      <c r="Q195" s="158">
        <v>4.4999999999999998E-2</v>
      </c>
      <c r="R195" s="158">
        <f>Q195*H195</f>
        <v>0.13500000000000001</v>
      </c>
      <c r="S195" s="158">
        <v>0</v>
      </c>
      <c r="T195" s="159">
        <f>S195*H195</f>
        <v>0</v>
      </c>
      <c r="AR195" s="160" t="s">
        <v>220</v>
      </c>
      <c r="AT195" s="160" t="s">
        <v>216</v>
      </c>
      <c r="AU195" s="160" t="s">
        <v>88</v>
      </c>
      <c r="AY195" s="14" t="s">
        <v>159</v>
      </c>
      <c r="BE195" s="93">
        <f>IF(N195="základní",J195,0)</f>
        <v>0</v>
      </c>
      <c r="BF195" s="93">
        <f>IF(N195="snížená",J195,0)</f>
        <v>0</v>
      </c>
      <c r="BG195" s="93">
        <f>IF(N195="zákl. přenesená",J195,0)</f>
        <v>0</v>
      </c>
      <c r="BH195" s="93">
        <f>IF(N195="sníž. přenesená",J195,0)</f>
        <v>0</v>
      </c>
      <c r="BI195" s="93">
        <f>IF(N195="nulová",J195,0)</f>
        <v>0</v>
      </c>
      <c r="BJ195" s="14" t="s">
        <v>86</v>
      </c>
      <c r="BK195" s="93">
        <f>ROUND(I195*H195,2)</f>
        <v>0</v>
      </c>
      <c r="BL195" s="14" t="s">
        <v>166</v>
      </c>
      <c r="BM195" s="160" t="s">
        <v>771</v>
      </c>
    </row>
    <row r="196" spans="2:65" s="1" customFormat="1" ht="21.75" customHeight="1">
      <c r="B196" s="31"/>
      <c r="C196" s="150" t="s">
        <v>395</v>
      </c>
      <c r="D196" s="150" t="s">
        <v>161</v>
      </c>
      <c r="E196" s="151" t="s">
        <v>772</v>
      </c>
      <c r="F196" s="152" t="s">
        <v>773</v>
      </c>
      <c r="G196" s="153" t="s">
        <v>175</v>
      </c>
      <c r="H196" s="154">
        <v>209</v>
      </c>
      <c r="I196" s="155"/>
      <c r="J196" s="156">
        <f>ROUND(I196*H196,2)</f>
        <v>0</v>
      </c>
      <c r="K196" s="152" t="s">
        <v>165</v>
      </c>
      <c r="L196" s="31"/>
      <c r="M196" s="157" t="s">
        <v>1</v>
      </c>
      <c r="N196" s="124" t="s">
        <v>43</v>
      </c>
      <c r="P196" s="158">
        <f>O196*H196</f>
        <v>0</v>
      </c>
      <c r="Q196" s="158">
        <v>0</v>
      </c>
      <c r="R196" s="158">
        <f>Q196*H196</f>
        <v>0</v>
      </c>
      <c r="S196" s="158">
        <v>0</v>
      </c>
      <c r="T196" s="159">
        <f>S196*H196</f>
        <v>0</v>
      </c>
      <c r="AR196" s="160" t="s">
        <v>166</v>
      </c>
      <c r="AT196" s="160" t="s">
        <v>161</v>
      </c>
      <c r="AU196" s="160" t="s">
        <v>88</v>
      </c>
      <c r="AY196" s="14" t="s">
        <v>159</v>
      </c>
      <c r="BE196" s="93">
        <f>IF(N196="základní",J196,0)</f>
        <v>0</v>
      </c>
      <c r="BF196" s="93">
        <f>IF(N196="snížená",J196,0)</f>
        <v>0</v>
      </c>
      <c r="BG196" s="93">
        <f>IF(N196="zákl. přenesená",J196,0)</f>
        <v>0</v>
      </c>
      <c r="BH196" s="93">
        <f>IF(N196="sníž. přenesená",J196,0)</f>
        <v>0</v>
      </c>
      <c r="BI196" s="93">
        <f>IF(N196="nulová",J196,0)</f>
        <v>0</v>
      </c>
      <c r="BJ196" s="14" t="s">
        <v>86</v>
      </c>
      <c r="BK196" s="93">
        <f>ROUND(I196*H196,2)</f>
        <v>0</v>
      </c>
      <c r="BL196" s="14" t="s">
        <v>166</v>
      </c>
      <c r="BM196" s="160" t="s">
        <v>774</v>
      </c>
    </row>
    <row r="197" spans="2:65" s="1" customFormat="1" ht="10.199999999999999">
      <c r="B197" s="31"/>
      <c r="D197" s="161" t="s">
        <v>168</v>
      </c>
      <c r="F197" s="162" t="s">
        <v>775</v>
      </c>
      <c r="I197" s="126"/>
      <c r="L197" s="31"/>
      <c r="M197" s="163"/>
      <c r="T197" s="55"/>
      <c r="AT197" s="14" t="s">
        <v>168</v>
      </c>
      <c r="AU197" s="14" t="s">
        <v>88</v>
      </c>
    </row>
    <row r="198" spans="2:65" s="1" customFormat="1" ht="24.15" customHeight="1">
      <c r="B198" s="31"/>
      <c r="C198" s="150" t="s">
        <v>390</v>
      </c>
      <c r="D198" s="150" t="s">
        <v>161</v>
      </c>
      <c r="E198" s="151" t="s">
        <v>776</v>
      </c>
      <c r="F198" s="152" t="s">
        <v>777</v>
      </c>
      <c r="G198" s="153" t="s">
        <v>175</v>
      </c>
      <c r="H198" s="154">
        <v>209</v>
      </c>
      <c r="I198" s="155"/>
      <c r="J198" s="156">
        <f>ROUND(I198*H198,2)</f>
        <v>0</v>
      </c>
      <c r="K198" s="152" t="s">
        <v>165</v>
      </c>
      <c r="L198" s="31"/>
      <c r="M198" s="157" t="s">
        <v>1</v>
      </c>
      <c r="N198" s="124" t="s">
        <v>43</v>
      </c>
      <c r="P198" s="158">
        <f>O198*H198</f>
        <v>0</v>
      </c>
      <c r="Q198" s="158">
        <v>0</v>
      </c>
      <c r="R198" s="158">
        <f>Q198*H198</f>
        <v>0</v>
      </c>
      <c r="S198" s="158">
        <v>0</v>
      </c>
      <c r="T198" s="159">
        <f>S198*H198</f>
        <v>0</v>
      </c>
      <c r="AR198" s="160" t="s">
        <v>166</v>
      </c>
      <c r="AT198" s="160" t="s">
        <v>161</v>
      </c>
      <c r="AU198" s="160" t="s">
        <v>88</v>
      </c>
      <c r="AY198" s="14" t="s">
        <v>159</v>
      </c>
      <c r="BE198" s="93">
        <f>IF(N198="základní",J198,0)</f>
        <v>0</v>
      </c>
      <c r="BF198" s="93">
        <f>IF(N198="snížená",J198,0)</f>
        <v>0</v>
      </c>
      <c r="BG198" s="93">
        <f>IF(N198="zákl. přenesená",J198,0)</f>
        <v>0</v>
      </c>
      <c r="BH198" s="93">
        <f>IF(N198="sníž. přenesená",J198,0)</f>
        <v>0</v>
      </c>
      <c r="BI198" s="93">
        <f>IF(N198="nulová",J198,0)</f>
        <v>0</v>
      </c>
      <c r="BJ198" s="14" t="s">
        <v>86</v>
      </c>
      <c r="BK198" s="93">
        <f>ROUND(I198*H198,2)</f>
        <v>0</v>
      </c>
      <c r="BL198" s="14" t="s">
        <v>166</v>
      </c>
      <c r="BM198" s="160" t="s">
        <v>778</v>
      </c>
    </row>
    <row r="199" spans="2:65" s="1" customFormat="1" ht="10.199999999999999">
      <c r="B199" s="31"/>
      <c r="D199" s="161" t="s">
        <v>168</v>
      </c>
      <c r="F199" s="162" t="s">
        <v>779</v>
      </c>
      <c r="I199" s="126"/>
      <c r="L199" s="31"/>
      <c r="M199" s="163"/>
      <c r="T199" s="55"/>
      <c r="AT199" s="14" t="s">
        <v>168</v>
      </c>
      <c r="AU199" s="14" t="s">
        <v>88</v>
      </c>
    </row>
    <row r="200" spans="2:65" s="1" customFormat="1" ht="24.15" customHeight="1">
      <c r="B200" s="31"/>
      <c r="C200" s="150" t="s">
        <v>267</v>
      </c>
      <c r="D200" s="150" t="s">
        <v>161</v>
      </c>
      <c r="E200" s="151" t="s">
        <v>780</v>
      </c>
      <c r="F200" s="152" t="s">
        <v>781</v>
      </c>
      <c r="G200" s="153" t="s">
        <v>287</v>
      </c>
      <c r="H200" s="154">
        <v>24</v>
      </c>
      <c r="I200" s="155"/>
      <c r="J200" s="156">
        <f>ROUND(I200*H200,2)</f>
        <v>0</v>
      </c>
      <c r="K200" s="152" t="s">
        <v>165</v>
      </c>
      <c r="L200" s="31"/>
      <c r="M200" s="157" t="s">
        <v>1</v>
      </c>
      <c r="N200" s="124" t="s">
        <v>43</v>
      </c>
      <c r="P200" s="158">
        <f>O200*H200</f>
        <v>0</v>
      </c>
      <c r="Q200" s="158">
        <v>0.05</v>
      </c>
      <c r="R200" s="158">
        <f>Q200*H200</f>
        <v>1.2000000000000002</v>
      </c>
      <c r="S200" s="158">
        <v>0</v>
      </c>
      <c r="T200" s="159">
        <f>S200*H200</f>
        <v>0</v>
      </c>
      <c r="AR200" s="160" t="s">
        <v>166</v>
      </c>
      <c r="AT200" s="160" t="s">
        <v>161</v>
      </c>
      <c r="AU200" s="160" t="s">
        <v>88</v>
      </c>
      <c r="AY200" s="14" t="s">
        <v>159</v>
      </c>
      <c r="BE200" s="93">
        <f>IF(N200="základní",J200,0)</f>
        <v>0</v>
      </c>
      <c r="BF200" s="93">
        <f>IF(N200="snížená",J200,0)</f>
        <v>0</v>
      </c>
      <c r="BG200" s="93">
        <f>IF(N200="zákl. přenesená",J200,0)</f>
        <v>0</v>
      </c>
      <c r="BH200" s="93">
        <f>IF(N200="sníž. přenesená",J200,0)</f>
        <v>0</v>
      </c>
      <c r="BI200" s="93">
        <f>IF(N200="nulová",J200,0)</f>
        <v>0</v>
      </c>
      <c r="BJ200" s="14" t="s">
        <v>86</v>
      </c>
      <c r="BK200" s="93">
        <f>ROUND(I200*H200,2)</f>
        <v>0</v>
      </c>
      <c r="BL200" s="14" t="s">
        <v>166</v>
      </c>
      <c r="BM200" s="160" t="s">
        <v>782</v>
      </c>
    </row>
    <row r="201" spans="2:65" s="1" customFormat="1" ht="10.199999999999999">
      <c r="B201" s="31"/>
      <c r="D201" s="161" t="s">
        <v>168</v>
      </c>
      <c r="F201" s="162" t="s">
        <v>783</v>
      </c>
      <c r="I201" s="126"/>
      <c r="L201" s="31"/>
      <c r="M201" s="163"/>
      <c r="T201" s="55"/>
      <c r="AT201" s="14" t="s">
        <v>168</v>
      </c>
      <c r="AU201" s="14" t="s">
        <v>88</v>
      </c>
    </row>
    <row r="202" spans="2:65" s="12" customFormat="1" ht="10.199999999999999">
      <c r="B202" s="164"/>
      <c r="D202" s="165" t="s">
        <v>170</v>
      </c>
      <c r="E202" s="166" t="s">
        <v>1</v>
      </c>
      <c r="F202" s="167" t="s">
        <v>401</v>
      </c>
      <c r="H202" s="168">
        <v>24</v>
      </c>
      <c r="I202" s="169"/>
      <c r="L202" s="164"/>
      <c r="M202" s="170"/>
      <c r="T202" s="171"/>
      <c r="AT202" s="166" t="s">
        <v>170</v>
      </c>
      <c r="AU202" s="166" t="s">
        <v>88</v>
      </c>
      <c r="AV202" s="12" t="s">
        <v>88</v>
      </c>
      <c r="AW202" s="12" t="s">
        <v>32</v>
      </c>
      <c r="AX202" s="12" t="s">
        <v>86</v>
      </c>
      <c r="AY202" s="166" t="s">
        <v>159</v>
      </c>
    </row>
    <row r="203" spans="2:65" s="1" customFormat="1" ht="16.5" customHeight="1">
      <c r="B203" s="31"/>
      <c r="C203" s="172" t="s">
        <v>273</v>
      </c>
      <c r="D203" s="172" t="s">
        <v>216</v>
      </c>
      <c r="E203" s="173" t="s">
        <v>784</v>
      </c>
      <c r="F203" s="174" t="s">
        <v>785</v>
      </c>
      <c r="G203" s="175" t="s">
        <v>287</v>
      </c>
      <c r="H203" s="176">
        <v>3</v>
      </c>
      <c r="I203" s="177"/>
      <c r="J203" s="178">
        <f>ROUND(I203*H203,2)</f>
        <v>0</v>
      </c>
      <c r="K203" s="174" t="s">
        <v>165</v>
      </c>
      <c r="L203" s="179"/>
      <c r="M203" s="180" t="s">
        <v>1</v>
      </c>
      <c r="N203" s="181" t="s">
        <v>43</v>
      </c>
      <c r="P203" s="158">
        <f>O203*H203</f>
        <v>0</v>
      </c>
      <c r="Q203" s="158">
        <v>2.9499999999999998E-2</v>
      </c>
      <c r="R203" s="158">
        <f>Q203*H203</f>
        <v>8.8499999999999995E-2</v>
      </c>
      <c r="S203" s="158">
        <v>0</v>
      </c>
      <c r="T203" s="159">
        <f>S203*H203</f>
        <v>0</v>
      </c>
      <c r="AR203" s="160" t="s">
        <v>220</v>
      </c>
      <c r="AT203" s="160" t="s">
        <v>216</v>
      </c>
      <c r="AU203" s="160" t="s">
        <v>88</v>
      </c>
      <c r="AY203" s="14" t="s">
        <v>159</v>
      </c>
      <c r="BE203" s="93">
        <f>IF(N203="základní",J203,0)</f>
        <v>0</v>
      </c>
      <c r="BF203" s="93">
        <f>IF(N203="snížená",J203,0)</f>
        <v>0</v>
      </c>
      <c r="BG203" s="93">
        <f>IF(N203="zákl. přenesená",J203,0)</f>
        <v>0</v>
      </c>
      <c r="BH203" s="93">
        <f>IF(N203="sníž. přenesená",J203,0)</f>
        <v>0</v>
      </c>
      <c r="BI203" s="93">
        <f>IF(N203="nulová",J203,0)</f>
        <v>0</v>
      </c>
      <c r="BJ203" s="14" t="s">
        <v>86</v>
      </c>
      <c r="BK203" s="93">
        <f>ROUND(I203*H203,2)</f>
        <v>0</v>
      </c>
      <c r="BL203" s="14" t="s">
        <v>166</v>
      </c>
      <c r="BM203" s="160" t="s">
        <v>786</v>
      </c>
    </row>
    <row r="204" spans="2:65" s="1" customFormat="1" ht="24.15" customHeight="1">
      <c r="B204" s="31"/>
      <c r="C204" s="172" t="s">
        <v>284</v>
      </c>
      <c r="D204" s="172" t="s">
        <v>216</v>
      </c>
      <c r="E204" s="173" t="s">
        <v>787</v>
      </c>
      <c r="F204" s="174" t="s">
        <v>788</v>
      </c>
      <c r="G204" s="175" t="s">
        <v>287</v>
      </c>
      <c r="H204" s="176">
        <v>21</v>
      </c>
      <c r="I204" s="177"/>
      <c r="J204" s="178">
        <f>ROUND(I204*H204,2)</f>
        <v>0</v>
      </c>
      <c r="K204" s="174" t="s">
        <v>165</v>
      </c>
      <c r="L204" s="179"/>
      <c r="M204" s="180" t="s">
        <v>1</v>
      </c>
      <c r="N204" s="181" t="s">
        <v>43</v>
      </c>
      <c r="P204" s="158">
        <f>O204*H204</f>
        <v>0</v>
      </c>
      <c r="Q204" s="158">
        <v>6.8999999999999999E-3</v>
      </c>
      <c r="R204" s="158">
        <f>Q204*H204</f>
        <v>0.1449</v>
      </c>
      <c r="S204" s="158">
        <v>0</v>
      </c>
      <c r="T204" s="159">
        <f>S204*H204</f>
        <v>0</v>
      </c>
      <c r="AR204" s="160" t="s">
        <v>220</v>
      </c>
      <c r="AT204" s="160" t="s">
        <v>216</v>
      </c>
      <c r="AU204" s="160" t="s">
        <v>88</v>
      </c>
      <c r="AY204" s="14" t="s">
        <v>159</v>
      </c>
      <c r="BE204" s="93">
        <f>IF(N204="základní",J204,0)</f>
        <v>0</v>
      </c>
      <c r="BF204" s="93">
        <f>IF(N204="snížená",J204,0)</f>
        <v>0</v>
      </c>
      <c r="BG204" s="93">
        <f>IF(N204="zákl. přenesená",J204,0)</f>
        <v>0</v>
      </c>
      <c r="BH204" s="93">
        <f>IF(N204="sníž. přenesená",J204,0)</f>
        <v>0</v>
      </c>
      <c r="BI204" s="93">
        <f>IF(N204="nulová",J204,0)</f>
        <v>0</v>
      </c>
      <c r="BJ204" s="14" t="s">
        <v>86</v>
      </c>
      <c r="BK204" s="93">
        <f>ROUND(I204*H204,2)</f>
        <v>0</v>
      </c>
      <c r="BL204" s="14" t="s">
        <v>166</v>
      </c>
      <c r="BM204" s="160" t="s">
        <v>789</v>
      </c>
    </row>
    <row r="205" spans="2:65" s="12" customFormat="1" ht="10.199999999999999">
      <c r="B205" s="164"/>
      <c r="D205" s="165" t="s">
        <v>170</v>
      </c>
      <c r="E205" s="166" t="s">
        <v>1</v>
      </c>
      <c r="F205" s="167" t="s">
        <v>7</v>
      </c>
      <c r="H205" s="168">
        <v>21</v>
      </c>
      <c r="I205" s="169"/>
      <c r="L205" s="164"/>
      <c r="M205" s="170"/>
      <c r="T205" s="171"/>
      <c r="AT205" s="166" t="s">
        <v>170</v>
      </c>
      <c r="AU205" s="166" t="s">
        <v>88</v>
      </c>
      <c r="AV205" s="12" t="s">
        <v>88</v>
      </c>
      <c r="AW205" s="12" t="s">
        <v>32</v>
      </c>
      <c r="AX205" s="12" t="s">
        <v>86</v>
      </c>
      <c r="AY205" s="166" t="s">
        <v>159</v>
      </c>
    </row>
    <row r="206" spans="2:65" s="1" customFormat="1" ht="16.5" customHeight="1">
      <c r="B206" s="31"/>
      <c r="C206" s="150" t="s">
        <v>401</v>
      </c>
      <c r="D206" s="150" t="s">
        <v>161</v>
      </c>
      <c r="E206" s="151" t="s">
        <v>790</v>
      </c>
      <c r="F206" s="152" t="s">
        <v>791</v>
      </c>
      <c r="G206" s="153" t="s">
        <v>175</v>
      </c>
      <c r="H206" s="154">
        <v>209</v>
      </c>
      <c r="I206" s="155"/>
      <c r="J206" s="156">
        <f>ROUND(I206*H206,2)</f>
        <v>0</v>
      </c>
      <c r="K206" s="152" t="s">
        <v>165</v>
      </c>
      <c r="L206" s="31"/>
      <c r="M206" s="157" t="s">
        <v>1</v>
      </c>
      <c r="N206" s="124" t="s">
        <v>43</v>
      </c>
      <c r="P206" s="158">
        <f>O206*H206</f>
        <v>0</v>
      </c>
      <c r="Q206" s="158">
        <v>1.9000000000000001E-4</v>
      </c>
      <c r="R206" s="158">
        <f>Q206*H206</f>
        <v>3.9710000000000002E-2</v>
      </c>
      <c r="S206" s="158">
        <v>0</v>
      </c>
      <c r="T206" s="159">
        <f>S206*H206</f>
        <v>0</v>
      </c>
      <c r="AR206" s="160" t="s">
        <v>166</v>
      </c>
      <c r="AT206" s="160" t="s">
        <v>161</v>
      </c>
      <c r="AU206" s="160" t="s">
        <v>88</v>
      </c>
      <c r="AY206" s="14" t="s">
        <v>159</v>
      </c>
      <c r="BE206" s="93">
        <f>IF(N206="základní",J206,0)</f>
        <v>0</v>
      </c>
      <c r="BF206" s="93">
        <f>IF(N206="snížená",J206,0)</f>
        <v>0</v>
      </c>
      <c r="BG206" s="93">
        <f>IF(N206="zákl. přenesená",J206,0)</f>
        <v>0</v>
      </c>
      <c r="BH206" s="93">
        <f>IF(N206="sníž. přenesená",J206,0)</f>
        <v>0</v>
      </c>
      <c r="BI206" s="93">
        <f>IF(N206="nulová",J206,0)</f>
        <v>0</v>
      </c>
      <c r="BJ206" s="14" t="s">
        <v>86</v>
      </c>
      <c r="BK206" s="93">
        <f>ROUND(I206*H206,2)</f>
        <v>0</v>
      </c>
      <c r="BL206" s="14" t="s">
        <v>166</v>
      </c>
      <c r="BM206" s="160" t="s">
        <v>792</v>
      </c>
    </row>
    <row r="207" spans="2:65" s="1" customFormat="1" ht="10.199999999999999">
      <c r="B207" s="31"/>
      <c r="D207" s="161" t="s">
        <v>168</v>
      </c>
      <c r="F207" s="162" t="s">
        <v>793</v>
      </c>
      <c r="I207" s="126"/>
      <c r="L207" s="31"/>
      <c r="M207" s="163"/>
      <c r="T207" s="55"/>
      <c r="AT207" s="14" t="s">
        <v>168</v>
      </c>
      <c r="AU207" s="14" t="s">
        <v>88</v>
      </c>
    </row>
    <row r="208" spans="2:65" s="1" customFormat="1" ht="24.15" customHeight="1">
      <c r="B208" s="31"/>
      <c r="C208" s="150" t="s">
        <v>298</v>
      </c>
      <c r="D208" s="150" t="s">
        <v>161</v>
      </c>
      <c r="E208" s="151" t="s">
        <v>583</v>
      </c>
      <c r="F208" s="152" t="s">
        <v>584</v>
      </c>
      <c r="G208" s="153" t="s">
        <v>175</v>
      </c>
      <c r="H208" s="154">
        <v>209</v>
      </c>
      <c r="I208" s="155"/>
      <c r="J208" s="156">
        <f>ROUND(I208*H208,2)</f>
        <v>0</v>
      </c>
      <c r="K208" s="152" t="s">
        <v>165</v>
      </c>
      <c r="L208" s="31"/>
      <c r="M208" s="157" t="s">
        <v>1</v>
      </c>
      <c r="N208" s="124" t="s">
        <v>43</v>
      </c>
      <c r="P208" s="158">
        <f>O208*H208</f>
        <v>0</v>
      </c>
      <c r="Q208" s="158">
        <v>9.0000000000000006E-5</v>
      </c>
      <c r="R208" s="158">
        <f>Q208*H208</f>
        <v>1.881E-2</v>
      </c>
      <c r="S208" s="158">
        <v>0</v>
      </c>
      <c r="T208" s="159">
        <f>S208*H208</f>
        <v>0</v>
      </c>
      <c r="AR208" s="160" t="s">
        <v>166</v>
      </c>
      <c r="AT208" s="160" t="s">
        <v>161</v>
      </c>
      <c r="AU208" s="160" t="s">
        <v>88</v>
      </c>
      <c r="AY208" s="14" t="s">
        <v>159</v>
      </c>
      <c r="BE208" s="93">
        <f>IF(N208="základní",J208,0)</f>
        <v>0</v>
      </c>
      <c r="BF208" s="93">
        <f>IF(N208="snížená",J208,0)</f>
        <v>0</v>
      </c>
      <c r="BG208" s="93">
        <f>IF(N208="zákl. přenesená",J208,0)</f>
        <v>0</v>
      </c>
      <c r="BH208" s="93">
        <f>IF(N208="sníž. přenesená",J208,0)</f>
        <v>0</v>
      </c>
      <c r="BI208" s="93">
        <f>IF(N208="nulová",J208,0)</f>
        <v>0</v>
      </c>
      <c r="BJ208" s="14" t="s">
        <v>86</v>
      </c>
      <c r="BK208" s="93">
        <f>ROUND(I208*H208,2)</f>
        <v>0</v>
      </c>
      <c r="BL208" s="14" t="s">
        <v>166</v>
      </c>
      <c r="BM208" s="160" t="s">
        <v>794</v>
      </c>
    </row>
    <row r="209" spans="2:65" s="1" customFormat="1" ht="10.199999999999999">
      <c r="B209" s="31"/>
      <c r="D209" s="161" t="s">
        <v>168</v>
      </c>
      <c r="F209" s="162" t="s">
        <v>586</v>
      </c>
      <c r="I209" s="126"/>
      <c r="L209" s="31"/>
      <c r="M209" s="163"/>
      <c r="T209" s="55"/>
      <c r="AT209" s="14" t="s">
        <v>168</v>
      </c>
      <c r="AU209" s="14" t="s">
        <v>88</v>
      </c>
    </row>
    <row r="210" spans="2:65" s="11" customFormat="1" ht="22.8" customHeight="1">
      <c r="B210" s="138"/>
      <c r="D210" s="139" t="s">
        <v>77</v>
      </c>
      <c r="E210" s="148" t="s">
        <v>332</v>
      </c>
      <c r="F210" s="148" t="s">
        <v>333</v>
      </c>
      <c r="I210" s="141"/>
      <c r="J210" s="149">
        <f>BK210</f>
        <v>0</v>
      </c>
      <c r="L210" s="138"/>
      <c r="M210" s="143"/>
      <c r="P210" s="144">
        <f>SUM(P211:P217)</f>
        <v>0</v>
      </c>
      <c r="R210" s="144">
        <f>SUM(R211:R217)</f>
        <v>0</v>
      </c>
      <c r="T210" s="145">
        <f>SUM(T211:T217)</f>
        <v>0</v>
      </c>
      <c r="AR210" s="139" t="s">
        <v>86</v>
      </c>
      <c r="AT210" s="146" t="s">
        <v>77</v>
      </c>
      <c r="AU210" s="146" t="s">
        <v>86</v>
      </c>
      <c r="AY210" s="139" t="s">
        <v>159</v>
      </c>
      <c r="BK210" s="147">
        <f>SUM(BK211:BK217)</f>
        <v>0</v>
      </c>
    </row>
    <row r="211" spans="2:65" s="1" customFormat="1" ht="33" customHeight="1">
      <c r="B211" s="31"/>
      <c r="C211" s="150" t="s">
        <v>303</v>
      </c>
      <c r="D211" s="150" t="s">
        <v>161</v>
      </c>
      <c r="E211" s="151" t="s">
        <v>335</v>
      </c>
      <c r="F211" s="152" t="s">
        <v>336</v>
      </c>
      <c r="G211" s="153" t="s">
        <v>219</v>
      </c>
      <c r="H211" s="154">
        <v>1.1499999999999999</v>
      </c>
      <c r="I211" s="155"/>
      <c r="J211" s="156">
        <f>ROUND(I211*H211,2)</f>
        <v>0</v>
      </c>
      <c r="K211" s="152" t="s">
        <v>165</v>
      </c>
      <c r="L211" s="31"/>
      <c r="M211" s="157" t="s">
        <v>1</v>
      </c>
      <c r="N211" s="124" t="s">
        <v>43</v>
      </c>
      <c r="P211" s="158">
        <f>O211*H211</f>
        <v>0</v>
      </c>
      <c r="Q211" s="158">
        <v>0</v>
      </c>
      <c r="R211" s="158">
        <f>Q211*H211</f>
        <v>0</v>
      </c>
      <c r="S211" s="158">
        <v>0</v>
      </c>
      <c r="T211" s="159">
        <f>S211*H211</f>
        <v>0</v>
      </c>
      <c r="AR211" s="160" t="s">
        <v>166</v>
      </c>
      <c r="AT211" s="160" t="s">
        <v>161</v>
      </c>
      <c r="AU211" s="160" t="s">
        <v>88</v>
      </c>
      <c r="AY211" s="14" t="s">
        <v>159</v>
      </c>
      <c r="BE211" s="93">
        <f>IF(N211="základní",J211,0)</f>
        <v>0</v>
      </c>
      <c r="BF211" s="93">
        <f>IF(N211="snížená",J211,0)</f>
        <v>0</v>
      </c>
      <c r="BG211" s="93">
        <f>IF(N211="zákl. přenesená",J211,0)</f>
        <v>0</v>
      </c>
      <c r="BH211" s="93">
        <f>IF(N211="sníž. přenesená",J211,0)</f>
        <v>0</v>
      </c>
      <c r="BI211" s="93">
        <f>IF(N211="nulová",J211,0)</f>
        <v>0</v>
      </c>
      <c r="BJ211" s="14" t="s">
        <v>86</v>
      </c>
      <c r="BK211" s="93">
        <f>ROUND(I211*H211,2)</f>
        <v>0</v>
      </c>
      <c r="BL211" s="14" t="s">
        <v>166</v>
      </c>
      <c r="BM211" s="160" t="s">
        <v>795</v>
      </c>
    </row>
    <row r="212" spans="2:65" s="1" customFormat="1" ht="10.199999999999999">
      <c r="B212" s="31"/>
      <c r="D212" s="161" t="s">
        <v>168</v>
      </c>
      <c r="F212" s="162" t="s">
        <v>338</v>
      </c>
      <c r="I212" s="126"/>
      <c r="L212" s="31"/>
      <c r="M212" s="163"/>
      <c r="T212" s="55"/>
      <c r="AT212" s="14" t="s">
        <v>168</v>
      </c>
      <c r="AU212" s="14" t="s">
        <v>88</v>
      </c>
    </row>
    <row r="213" spans="2:65" s="1" customFormat="1" ht="24.15" customHeight="1">
      <c r="B213" s="31"/>
      <c r="C213" s="150" t="s">
        <v>308</v>
      </c>
      <c r="D213" s="150" t="s">
        <v>161</v>
      </c>
      <c r="E213" s="151" t="s">
        <v>340</v>
      </c>
      <c r="F213" s="152" t="s">
        <v>341</v>
      </c>
      <c r="G213" s="153" t="s">
        <v>219</v>
      </c>
      <c r="H213" s="154">
        <v>11.5</v>
      </c>
      <c r="I213" s="155"/>
      <c r="J213" s="156">
        <f>ROUND(I213*H213,2)</f>
        <v>0</v>
      </c>
      <c r="K213" s="152" t="s">
        <v>165</v>
      </c>
      <c r="L213" s="31"/>
      <c r="M213" s="157" t="s">
        <v>1</v>
      </c>
      <c r="N213" s="124" t="s">
        <v>43</v>
      </c>
      <c r="P213" s="158">
        <f>O213*H213</f>
        <v>0</v>
      </c>
      <c r="Q213" s="158">
        <v>0</v>
      </c>
      <c r="R213" s="158">
        <f>Q213*H213</f>
        <v>0</v>
      </c>
      <c r="S213" s="158">
        <v>0</v>
      </c>
      <c r="T213" s="159">
        <f>S213*H213</f>
        <v>0</v>
      </c>
      <c r="AR213" s="160" t="s">
        <v>166</v>
      </c>
      <c r="AT213" s="160" t="s">
        <v>161</v>
      </c>
      <c r="AU213" s="160" t="s">
        <v>88</v>
      </c>
      <c r="AY213" s="14" t="s">
        <v>159</v>
      </c>
      <c r="BE213" s="93">
        <f>IF(N213="základní",J213,0)</f>
        <v>0</v>
      </c>
      <c r="BF213" s="93">
        <f>IF(N213="snížená",J213,0)</f>
        <v>0</v>
      </c>
      <c r="BG213" s="93">
        <f>IF(N213="zákl. přenesená",J213,0)</f>
        <v>0</v>
      </c>
      <c r="BH213" s="93">
        <f>IF(N213="sníž. přenesená",J213,0)</f>
        <v>0</v>
      </c>
      <c r="BI213" s="93">
        <f>IF(N213="nulová",J213,0)</f>
        <v>0</v>
      </c>
      <c r="BJ213" s="14" t="s">
        <v>86</v>
      </c>
      <c r="BK213" s="93">
        <f>ROUND(I213*H213,2)</f>
        <v>0</v>
      </c>
      <c r="BL213" s="14" t="s">
        <v>166</v>
      </c>
      <c r="BM213" s="160" t="s">
        <v>796</v>
      </c>
    </row>
    <row r="214" spans="2:65" s="1" customFormat="1" ht="10.199999999999999">
      <c r="B214" s="31"/>
      <c r="D214" s="161" t="s">
        <v>168</v>
      </c>
      <c r="F214" s="162" t="s">
        <v>343</v>
      </c>
      <c r="I214" s="126"/>
      <c r="L214" s="31"/>
      <c r="M214" s="163"/>
      <c r="T214" s="55"/>
      <c r="AT214" s="14" t="s">
        <v>168</v>
      </c>
      <c r="AU214" s="14" t="s">
        <v>88</v>
      </c>
    </row>
    <row r="215" spans="2:65" s="12" customFormat="1" ht="10.199999999999999">
      <c r="B215" s="164"/>
      <c r="D215" s="165" t="s">
        <v>170</v>
      </c>
      <c r="E215" s="166" t="s">
        <v>1</v>
      </c>
      <c r="F215" s="167" t="s">
        <v>797</v>
      </c>
      <c r="H215" s="168">
        <v>11.5</v>
      </c>
      <c r="I215" s="169"/>
      <c r="L215" s="164"/>
      <c r="M215" s="170"/>
      <c r="T215" s="171"/>
      <c r="AT215" s="166" t="s">
        <v>170</v>
      </c>
      <c r="AU215" s="166" t="s">
        <v>88</v>
      </c>
      <c r="AV215" s="12" t="s">
        <v>88</v>
      </c>
      <c r="AW215" s="12" t="s">
        <v>32</v>
      </c>
      <c r="AX215" s="12" t="s">
        <v>86</v>
      </c>
      <c r="AY215" s="166" t="s">
        <v>159</v>
      </c>
    </row>
    <row r="216" spans="2:65" s="1" customFormat="1" ht="44.25" customHeight="1">
      <c r="B216" s="31"/>
      <c r="C216" s="150" t="s">
        <v>313</v>
      </c>
      <c r="D216" s="150" t="s">
        <v>161</v>
      </c>
      <c r="E216" s="151" t="s">
        <v>699</v>
      </c>
      <c r="F216" s="152" t="s">
        <v>700</v>
      </c>
      <c r="G216" s="153" t="s">
        <v>219</v>
      </c>
      <c r="H216" s="154">
        <v>1.1499999999999999</v>
      </c>
      <c r="I216" s="155"/>
      <c r="J216" s="156">
        <f>ROUND(I216*H216,2)</f>
        <v>0</v>
      </c>
      <c r="K216" s="152" t="s">
        <v>165</v>
      </c>
      <c r="L216" s="31"/>
      <c r="M216" s="157" t="s">
        <v>1</v>
      </c>
      <c r="N216" s="124" t="s">
        <v>43</v>
      </c>
      <c r="P216" s="158">
        <f>O216*H216</f>
        <v>0</v>
      </c>
      <c r="Q216" s="158">
        <v>0</v>
      </c>
      <c r="R216" s="158">
        <f>Q216*H216</f>
        <v>0</v>
      </c>
      <c r="S216" s="158">
        <v>0</v>
      </c>
      <c r="T216" s="159">
        <f>S216*H216</f>
        <v>0</v>
      </c>
      <c r="AR216" s="160" t="s">
        <v>166</v>
      </c>
      <c r="AT216" s="160" t="s">
        <v>161</v>
      </c>
      <c r="AU216" s="160" t="s">
        <v>88</v>
      </c>
      <c r="AY216" s="14" t="s">
        <v>159</v>
      </c>
      <c r="BE216" s="93">
        <f>IF(N216="základní",J216,0)</f>
        <v>0</v>
      </c>
      <c r="BF216" s="93">
        <f>IF(N216="snížená",J216,0)</f>
        <v>0</v>
      </c>
      <c r="BG216" s="93">
        <f>IF(N216="zákl. přenesená",J216,0)</f>
        <v>0</v>
      </c>
      <c r="BH216" s="93">
        <f>IF(N216="sníž. přenesená",J216,0)</f>
        <v>0</v>
      </c>
      <c r="BI216" s="93">
        <f>IF(N216="nulová",J216,0)</f>
        <v>0</v>
      </c>
      <c r="BJ216" s="14" t="s">
        <v>86</v>
      </c>
      <c r="BK216" s="93">
        <f>ROUND(I216*H216,2)</f>
        <v>0</v>
      </c>
      <c r="BL216" s="14" t="s">
        <v>166</v>
      </c>
      <c r="BM216" s="160" t="s">
        <v>798</v>
      </c>
    </row>
    <row r="217" spans="2:65" s="1" customFormat="1" ht="10.199999999999999">
      <c r="B217" s="31"/>
      <c r="D217" s="161" t="s">
        <v>168</v>
      </c>
      <c r="F217" s="162" t="s">
        <v>702</v>
      </c>
      <c r="I217" s="126"/>
      <c r="L217" s="31"/>
      <c r="M217" s="163"/>
      <c r="T217" s="55"/>
      <c r="AT217" s="14" t="s">
        <v>168</v>
      </c>
      <c r="AU217" s="14" t="s">
        <v>88</v>
      </c>
    </row>
    <row r="218" spans="2:65" s="11" customFormat="1" ht="22.8" customHeight="1">
      <c r="B218" s="138"/>
      <c r="D218" s="139" t="s">
        <v>77</v>
      </c>
      <c r="E218" s="148" t="s">
        <v>357</v>
      </c>
      <c r="F218" s="148" t="s">
        <v>358</v>
      </c>
      <c r="I218" s="141"/>
      <c r="J218" s="149">
        <f>BK218</f>
        <v>0</v>
      </c>
      <c r="L218" s="138"/>
      <c r="M218" s="143"/>
      <c r="P218" s="144">
        <f>SUM(P219:P220)</f>
        <v>0</v>
      </c>
      <c r="R218" s="144">
        <f>SUM(R219:R220)</f>
        <v>0</v>
      </c>
      <c r="T218" s="145">
        <f>SUM(T219:T220)</f>
        <v>0</v>
      </c>
      <c r="AR218" s="139" t="s">
        <v>86</v>
      </c>
      <c r="AT218" s="146" t="s">
        <v>77</v>
      </c>
      <c r="AU218" s="146" t="s">
        <v>86</v>
      </c>
      <c r="AY218" s="139" t="s">
        <v>159</v>
      </c>
      <c r="BK218" s="147">
        <f>SUM(BK219:BK220)</f>
        <v>0</v>
      </c>
    </row>
    <row r="219" spans="2:65" s="1" customFormat="1" ht="49.05" customHeight="1">
      <c r="B219" s="31"/>
      <c r="C219" s="150" t="s">
        <v>359</v>
      </c>
      <c r="D219" s="150" t="s">
        <v>161</v>
      </c>
      <c r="E219" s="151" t="s">
        <v>624</v>
      </c>
      <c r="F219" s="152" t="s">
        <v>625</v>
      </c>
      <c r="G219" s="153" t="s">
        <v>219</v>
      </c>
      <c r="H219" s="154">
        <v>316.68799999999999</v>
      </c>
      <c r="I219" s="155"/>
      <c r="J219" s="156">
        <f>ROUND(I219*H219,2)</f>
        <v>0</v>
      </c>
      <c r="K219" s="152" t="s">
        <v>165</v>
      </c>
      <c r="L219" s="31"/>
      <c r="M219" s="157" t="s">
        <v>1</v>
      </c>
      <c r="N219" s="124" t="s">
        <v>43</v>
      </c>
      <c r="P219" s="158">
        <f>O219*H219</f>
        <v>0</v>
      </c>
      <c r="Q219" s="158">
        <v>0</v>
      </c>
      <c r="R219" s="158">
        <f>Q219*H219</f>
        <v>0</v>
      </c>
      <c r="S219" s="158">
        <v>0</v>
      </c>
      <c r="T219" s="159">
        <f>S219*H219</f>
        <v>0</v>
      </c>
      <c r="AR219" s="160" t="s">
        <v>166</v>
      </c>
      <c r="AT219" s="160" t="s">
        <v>161</v>
      </c>
      <c r="AU219" s="160" t="s">
        <v>88</v>
      </c>
      <c r="AY219" s="14" t="s">
        <v>159</v>
      </c>
      <c r="BE219" s="93">
        <f>IF(N219="základní",J219,0)</f>
        <v>0</v>
      </c>
      <c r="BF219" s="93">
        <f>IF(N219="snížená",J219,0)</f>
        <v>0</v>
      </c>
      <c r="BG219" s="93">
        <f>IF(N219="zákl. přenesená",J219,0)</f>
        <v>0</v>
      </c>
      <c r="BH219" s="93">
        <f>IF(N219="sníž. přenesená",J219,0)</f>
        <v>0</v>
      </c>
      <c r="BI219" s="93">
        <f>IF(N219="nulová",J219,0)</f>
        <v>0</v>
      </c>
      <c r="BJ219" s="14" t="s">
        <v>86</v>
      </c>
      <c r="BK219" s="93">
        <f>ROUND(I219*H219,2)</f>
        <v>0</v>
      </c>
      <c r="BL219" s="14" t="s">
        <v>166</v>
      </c>
      <c r="BM219" s="160" t="s">
        <v>799</v>
      </c>
    </row>
    <row r="220" spans="2:65" s="1" customFormat="1" ht="10.199999999999999">
      <c r="B220" s="31"/>
      <c r="D220" s="161" t="s">
        <v>168</v>
      </c>
      <c r="F220" s="162" t="s">
        <v>627</v>
      </c>
      <c r="I220" s="126"/>
      <c r="L220" s="31"/>
      <c r="M220" s="163"/>
      <c r="T220" s="55"/>
      <c r="AT220" s="14" t="s">
        <v>168</v>
      </c>
      <c r="AU220" s="14" t="s">
        <v>88</v>
      </c>
    </row>
    <row r="221" spans="2:65" s="11" customFormat="1" ht="25.95" customHeight="1">
      <c r="B221" s="138"/>
      <c r="D221" s="139" t="s">
        <v>77</v>
      </c>
      <c r="E221" s="140" t="s">
        <v>216</v>
      </c>
      <c r="F221" s="140" t="s">
        <v>365</v>
      </c>
      <c r="I221" s="141"/>
      <c r="J221" s="142">
        <f>BK221</f>
        <v>0</v>
      </c>
      <c r="L221" s="138"/>
      <c r="M221" s="143"/>
      <c r="P221" s="144">
        <f>P222</f>
        <v>0</v>
      </c>
      <c r="R221" s="144">
        <f>R222</f>
        <v>1.3860000000000001E-2</v>
      </c>
      <c r="T221" s="145">
        <f>T222</f>
        <v>0</v>
      </c>
      <c r="AR221" s="139" t="s">
        <v>179</v>
      </c>
      <c r="AT221" s="146" t="s">
        <v>77</v>
      </c>
      <c r="AU221" s="146" t="s">
        <v>78</v>
      </c>
      <c r="AY221" s="139" t="s">
        <v>159</v>
      </c>
      <c r="BK221" s="147">
        <f>BK222</f>
        <v>0</v>
      </c>
    </row>
    <row r="222" spans="2:65" s="11" customFormat="1" ht="22.8" customHeight="1">
      <c r="B222" s="138"/>
      <c r="D222" s="139" t="s">
        <v>77</v>
      </c>
      <c r="E222" s="148" t="s">
        <v>366</v>
      </c>
      <c r="F222" s="148" t="s">
        <v>367</v>
      </c>
      <c r="I222" s="141"/>
      <c r="J222" s="149">
        <f>BK222</f>
        <v>0</v>
      </c>
      <c r="L222" s="138"/>
      <c r="M222" s="143"/>
      <c r="P222" s="144">
        <f>SUM(P223:P225)</f>
        <v>0</v>
      </c>
      <c r="R222" s="144">
        <f>SUM(R223:R225)</f>
        <v>1.3860000000000001E-2</v>
      </c>
      <c r="T222" s="145">
        <f>SUM(T223:T225)</f>
        <v>0</v>
      </c>
      <c r="AR222" s="139" t="s">
        <v>179</v>
      </c>
      <c r="AT222" s="146" t="s">
        <v>77</v>
      </c>
      <c r="AU222" s="146" t="s">
        <v>86</v>
      </c>
      <c r="AY222" s="139" t="s">
        <v>159</v>
      </c>
      <c r="BK222" s="147">
        <f>SUM(BK223:BK225)</f>
        <v>0</v>
      </c>
    </row>
    <row r="223" spans="2:65" s="1" customFormat="1" ht="21.75" customHeight="1">
      <c r="B223" s="31"/>
      <c r="C223" s="150" t="s">
        <v>408</v>
      </c>
      <c r="D223" s="150" t="s">
        <v>161</v>
      </c>
      <c r="E223" s="151" t="s">
        <v>369</v>
      </c>
      <c r="F223" s="152" t="s">
        <v>370</v>
      </c>
      <c r="G223" s="153" t="s">
        <v>371</v>
      </c>
      <c r="H223" s="154">
        <v>1.4</v>
      </c>
      <c r="I223" s="155"/>
      <c r="J223" s="156">
        <f>ROUND(I223*H223,2)</f>
        <v>0</v>
      </c>
      <c r="K223" s="152" t="s">
        <v>165</v>
      </c>
      <c r="L223" s="31"/>
      <c r="M223" s="157" t="s">
        <v>1</v>
      </c>
      <c r="N223" s="124" t="s">
        <v>43</v>
      </c>
      <c r="P223" s="158">
        <f>O223*H223</f>
        <v>0</v>
      </c>
      <c r="Q223" s="158">
        <v>9.9000000000000008E-3</v>
      </c>
      <c r="R223" s="158">
        <f>Q223*H223</f>
        <v>1.3860000000000001E-2</v>
      </c>
      <c r="S223" s="158">
        <v>0</v>
      </c>
      <c r="T223" s="159">
        <f>S223*H223</f>
        <v>0</v>
      </c>
      <c r="AR223" s="160" t="s">
        <v>372</v>
      </c>
      <c r="AT223" s="160" t="s">
        <v>161</v>
      </c>
      <c r="AU223" s="160" t="s">
        <v>88</v>
      </c>
      <c r="AY223" s="14" t="s">
        <v>159</v>
      </c>
      <c r="BE223" s="93">
        <f>IF(N223="základní",J223,0)</f>
        <v>0</v>
      </c>
      <c r="BF223" s="93">
        <f>IF(N223="snížená",J223,0)</f>
        <v>0</v>
      </c>
      <c r="BG223" s="93">
        <f>IF(N223="zákl. přenesená",J223,0)</f>
        <v>0</v>
      </c>
      <c r="BH223" s="93">
        <f>IF(N223="sníž. přenesená",J223,0)</f>
        <v>0</v>
      </c>
      <c r="BI223" s="93">
        <f>IF(N223="nulová",J223,0)</f>
        <v>0</v>
      </c>
      <c r="BJ223" s="14" t="s">
        <v>86</v>
      </c>
      <c r="BK223" s="93">
        <f>ROUND(I223*H223,2)</f>
        <v>0</v>
      </c>
      <c r="BL223" s="14" t="s">
        <v>372</v>
      </c>
      <c r="BM223" s="160" t="s">
        <v>800</v>
      </c>
    </row>
    <row r="224" spans="2:65" s="1" customFormat="1" ht="10.199999999999999">
      <c r="B224" s="31"/>
      <c r="D224" s="161" t="s">
        <v>168</v>
      </c>
      <c r="F224" s="162" t="s">
        <v>374</v>
      </c>
      <c r="I224" s="126"/>
      <c r="L224" s="31"/>
      <c r="M224" s="163"/>
      <c r="T224" s="55"/>
      <c r="AT224" s="14" t="s">
        <v>168</v>
      </c>
      <c r="AU224" s="14" t="s">
        <v>88</v>
      </c>
    </row>
    <row r="225" spans="2:65" s="12" customFormat="1" ht="10.199999999999999">
      <c r="B225" s="164"/>
      <c r="D225" s="165" t="s">
        <v>170</v>
      </c>
      <c r="E225" s="166" t="s">
        <v>1</v>
      </c>
      <c r="F225" s="167" t="s">
        <v>706</v>
      </c>
      <c r="H225" s="168">
        <v>1.4</v>
      </c>
      <c r="I225" s="169"/>
      <c r="L225" s="164"/>
      <c r="M225" s="170"/>
      <c r="T225" s="171"/>
      <c r="AT225" s="166" t="s">
        <v>170</v>
      </c>
      <c r="AU225" s="166" t="s">
        <v>88</v>
      </c>
      <c r="AV225" s="12" t="s">
        <v>88</v>
      </c>
      <c r="AW225" s="12" t="s">
        <v>32</v>
      </c>
      <c r="AX225" s="12" t="s">
        <v>86</v>
      </c>
      <c r="AY225" s="166" t="s">
        <v>159</v>
      </c>
    </row>
    <row r="226" spans="2:65" s="11" customFormat="1" ht="25.95" customHeight="1">
      <c r="B226" s="138"/>
      <c r="D226" s="139" t="s">
        <v>77</v>
      </c>
      <c r="E226" s="140" t="s">
        <v>137</v>
      </c>
      <c r="F226" s="140" t="s">
        <v>376</v>
      </c>
      <c r="I226" s="141"/>
      <c r="J226" s="142">
        <f>BK226</f>
        <v>0</v>
      </c>
      <c r="L226" s="138"/>
      <c r="M226" s="143"/>
      <c r="P226" s="144">
        <f>P227</f>
        <v>0</v>
      </c>
      <c r="R226" s="144">
        <f>R227</f>
        <v>0</v>
      </c>
      <c r="T226" s="145">
        <f>T227</f>
        <v>0</v>
      </c>
      <c r="AR226" s="139" t="s">
        <v>202</v>
      </c>
      <c r="AT226" s="146" t="s">
        <v>77</v>
      </c>
      <c r="AU226" s="146" t="s">
        <v>78</v>
      </c>
      <c r="AY226" s="139" t="s">
        <v>159</v>
      </c>
      <c r="BK226" s="147">
        <f>BK227</f>
        <v>0</v>
      </c>
    </row>
    <row r="227" spans="2:65" s="11" customFormat="1" ht="22.8" customHeight="1">
      <c r="B227" s="138"/>
      <c r="D227" s="139" t="s">
        <v>77</v>
      </c>
      <c r="E227" s="148" t="s">
        <v>377</v>
      </c>
      <c r="F227" s="148" t="s">
        <v>378</v>
      </c>
      <c r="I227" s="141"/>
      <c r="J227" s="149">
        <f>BK227</f>
        <v>0</v>
      </c>
      <c r="L227" s="138"/>
      <c r="M227" s="143"/>
      <c r="P227" s="144">
        <f>SUM(P228:P233)</f>
        <v>0</v>
      </c>
      <c r="R227" s="144">
        <f>SUM(R228:R233)</f>
        <v>0</v>
      </c>
      <c r="T227" s="145">
        <f>SUM(T228:T233)</f>
        <v>0</v>
      </c>
      <c r="AR227" s="139" t="s">
        <v>202</v>
      </c>
      <c r="AT227" s="146" t="s">
        <v>77</v>
      </c>
      <c r="AU227" s="146" t="s">
        <v>86</v>
      </c>
      <c r="AY227" s="139" t="s">
        <v>159</v>
      </c>
      <c r="BK227" s="147">
        <f>SUM(BK228:BK233)</f>
        <v>0</v>
      </c>
    </row>
    <row r="228" spans="2:65" s="1" customFormat="1" ht="16.5" customHeight="1">
      <c r="B228" s="31"/>
      <c r="C228" s="150" t="s">
        <v>379</v>
      </c>
      <c r="D228" s="150" t="s">
        <v>161</v>
      </c>
      <c r="E228" s="151" t="s">
        <v>380</v>
      </c>
      <c r="F228" s="152" t="s">
        <v>381</v>
      </c>
      <c r="G228" s="153" t="s">
        <v>382</v>
      </c>
      <c r="H228" s="154">
        <v>1</v>
      </c>
      <c r="I228" s="155"/>
      <c r="J228" s="156">
        <f>ROUND(I228*H228,2)</f>
        <v>0</v>
      </c>
      <c r="K228" s="152" t="s">
        <v>165</v>
      </c>
      <c r="L228" s="31"/>
      <c r="M228" s="157" t="s">
        <v>1</v>
      </c>
      <c r="N228" s="124" t="s">
        <v>43</v>
      </c>
      <c r="P228" s="158">
        <f>O228*H228</f>
        <v>0</v>
      </c>
      <c r="Q228" s="158">
        <v>0</v>
      </c>
      <c r="R228" s="158">
        <f>Q228*H228</f>
        <v>0</v>
      </c>
      <c r="S228" s="158">
        <v>0</v>
      </c>
      <c r="T228" s="159">
        <f>S228*H228</f>
        <v>0</v>
      </c>
      <c r="AR228" s="160" t="s">
        <v>383</v>
      </c>
      <c r="AT228" s="160" t="s">
        <v>161</v>
      </c>
      <c r="AU228" s="160" t="s">
        <v>88</v>
      </c>
      <c r="AY228" s="14" t="s">
        <v>159</v>
      </c>
      <c r="BE228" s="93">
        <f>IF(N228="základní",J228,0)</f>
        <v>0</v>
      </c>
      <c r="BF228" s="93">
        <f>IF(N228="snížená",J228,0)</f>
        <v>0</v>
      </c>
      <c r="BG228" s="93">
        <f>IF(N228="zákl. přenesená",J228,0)</f>
        <v>0</v>
      </c>
      <c r="BH228" s="93">
        <f>IF(N228="sníž. přenesená",J228,0)</f>
        <v>0</v>
      </c>
      <c r="BI228" s="93">
        <f>IF(N228="nulová",J228,0)</f>
        <v>0</v>
      </c>
      <c r="BJ228" s="14" t="s">
        <v>86</v>
      </c>
      <c r="BK228" s="93">
        <f>ROUND(I228*H228,2)</f>
        <v>0</v>
      </c>
      <c r="BL228" s="14" t="s">
        <v>383</v>
      </c>
      <c r="BM228" s="160" t="s">
        <v>801</v>
      </c>
    </row>
    <row r="229" spans="2:65" s="1" customFormat="1" ht="10.199999999999999">
      <c r="B229" s="31"/>
      <c r="D229" s="161" t="s">
        <v>168</v>
      </c>
      <c r="F229" s="162" t="s">
        <v>385</v>
      </c>
      <c r="I229" s="126"/>
      <c r="L229" s="31"/>
      <c r="M229" s="163"/>
      <c r="T229" s="55"/>
      <c r="AT229" s="14" t="s">
        <v>168</v>
      </c>
      <c r="AU229" s="14" t="s">
        <v>88</v>
      </c>
    </row>
    <row r="230" spans="2:65" s="1" customFormat="1" ht="16.5" customHeight="1">
      <c r="B230" s="31"/>
      <c r="C230" s="150" t="s">
        <v>172</v>
      </c>
      <c r="D230" s="150" t="s">
        <v>161</v>
      </c>
      <c r="E230" s="151" t="s">
        <v>391</v>
      </c>
      <c r="F230" s="152" t="s">
        <v>392</v>
      </c>
      <c r="G230" s="153" t="s">
        <v>382</v>
      </c>
      <c r="H230" s="154">
        <v>1</v>
      </c>
      <c r="I230" s="155"/>
      <c r="J230" s="156">
        <f>ROUND(I230*H230,2)</f>
        <v>0</v>
      </c>
      <c r="K230" s="152" t="s">
        <v>165</v>
      </c>
      <c r="L230" s="31"/>
      <c r="M230" s="157" t="s">
        <v>1</v>
      </c>
      <c r="N230" s="124" t="s">
        <v>43</v>
      </c>
      <c r="P230" s="158">
        <f>O230*H230</f>
        <v>0</v>
      </c>
      <c r="Q230" s="158">
        <v>0</v>
      </c>
      <c r="R230" s="158">
        <f>Q230*H230</f>
        <v>0</v>
      </c>
      <c r="S230" s="158">
        <v>0</v>
      </c>
      <c r="T230" s="159">
        <f>S230*H230</f>
        <v>0</v>
      </c>
      <c r="AR230" s="160" t="s">
        <v>383</v>
      </c>
      <c r="AT230" s="160" t="s">
        <v>161</v>
      </c>
      <c r="AU230" s="160" t="s">
        <v>88</v>
      </c>
      <c r="AY230" s="14" t="s">
        <v>159</v>
      </c>
      <c r="BE230" s="93">
        <f>IF(N230="základní",J230,0)</f>
        <v>0</v>
      </c>
      <c r="BF230" s="93">
        <f>IF(N230="snížená",J230,0)</f>
        <v>0</v>
      </c>
      <c r="BG230" s="93">
        <f>IF(N230="zákl. přenesená",J230,0)</f>
        <v>0</v>
      </c>
      <c r="BH230" s="93">
        <f>IF(N230="sníž. přenesená",J230,0)</f>
        <v>0</v>
      </c>
      <c r="BI230" s="93">
        <f>IF(N230="nulová",J230,0)</f>
        <v>0</v>
      </c>
      <c r="BJ230" s="14" t="s">
        <v>86</v>
      </c>
      <c r="BK230" s="93">
        <f>ROUND(I230*H230,2)</f>
        <v>0</v>
      </c>
      <c r="BL230" s="14" t="s">
        <v>383</v>
      </c>
      <c r="BM230" s="160" t="s">
        <v>802</v>
      </c>
    </row>
    <row r="231" spans="2:65" s="1" customFormat="1" ht="10.199999999999999">
      <c r="B231" s="31"/>
      <c r="D231" s="161" t="s">
        <v>168</v>
      </c>
      <c r="F231" s="162" t="s">
        <v>394</v>
      </c>
      <c r="I231" s="126"/>
      <c r="L231" s="31"/>
      <c r="M231" s="163"/>
      <c r="T231" s="55"/>
      <c r="AT231" s="14" t="s">
        <v>168</v>
      </c>
      <c r="AU231" s="14" t="s">
        <v>88</v>
      </c>
    </row>
    <row r="232" spans="2:65" s="1" customFormat="1" ht="16.5" customHeight="1">
      <c r="B232" s="31"/>
      <c r="C232" s="150" t="s">
        <v>318</v>
      </c>
      <c r="D232" s="150" t="s">
        <v>161</v>
      </c>
      <c r="E232" s="151" t="s">
        <v>396</v>
      </c>
      <c r="F232" s="152" t="s">
        <v>397</v>
      </c>
      <c r="G232" s="153" t="s">
        <v>382</v>
      </c>
      <c r="H232" s="154">
        <v>1</v>
      </c>
      <c r="I232" s="155"/>
      <c r="J232" s="156">
        <f>ROUND(I232*H232,2)</f>
        <v>0</v>
      </c>
      <c r="K232" s="152" t="s">
        <v>165</v>
      </c>
      <c r="L232" s="31"/>
      <c r="M232" s="157" t="s">
        <v>1</v>
      </c>
      <c r="N232" s="124" t="s">
        <v>43</v>
      </c>
      <c r="P232" s="158">
        <f>O232*H232</f>
        <v>0</v>
      </c>
      <c r="Q232" s="158">
        <v>0</v>
      </c>
      <c r="R232" s="158">
        <f>Q232*H232</f>
        <v>0</v>
      </c>
      <c r="S232" s="158">
        <v>0</v>
      </c>
      <c r="T232" s="159">
        <f>S232*H232</f>
        <v>0</v>
      </c>
      <c r="AR232" s="160" t="s">
        <v>383</v>
      </c>
      <c r="AT232" s="160" t="s">
        <v>161</v>
      </c>
      <c r="AU232" s="160" t="s">
        <v>88</v>
      </c>
      <c r="AY232" s="14" t="s">
        <v>159</v>
      </c>
      <c r="BE232" s="93">
        <f>IF(N232="základní",J232,0)</f>
        <v>0</v>
      </c>
      <c r="BF232" s="93">
        <f>IF(N232="snížená",J232,0)</f>
        <v>0</v>
      </c>
      <c r="BG232" s="93">
        <f>IF(N232="zákl. přenesená",J232,0)</f>
        <v>0</v>
      </c>
      <c r="BH232" s="93">
        <f>IF(N232="sníž. přenesená",J232,0)</f>
        <v>0</v>
      </c>
      <c r="BI232" s="93">
        <f>IF(N232="nulová",J232,0)</f>
        <v>0</v>
      </c>
      <c r="BJ232" s="14" t="s">
        <v>86</v>
      </c>
      <c r="BK232" s="93">
        <f>ROUND(I232*H232,2)</f>
        <v>0</v>
      </c>
      <c r="BL232" s="14" t="s">
        <v>383</v>
      </c>
      <c r="BM232" s="160" t="s">
        <v>803</v>
      </c>
    </row>
    <row r="233" spans="2:65" s="1" customFormat="1" ht="10.199999999999999">
      <c r="B233" s="31"/>
      <c r="D233" s="161" t="s">
        <v>168</v>
      </c>
      <c r="F233" s="162" t="s">
        <v>399</v>
      </c>
      <c r="I233" s="126"/>
      <c r="L233" s="31"/>
      <c r="M233" s="182"/>
      <c r="N233" s="183"/>
      <c r="O233" s="183"/>
      <c r="P233" s="183"/>
      <c r="Q233" s="183"/>
      <c r="R233" s="183"/>
      <c r="S233" s="183"/>
      <c r="T233" s="184"/>
      <c r="AT233" s="14" t="s">
        <v>168</v>
      </c>
      <c r="AU233" s="14" t="s">
        <v>88</v>
      </c>
    </row>
    <row r="234" spans="2:65" s="1" customFormat="1" ht="6.9" customHeight="1">
      <c r="B234" s="43"/>
      <c r="C234" s="44"/>
      <c r="D234" s="44"/>
      <c r="E234" s="44"/>
      <c r="F234" s="44"/>
      <c r="G234" s="44"/>
      <c r="H234" s="44"/>
      <c r="I234" s="44"/>
      <c r="J234" s="44"/>
      <c r="K234" s="44"/>
      <c r="L234" s="31"/>
    </row>
  </sheetData>
  <sheetProtection algorithmName="SHA-512" hashValue="cI2bJXpRAKAqWH/RK3iPbQJhAcuW4IbXTLEYIiaeBKX5LJyXdyNcD4R7/yYv+jQ9UU/GMGvDdQJGEZ4wn1S33g==" saltValue="B27/BbPvCfHAIcy0Ud2XCwP6CzfQ3okTRUrKS6FU+z5iTuxHZw+r1xS4rQtHBScl3vBTkH9GpS8GJIdLahBDAQ==" spinCount="100000" sheet="1" objects="1" scenarios="1" formatColumns="0" formatRows="0" autoFilter="0"/>
  <autoFilter ref="C135:K233" xr:uid="{00000000-0009-0000-0000-000004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hyperlinks>
    <hyperlink ref="F140" r:id="rId1" xr:uid="{00000000-0004-0000-0400-000000000000}"/>
    <hyperlink ref="F143" r:id="rId2" xr:uid="{00000000-0004-0000-0400-000001000000}"/>
    <hyperlink ref="F146" r:id="rId3" xr:uid="{00000000-0004-0000-0400-000002000000}"/>
    <hyperlink ref="F148" r:id="rId4" xr:uid="{00000000-0004-0000-0400-000003000000}"/>
    <hyperlink ref="F151" r:id="rId5" xr:uid="{00000000-0004-0000-0400-000004000000}"/>
    <hyperlink ref="F153" r:id="rId6" xr:uid="{00000000-0004-0000-0400-000005000000}"/>
    <hyperlink ref="F156" r:id="rId7" xr:uid="{00000000-0004-0000-0400-000006000000}"/>
    <hyperlink ref="F159" r:id="rId8" xr:uid="{00000000-0004-0000-0400-000007000000}"/>
    <hyperlink ref="F161" r:id="rId9" xr:uid="{00000000-0004-0000-0400-000008000000}"/>
    <hyperlink ref="F163" r:id="rId10" xr:uid="{00000000-0004-0000-0400-000009000000}"/>
    <hyperlink ref="F165" r:id="rId11" xr:uid="{00000000-0004-0000-0400-00000A000000}"/>
    <hyperlink ref="F170" r:id="rId12" xr:uid="{00000000-0004-0000-0400-00000B000000}"/>
    <hyperlink ref="F176" r:id="rId13" xr:uid="{00000000-0004-0000-0400-00000C000000}"/>
    <hyperlink ref="F180" r:id="rId14" xr:uid="{00000000-0004-0000-0400-00000D000000}"/>
    <hyperlink ref="F185" r:id="rId15" xr:uid="{00000000-0004-0000-0400-00000E000000}"/>
    <hyperlink ref="F187" r:id="rId16" xr:uid="{00000000-0004-0000-0400-00000F000000}"/>
    <hyperlink ref="F190" r:id="rId17" xr:uid="{00000000-0004-0000-0400-000010000000}"/>
    <hyperlink ref="F194" r:id="rId18" xr:uid="{00000000-0004-0000-0400-000011000000}"/>
    <hyperlink ref="F197" r:id="rId19" xr:uid="{00000000-0004-0000-0400-000012000000}"/>
    <hyperlink ref="F199" r:id="rId20" xr:uid="{00000000-0004-0000-0400-000013000000}"/>
    <hyperlink ref="F201" r:id="rId21" xr:uid="{00000000-0004-0000-0400-000014000000}"/>
    <hyperlink ref="F207" r:id="rId22" xr:uid="{00000000-0004-0000-0400-000015000000}"/>
    <hyperlink ref="F209" r:id="rId23" xr:uid="{00000000-0004-0000-0400-000016000000}"/>
    <hyperlink ref="F212" r:id="rId24" xr:uid="{00000000-0004-0000-0400-000017000000}"/>
    <hyperlink ref="F214" r:id="rId25" xr:uid="{00000000-0004-0000-0400-000018000000}"/>
    <hyperlink ref="F217" r:id="rId26" xr:uid="{00000000-0004-0000-0400-000019000000}"/>
    <hyperlink ref="F220" r:id="rId27" xr:uid="{00000000-0004-0000-0400-00001A000000}"/>
    <hyperlink ref="F224" r:id="rId28" xr:uid="{00000000-0004-0000-0400-00001B000000}"/>
    <hyperlink ref="F229" r:id="rId29" xr:uid="{00000000-0004-0000-0400-00001C000000}"/>
    <hyperlink ref="F231" r:id="rId30" xr:uid="{00000000-0004-0000-0400-00001D000000}"/>
    <hyperlink ref="F233" r:id="rId31" xr:uid="{00000000-0004-0000-04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100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804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J109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ROUND((SUM(BE109:BE116) + SUM(BE136:BE212)),  2)</f>
        <v>0</v>
      </c>
      <c r="I35" s="104">
        <v>0.21</v>
      </c>
      <c r="J35" s="103">
        <f>ROUND(((SUM(BE109:BE116) + SUM(BE136:BE212))*I35),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ROUND((SUM(BF109:BF116) + SUM(BF136:BF212)),  2)</f>
        <v>0</v>
      </c>
      <c r="I36" s="104">
        <v>0.12</v>
      </c>
      <c r="J36" s="103">
        <f>ROUND(((SUM(BF109:BF116) + SUM(BF136:BF212))*I36),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ROUND((SUM(BG109:BG116) + SUM(BG136:BG212)),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ROUND((SUM(BH109:BH116) + SUM(BH136:BH212)),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ROUND((SUM(BI109:BI116) + SUM(BI136:BI212)),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01112405 - SO 05 - Veřejné osvětlení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J136</f>
        <v>0</v>
      </c>
      <c r="L96" s="31"/>
      <c r="AU96" s="14" t="s">
        <v>121</v>
      </c>
    </row>
    <row r="97" spans="2:65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65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65" s="8" customFormat="1" ht="24.9" customHeight="1">
      <c r="B99" s="115"/>
      <c r="D99" s="116" t="s">
        <v>805</v>
      </c>
      <c r="E99" s="117"/>
      <c r="F99" s="117"/>
      <c r="G99" s="117"/>
      <c r="H99" s="117"/>
      <c r="I99" s="117"/>
      <c r="J99" s="118">
        <f>J173</f>
        <v>0</v>
      </c>
      <c r="L99" s="115"/>
    </row>
    <row r="100" spans="2:65" s="9" customFormat="1" ht="19.95" customHeight="1">
      <c r="B100" s="119"/>
      <c r="D100" s="120" t="s">
        <v>806</v>
      </c>
      <c r="E100" s="121"/>
      <c r="F100" s="121"/>
      <c r="G100" s="121"/>
      <c r="H100" s="121"/>
      <c r="I100" s="121"/>
      <c r="J100" s="122">
        <f>J174</f>
        <v>0</v>
      </c>
      <c r="L100" s="119"/>
    </row>
    <row r="101" spans="2:65" s="8" customFormat="1" ht="24.9" customHeight="1">
      <c r="B101" s="115"/>
      <c r="D101" s="116" t="s">
        <v>129</v>
      </c>
      <c r="E101" s="117"/>
      <c r="F101" s="117"/>
      <c r="G101" s="117"/>
      <c r="H101" s="117"/>
      <c r="I101" s="117"/>
      <c r="J101" s="118">
        <f>J181</f>
        <v>0</v>
      </c>
      <c r="L101" s="115"/>
    </row>
    <row r="102" spans="2:65" s="9" customFormat="1" ht="19.95" customHeight="1">
      <c r="B102" s="119"/>
      <c r="D102" s="120" t="s">
        <v>807</v>
      </c>
      <c r="E102" s="121"/>
      <c r="F102" s="121"/>
      <c r="G102" s="121"/>
      <c r="H102" s="121"/>
      <c r="I102" s="121"/>
      <c r="J102" s="122">
        <f>J182</f>
        <v>0</v>
      </c>
      <c r="L102" s="119"/>
    </row>
    <row r="103" spans="2:65" s="9" customFormat="1" ht="19.95" customHeight="1">
      <c r="B103" s="119"/>
      <c r="D103" s="120" t="s">
        <v>808</v>
      </c>
      <c r="E103" s="121"/>
      <c r="F103" s="121"/>
      <c r="G103" s="121"/>
      <c r="H103" s="121"/>
      <c r="I103" s="121"/>
      <c r="J103" s="122">
        <f>J189</f>
        <v>0</v>
      </c>
      <c r="L103" s="119"/>
    </row>
    <row r="104" spans="2:65" s="9" customFormat="1" ht="19.95" customHeight="1">
      <c r="B104" s="119"/>
      <c r="D104" s="120" t="s">
        <v>130</v>
      </c>
      <c r="E104" s="121"/>
      <c r="F104" s="121"/>
      <c r="G104" s="121"/>
      <c r="H104" s="121"/>
      <c r="I104" s="121"/>
      <c r="J104" s="122">
        <f>J194</f>
        <v>0</v>
      </c>
      <c r="L104" s="119"/>
    </row>
    <row r="105" spans="2:65" s="8" customFormat="1" ht="24.9" customHeight="1">
      <c r="B105" s="115"/>
      <c r="D105" s="116" t="s">
        <v>131</v>
      </c>
      <c r="E105" s="117"/>
      <c r="F105" s="117"/>
      <c r="G105" s="117"/>
      <c r="H105" s="117"/>
      <c r="I105" s="117"/>
      <c r="J105" s="118">
        <f>J205</f>
        <v>0</v>
      </c>
      <c r="L105" s="115"/>
    </row>
    <row r="106" spans="2:65" s="9" customFormat="1" ht="19.95" customHeight="1">
      <c r="B106" s="119"/>
      <c r="D106" s="120" t="s">
        <v>132</v>
      </c>
      <c r="E106" s="121"/>
      <c r="F106" s="121"/>
      <c r="G106" s="121"/>
      <c r="H106" s="121"/>
      <c r="I106" s="121"/>
      <c r="J106" s="122">
        <f>J206</f>
        <v>0</v>
      </c>
      <c r="L106" s="119"/>
    </row>
    <row r="107" spans="2:65" s="1" customFormat="1" ht="21.75" customHeight="1">
      <c r="B107" s="31"/>
      <c r="L107" s="31"/>
    </row>
    <row r="108" spans="2:65" s="1" customFormat="1" ht="6.9" customHeight="1">
      <c r="B108" s="31"/>
      <c r="L108" s="31"/>
    </row>
    <row r="109" spans="2:65" s="1" customFormat="1" ht="29.25" customHeight="1">
      <c r="B109" s="31"/>
      <c r="C109" s="114" t="s">
        <v>135</v>
      </c>
      <c r="J109" s="123">
        <f>ROUND(J110 + J111 + J112 + J113 + J114 + J115,2)</f>
        <v>0</v>
      </c>
      <c r="L109" s="31"/>
      <c r="N109" s="124" t="s">
        <v>42</v>
      </c>
    </row>
    <row r="110" spans="2:65" s="1" customFormat="1" ht="18" customHeight="1">
      <c r="B110" s="31"/>
      <c r="D110" s="187" t="s">
        <v>136</v>
      </c>
      <c r="E110" s="188"/>
      <c r="F110" s="188"/>
      <c r="J110" s="89">
        <v>0</v>
      </c>
      <c r="L110" s="125"/>
      <c r="M110" s="126"/>
      <c r="N110" s="127" t="s">
        <v>43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137</v>
      </c>
      <c r="AZ110" s="126"/>
      <c r="BA110" s="126"/>
      <c r="BB110" s="126"/>
      <c r="BC110" s="126"/>
      <c r="BD110" s="126"/>
      <c r="BE110" s="129">
        <f t="shared" ref="BE110:BE115" si="0">IF(N110="základní",J110,0)</f>
        <v>0</v>
      </c>
      <c r="BF110" s="129">
        <f t="shared" ref="BF110:BF115" si="1">IF(N110="snížená",J110,0)</f>
        <v>0</v>
      </c>
      <c r="BG110" s="129">
        <f t="shared" ref="BG110:BG115" si="2">IF(N110="zákl. přenesená",J110,0)</f>
        <v>0</v>
      </c>
      <c r="BH110" s="129">
        <f t="shared" ref="BH110:BH115" si="3">IF(N110="sníž. přenesená",J110,0)</f>
        <v>0</v>
      </c>
      <c r="BI110" s="129">
        <f t="shared" ref="BI110:BI115" si="4">IF(N110="nulová",J110,0)</f>
        <v>0</v>
      </c>
      <c r="BJ110" s="128" t="s">
        <v>86</v>
      </c>
      <c r="BK110" s="126"/>
      <c r="BL110" s="126"/>
      <c r="BM110" s="126"/>
    </row>
    <row r="111" spans="2:65" s="1" customFormat="1" ht="18" customHeight="1">
      <c r="B111" s="31"/>
      <c r="D111" s="187" t="s">
        <v>138</v>
      </c>
      <c r="E111" s="188"/>
      <c r="F111" s="188"/>
      <c r="J111" s="89">
        <v>0</v>
      </c>
      <c r="L111" s="125"/>
      <c r="M111" s="126"/>
      <c r="N111" s="127" t="s">
        <v>43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86</v>
      </c>
      <c r="BK111" s="126"/>
      <c r="BL111" s="126"/>
      <c r="BM111" s="126"/>
    </row>
    <row r="112" spans="2:65" s="1" customFormat="1" ht="18" customHeight="1">
      <c r="B112" s="31"/>
      <c r="D112" s="187" t="s">
        <v>139</v>
      </c>
      <c r="E112" s="188"/>
      <c r="F112" s="188"/>
      <c r="J112" s="89">
        <v>0</v>
      </c>
      <c r="L112" s="125"/>
      <c r="M112" s="126"/>
      <c r="N112" s="127" t="s">
        <v>43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137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86</v>
      </c>
      <c r="BK112" s="126"/>
      <c r="BL112" s="126"/>
      <c r="BM112" s="126"/>
    </row>
    <row r="113" spans="2:65" s="1" customFormat="1" ht="18" customHeight="1">
      <c r="B113" s="31"/>
      <c r="D113" s="187" t="s">
        <v>140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141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88" t="s">
        <v>142</v>
      </c>
      <c r="J115" s="89">
        <f>ROUND(J30*T115,2)</f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143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0.199999999999999">
      <c r="B116" s="31"/>
      <c r="L116" s="31"/>
    </row>
    <row r="117" spans="2:65" s="1" customFormat="1" ht="29.25" customHeight="1">
      <c r="B117" s="31"/>
      <c r="C117" s="97" t="s">
        <v>112</v>
      </c>
      <c r="D117" s="98"/>
      <c r="E117" s="98"/>
      <c r="F117" s="98"/>
      <c r="G117" s="98"/>
      <c r="H117" s="98"/>
      <c r="I117" s="98"/>
      <c r="J117" s="99">
        <f>ROUND(J96+J109,2)</f>
        <v>0</v>
      </c>
      <c r="K117" s="98"/>
      <c r="L117" s="31"/>
    </row>
    <row r="118" spans="2:65" s="1" customFormat="1" ht="6.9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1"/>
    </row>
    <row r="122" spans="2:65" s="1" customFormat="1" ht="6.9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31"/>
    </row>
    <row r="123" spans="2:65" s="1" customFormat="1" ht="24.9" customHeight="1">
      <c r="B123" s="31"/>
      <c r="C123" s="18" t="s">
        <v>144</v>
      </c>
      <c r="L123" s="31"/>
    </row>
    <row r="124" spans="2:65" s="1" customFormat="1" ht="6.9" customHeight="1">
      <c r="B124" s="31"/>
      <c r="L124" s="31"/>
    </row>
    <row r="125" spans="2:65" s="1" customFormat="1" ht="12" customHeight="1">
      <c r="B125" s="31"/>
      <c r="C125" s="24" t="s">
        <v>16</v>
      </c>
      <c r="L125" s="31"/>
    </row>
    <row r="126" spans="2:65" s="1" customFormat="1" ht="16.5" customHeight="1">
      <c r="B126" s="31"/>
      <c r="E126" s="229" t="str">
        <f>E7</f>
        <v>Oprava místní komunikace v obci Radomyšl</v>
      </c>
      <c r="F126" s="230"/>
      <c r="G126" s="230"/>
      <c r="H126" s="230"/>
      <c r="L126" s="31"/>
    </row>
    <row r="127" spans="2:65" s="1" customFormat="1" ht="12" customHeight="1">
      <c r="B127" s="31"/>
      <c r="C127" s="24" t="s">
        <v>114</v>
      </c>
      <c r="L127" s="31"/>
    </row>
    <row r="128" spans="2:65" s="1" customFormat="1" ht="16.5" customHeight="1">
      <c r="B128" s="31"/>
      <c r="E128" s="191" t="str">
        <f>E9</f>
        <v>01112405 - SO 05 - Veřejné osvětlení</v>
      </c>
      <c r="F128" s="231"/>
      <c r="G128" s="231"/>
      <c r="H128" s="231"/>
      <c r="L128" s="31"/>
    </row>
    <row r="129" spans="2:65" s="1" customFormat="1" ht="6.9" customHeight="1">
      <c r="B129" s="31"/>
      <c r="L129" s="31"/>
    </row>
    <row r="130" spans="2:65" s="1" customFormat="1" ht="12" customHeight="1">
      <c r="B130" s="31"/>
      <c r="C130" s="24" t="s">
        <v>20</v>
      </c>
      <c r="F130" s="22" t="str">
        <f>F12</f>
        <v>Radomyšl</v>
      </c>
      <c r="I130" s="24" t="s">
        <v>22</v>
      </c>
      <c r="J130" s="51" t="str">
        <f>IF(J12="","",J12)</f>
        <v>12. 11. 2024</v>
      </c>
      <c r="L130" s="31"/>
    </row>
    <row r="131" spans="2:65" s="1" customFormat="1" ht="6.9" customHeight="1">
      <c r="B131" s="31"/>
      <c r="L131" s="31"/>
    </row>
    <row r="132" spans="2:65" s="1" customFormat="1" ht="15.15" customHeight="1">
      <c r="B132" s="31"/>
      <c r="C132" s="24" t="s">
        <v>24</v>
      </c>
      <c r="F132" s="22" t="str">
        <f>E15</f>
        <v>Městys radomyšl</v>
      </c>
      <c r="I132" s="24" t="s">
        <v>30</v>
      </c>
      <c r="J132" s="27" t="str">
        <f>E21</f>
        <v xml:space="preserve"> </v>
      </c>
      <c r="L132" s="31"/>
    </row>
    <row r="133" spans="2:65" s="1" customFormat="1" ht="15.15" customHeight="1">
      <c r="B133" s="31"/>
      <c r="C133" s="24" t="s">
        <v>28</v>
      </c>
      <c r="F133" s="22" t="str">
        <f>IF(E18="","",E18)</f>
        <v>Vyplň údaj</v>
      </c>
      <c r="I133" s="24" t="s">
        <v>33</v>
      </c>
      <c r="J133" s="27" t="str">
        <f>E24</f>
        <v>ing. Korbel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30"/>
      <c r="C135" s="131" t="s">
        <v>145</v>
      </c>
      <c r="D135" s="132" t="s">
        <v>63</v>
      </c>
      <c r="E135" s="132" t="s">
        <v>59</v>
      </c>
      <c r="F135" s="132" t="s">
        <v>60</v>
      </c>
      <c r="G135" s="132" t="s">
        <v>146</v>
      </c>
      <c r="H135" s="132" t="s">
        <v>147</v>
      </c>
      <c r="I135" s="132" t="s">
        <v>148</v>
      </c>
      <c r="J135" s="132" t="s">
        <v>119</v>
      </c>
      <c r="K135" s="133" t="s">
        <v>149</v>
      </c>
      <c r="L135" s="130"/>
      <c r="M135" s="58" t="s">
        <v>1</v>
      </c>
      <c r="N135" s="59" t="s">
        <v>42</v>
      </c>
      <c r="O135" s="59" t="s">
        <v>150</v>
      </c>
      <c r="P135" s="59" t="s">
        <v>151</v>
      </c>
      <c r="Q135" s="59" t="s">
        <v>152</v>
      </c>
      <c r="R135" s="59" t="s">
        <v>153</v>
      </c>
      <c r="S135" s="59" t="s">
        <v>154</v>
      </c>
      <c r="T135" s="60" t="s">
        <v>155</v>
      </c>
    </row>
    <row r="136" spans="2:65" s="1" customFormat="1" ht="22.8" customHeight="1">
      <c r="B136" s="31"/>
      <c r="C136" s="63" t="s">
        <v>156</v>
      </c>
      <c r="J136" s="134">
        <f>BK136</f>
        <v>0</v>
      </c>
      <c r="L136" s="31"/>
      <c r="M136" s="61"/>
      <c r="N136" s="52"/>
      <c r="O136" s="52"/>
      <c r="P136" s="135">
        <f>P137+P173+P181+P205</f>
        <v>0</v>
      </c>
      <c r="Q136" s="52"/>
      <c r="R136" s="135">
        <f>R137+R173+R181+R205</f>
        <v>44.705485799999998</v>
      </c>
      <c r="S136" s="52"/>
      <c r="T136" s="136">
        <f>T137+T173+T181+T205</f>
        <v>0</v>
      </c>
      <c r="AT136" s="14" t="s">
        <v>77</v>
      </c>
      <c r="AU136" s="14" t="s">
        <v>121</v>
      </c>
      <c r="BK136" s="137">
        <f>BK137+BK173+BK181+BK205</f>
        <v>0</v>
      </c>
    </row>
    <row r="137" spans="2:65" s="11" customFormat="1" ht="25.95" customHeight="1">
      <c r="B137" s="138"/>
      <c r="D137" s="139" t="s">
        <v>77</v>
      </c>
      <c r="E137" s="140" t="s">
        <v>157</v>
      </c>
      <c r="F137" s="140" t="s">
        <v>158</v>
      </c>
      <c r="I137" s="141"/>
      <c r="J137" s="142">
        <f>BK137</f>
        <v>0</v>
      </c>
      <c r="L137" s="138"/>
      <c r="M137" s="143"/>
      <c r="P137" s="144">
        <f>P138</f>
        <v>0</v>
      </c>
      <c r="R137" s="144">
        <f>R138</f>
        <v>44.630459599999995</v>
      </c>
      <c r="T137" s="145">
        <f>T138</f>
        <v>0</v>
      </c>
      <c r="AR137" s="139" t="s">
        <v>86</v>
      </c>
      <c r="AT137" s="146" t="s">
        <v>77</v>
      </c>
      <c r="AU137" s="146" t="s">
        <v>78</v>
      </c>
      <c r="AY137" s="139" t="s">
        <v>159</v>
      </c>
      <c r="BK137" s="147">
        <f>BK138</f>
        <v>0</v>
      </c>
    </row>
    <row r="138" spans="2:65" s="11" customFormat="1" ht="22.8" customHeight="1">
      <c r="B138" s="138"/>
      <c r="D138" s="139" t="s">
        <v>77</v>
      </c>
      <c r="E138" s="148" t="s">
        <v>86</v>
      </c>
      <c r="F138" s="148" t="s">
        <v>160</v>
      </c>
      <c r="I138" s="141"/>
      <c r="J138" s="149">
        <f>BK138</f>
        <v>0</v>
      </c>
      <c r="L138" s="138"/>
      <c r="M138" s="143"/>
      <c r="P138" s="144">
        <f>SUM(P139:P172)</f>
        <v>0</v>
      </c>
      <c r="R138" s="144">
        <f>SUM(R139:R172)</f>
        <v>44.630459599999995</v>
      </c>
      <c r="T138" s="145">
        <f>SUM(T139:T172)</f>
        <v>0</v>
      </c>
      <c r="AR138" s="139" t="s">
        <v>86</v>
      </c>
      <c r="AT138" s="146" t="s">
        <v>77</v>
      </c>
      <c r="AU138" s="146" t="s">
        <v>86</v>
      </c>
      <c r="AY138" s="139" t="s">
        <v>159</v>
      </c>
      <c r="BK138" s="147">
        <f>SUM(BK139:BK172)</f>
        <v>0</v>
      </c>
    </row>
    <row r="139" spans="2:65" s="1" customFormat="1" ht="24.15" customHeight="1">
      <c r="B139" s="31"/>
      <c r="C139" s="150" t="s">
        <v>86</v>
      </c>
      <c r="D139" s="150" t="s">
        <v>161</v>
      </c>
      <c r="E139" s="151" t="s">
        <v>416</v>
      </c>
      <c r="F139" s="152" t="s">
        <v>417</v>
      </c>
      <c r="G139" s="153" t="s">
        <v>418</v>
      </c>
      <c r="H139" s="154">
        <v>20</v>
      </c>
      <c r="I139" s="155"/>
      <c r="J139" s="156">
        <f>ROUND(I139*H139,2)</f>
        <v>0</v>
      </c>
      <c r="K139" s="152" t="s">
        <v>165</v>
      </c>
      <c r="L139" s="31"/>
      <c r="M139" s="157" t="s">
        <v>1</v>
      </c>
      <c r="N139" s="124" t="s">
        <v>43</v>
      </c>
      <c r="P139" s="158">
        <f>O139*H139</f>
        <v>0</v>
      </c>
      <c r="Q139" s="158">
        <v>3.0000000000000001E-5</v>
      </c>
      <c r="R139" s="158">
        <f>Q139*H139</f>
        <v>6.0000000000000006E-4</v>
      </c>
      <c r="S139" s="158">
        <v>0</v>
      </c>
      <c r="T139" s="159">
        <f>S139*H139</f>
        <v>0</v>
      </c>
      <c r="AR139" s="160" t="s">
        <v>166</v>
      </c>
      <c r="AT139" s="160" t="s">
        <v>161</v>
      </c>
      <c r="AU139" s="160" t="s">
        <v>88</v>
      </c>
      <c r="AY139" s="14" t="s">
        <v>159</v>
      </c>
      <c r="BE139" s="93">
        <f>IF(N139="základní",J139,0)</f>
        <v>0</v>
      </c>
      <c r="BF139" s="93">
        <f>IF(N139="snížená",J139,0)</f>
        <v>0</v>
      </c>
      <c r="BG139" s="93">
        <f>IF(N139="zákl. přenesená",J139,0)</f>
        <v>0</v>
      </c>
      <c r="BH139" s="93">
        <f>IF(N139="sníž. přenesená",J139,0)</f>
        <v>0</v>
      </c>
      <c r="BI139" s="93">
        <f>IF(N139="nulová",J139,0)</f>
        <v>0</v>
      </c>
      <c r="BJ139" s="14" t="s">
        <v>86</v>
      </c>
      <c r="BK139" s="93">
        <f>ROUND(I139*H139,2)</f>
        <v>0</v>
      </c>
      <c r="BL139" s="14" t="s">
        <v>166</v>
      </c>
      <c r="BM139" s="160" t="s">
        <v>809</v>
      </c>
    </row>
    <row r="140" spans="2:65" s="1" customFormat="1" ht="10.199999999999999">
      <c r="B140" s="31"/>
      <c r="D140" s="161" t="s">
        <v>168</v>
      </c>
      <c r="F140" s="162" t="s">
        <v>420</v>
      </c>
      <c r="I140" s="126"/>
      <c r="L140" s="31"/>
      <c r="M140" s="163"/>
      <c r="T140" s="55"/>
      <c r="AT140" s="14" t="s">
        <v>168</v>
      </c>
      <c r="AU140" s="14" t="s">
        <v>88</v>
      </c>
    </row>
    <row r="141" spans="2:65" s="12" customFormat="1" ht="10.199999999999999">
      <c r="B141" s="164"/>
      <c r="D141" s="165" t="s">
        <v>170</v>
      </c>
      <c r="E141" s="166" t="s">
        <v>1</v>
      </c>
      <c r="F141" s="167" t="s">
        <v>368</v>
      </c>
      <c r="H141" s="168">
        <v>20</v>
      </c>
      <c r="I141" s="169"/>
      <c r="L141" s="164"/>
      <c r="M141" s="170"/>
      <c r="T141" s="171"/>
      <c r="AT141" s="166" t="s">
        <v>170</v>
      </c>
      <c r="AU141" s="166" t="s">
        <v>88</v>
      </c>
      <c r="AV141" s="12" t="s">
        <v>88</v>
      </c>
      <c r="AW141" s="12" t="s">
        <v>32</v>
      </c>
      <c r="AX141" s="12" t="s">
        <v>86</v>
      </c>
      <c r="AY141" s="166" t="s">
        <v>159</v>
      </c>
    </row>
    <row r="142" spans="2:65" s="1" customFormat="1" ht="37.799999999999997" customHeight="1">
      <c r="B142" s="31"/>
      <c r="C142" s="150" t="s">
        <v>88</v>
      </c>
      <c r="D142" s="150" t="s">
        <v>161</v>
      </c>
      <c r="E142" s="151" t="s">
        <v>421</v>
      </c>
      <c r="F142" s="152" t="s">
        <v>422</v>
      </c>
      <c r="G142" s="153" t="s">
        <v>287</v>
      </c>
      <c r="H142" s="154">
        <v>1</v>
      </c>
      <c r="I142" s="155"/>
      <c r="J142" s="156">
        <f>ROUND(I142*H142,2)</f>
        <v>0</v>
      </c>
      <c r="K142" s="152" t="s">
        <v>165</v>
      </c>
      <c r="L142" s="31"/>
      <c r="M142" s="157" t="s">
        <v>1</v>
      </c>
      <c r="N142" s="124" t="s">
        <v>43</v>
      </c>
      <c r="P142" s="158">
        <f>O142*H142</f>
        <v>0</v>
      </c>
      <c r="Q142" s="158">
        <v>6.4999999999999997E-4</v>
      </c>
      <c r="R142" s="158">
        <f>Q142*H142</f>
        <v>6.4999999999999997E-4</v>
      </c>
      <c r="S142" s="158">
        <v>0</v>
      </c>
      <c r="T142" s="159">
        <f>S142*H142</f>
        <v>0</v>
      </c>
      <c r="AR142" s="160" t="s">
        <v>166</v>
      </c>
      <c r="AT142" s="160" t="s">
        <v>161</v>
      </c>
      <c r="AU142" s="160" t="s">
        <v>88</v>
      </c>
      <c r="AY142" s="14" t="s">
        <v>159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4" t="s">
        <v>86</v>
      </c>
      <c r="BK142" s="93">
        <f>ROUND(I142*H142,2)</f>
        <v>0</v>
      </c>
      <c r="BL142" s="14" t="s">
        <v>166</v>
      </c>
      <c r="BM142" s="160" t="s">
        <v>810</v>
      </c>
    </row>
    <row r="143" spans="2:65" s="1" customFormat="1" ht="10.199999999999999">
      <c r="B143" s="31"/>
      <c r="D143" s="161" t="s">
        <v>168</v>
      </c>
      <c r="F143" s="162" t="s">
        <v>424</v>
      </c>
      <c r="I143" s="126"/>
      <c r="L143" s="31"/>
      <c r="M143" s="163"/>
      <c r="T143" s="55"/>
      <c r="AT143" s="14" t="s">
        <v>168</v>
      </c>
      <c r="AU143" s="14" t="s">
        <v>88</v>
      </c>
    </row>
    <row r="144" spans="2:65" s="1" customFormat="1" ht="37.799999999999997" customHeight="1">
      <c r="B144" s="31"/>
      <c r="C144" s="150" t="s">
        <v>179</v>
      </c>
      <c r="D144" s="150" t="s">
        <v>161</v>
      </c>
      <c r="E144" s="151" t="s">
        <v>425</v>
      </c>
      <c r="F144" s="152" t="s">
        <v>426</v>
      </c>
      <c r="G144" s="153" t="s">
        <v>287</v>
      </c>
      <c r="H144" s="154">
        <v>1</v>
      </c>
      <c r="I144" s="155"/>
      <c r="J144" s="156">
        <f>ROUND(I144*H144,2)</f>
        <v>0</v>
      </c>
      <c r="K144" s="152" t="s">
        <v>165</v>
      </c>
      <c r="L144" s="31"/>
      <c r="M144" s="157" t="s">
        <v>1</v>
      </c>
      <c r="N144" s="124" t="s">
        <v>43</v>
      </c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AR144" s="160" t="s">
        <v>166</v>
      </c>
      <c r="AT144" s="160" t="s">
        <v>161</v>
      </c>
      <c r="AU144" s="160" t="s">
        <v>88</v>
      </c>
      <c r="AY144" s="14" t="s">
        <v>159</v>
      </c>
      <c r="BE144" s="93">
        <f>IF(N144="základní",J144,0)</f>
        <v>0</v>
      </c>
      <c r="BF144" s="93">
        <f>IF(N144="snížená",J144,0)</f>
        <v>0</v>
      </c>
      <c r="BG144" s="93">
        <f>IF(N144="zákl. přenesená",J144,0)</f>
        <v>0</v>
      </c>
      <c r="BH144" s="93">
        <f>IF(N144="sníž. přenesená",J144,0)</f>
        <v>0</v>
      </c>
      <c r="BI144" s="93">
        <f>IF(N144="nulová",J144,0)</f>
        <v>0</v>
      </c>
      <c r="BJ144" s="14" t="s">
        <v>86</v>
      </c>
      <c r="BK144" s="93">
        <f>ROUND(I144*H144,2)</f>
        <v>0</v>
      </c>
      <c r="BL144" s="14" t="s">
        <v>166</v>
      </c>
      <c r="BM144" s="160" t="s">
        <v>811</v>
      </c>
    </row>
    <row r="145" spans="2:65" s="1" customFormat="1" ht="10.199999999999999">
      <c r="B145" s="31"/>
      <c r="D145" s="161" t="s">
        <v>168</v>
      </c>
      <c r="F145" s="162" t="s">
        <v>428</v>
      </c>
      <c r="I145" s="126"/>
      <c r="L145" s="31"/>
      <c r="M145" s="163"/>
      <c r="T145" s="55"/>
      <c r="AT145" s="14" t="s">
        <v>168</v>
      </c>
      <c r="AU145" s="14" t="s">
        <v>88</v>
      </c>
    </row>
    <row r="146" spans="2:65" s="1" customFormat="1" ht="24.15" customHeight="1">
      <c r="B146" s="31"/>
      <c r="C146" s="150" t="s">
        <v>166</v>
      </c>
      <c r="D146" s="150" t="s">
        <v>161</v>
      </c>
      <c r="E146" s="151" t="s">
        <v>429</v>
      </c>
      <c r="F146" s="152" t="s">
        <v>430</v>
      </c>
      <c r="G146" s="153" t="s">
        <v>175</v>
      </c>
      <c r="H146" s="154">
        <v>60</v>
      </c>
      <c r="I146" s="155"/>
      <c r="J146" s="156">
        <f>ROUND(I146*H146,2)</f>
        <v>0</v>
      </c>
      <c r="K146" s="152" t="s">
        <v>165</v>
      </c>
      <c r="L146" s="31"/>
      <c r="M146" s="157" t="s">
        <v>1</v>
      </c>
      <c r="N146" s="124" t="s">
        <v>43</v>
      </c>
      <c r="P146" s="158">
        <f>O146*H146</f>
        <v>0</v>
      </c>
      <c r="Q146" s="158">
        <v>5.5999999999999995E-4</v>
      </c>
      <c r="R146" s="158">
        <f>Q146*H146</f>
        <v>3.3599999999999998E-2</v>
      </c>
      <c r="S146" s="158">
        <v>0</v>
      </c>
      <c r="T146" s="159">
        <f>S146*H146</f>
        <v>0</v>
      </c>
      <c r="AR146" s="160" t="s">
        <v>166</v>
      </c>
      <c r="AT146" s="160" t="s">
        <v>161</v>
      </c>
      <c r="AU146" s="160" t="s">
        <v>88</v>
      </c>
      <c r="AY146" s="14" t="s">
        <v>159</v>
      </c>
      <c r="BE146" s="93">
        <f>IF(N146="základní",J146,0)</f>
        <v>0</v>
      </c>
      <c r="BF146" s="93">
        <f>IF(N146="snížená",J146,0)</f>
        <v>0</v>
      </c>
      <c r="BG146" s="93">
        <f>IF(N146="zákl. přenesená",J146,0)</f>
        <v>0</v>
      </c>
      <c r="BH146" s="93">
        <f>IF(N146="sníž. přenesená",J146,0)</f>
        <v>0</v>
      </c>
      <c r="BI146" s="93">
        <f>IF(N146="nulová",J146,0)</f>
        <v>0</v>
      </c>
      <c r="BJ146" s="14" t="s">
        <v>86</v>
      </c>
      <c r="BK146" s="93">
        <f>ROUND(I146*H146,2)</f>
        <v>0</v>
      </c>
      <c r="BL146" s="14" t="s">
        <v>166</v>
      </c>
      <c r="BM146" s="160" t="s">
        <v>812</v>
      </c>
    </row>
    <row r="147" spans="2:65" s="1" customFormat="1" ht="10.199999999999999">
      <c r="B147" s="31"/>
      <c r="D147" s="161" t="s">
        <v>168</v>
      </c>
      <c r="F147" s="162" t="s">
        <v>432</v>
      </c>
      <c r="I147" s="126"/>
      <c r="L147" s="31"/>
      <c r="M147" s="163"/>
      <c r="T147" s="55"/>
      <c r="AT147" s="14" t="s">
        <v>168</v>
      </c>
      <c r="AU147" s="14" t="s">
        <v>88</v>
      </c>
    </row>
    <row r="148" spans="2:65" s="12" customFormat="1" ht="10.199999999999999">
      <c r="B148" s="164"/>
      <c r="D148" s="165" t="s">
        <v>170</v>
      </c>
      <c r="E148" s="166" t="s">
        <v>1</v>
      </c>
      <c r="F148" s="167" t="s">
        <v>813</v>
      </c>
      <c r="H148" s="168">
        <v>60</v>
      </c>
      <c r="I148" s="169"/>
      <c r="L148" s="164"/>
      <c r="M148" s="170"/>
      <c r="T148" s="171"/>
      <c r="AT148" s="166" t="s">
        <v>170</v>
      </c>
      <c r="AU148" s="166" t="s">
        <v>88</v>
      </c>
      <c r="AV148" s="12" t="s">
        <v>88</v>
      </c>
      <c r="AW148" s="12" t="s">
        <v>32</v>
      </c>
      <c r="AX148" s="12" t="s">
        <v>86</v>
      </c>
      <c r="AY148" s="166" t="s">
        <v>159</v>
      </c>
    </row>
    <row r="149" spans="2:65" s="1" customFormat="1" ht="24.15" customHeight="1">
      <c r="B149" s="31"/>
      <c r="C149" s="150" t="s">
        <v>202</v>
      </c>
      <c r="D149" s="150" t="s">
        <v>161</v>
      </c>
      <c r="E149" s="151" t="s">
        <v>434</v>
      </c>
      <c r="F149" s="152" t="s">
        <v>435</v>
      </c>
      <c r="G149" s="153" t="s">
        <v>175</v>
      </c>
      <c r="H149" s="154">
        <v>60</v>
      </c>
      <c r="I149" s="155"/>
      <c r="J149" s="156">
        <f>ROUND(I149*H149,2)</f>
        <v>0</v>
      </c>
      <c r="K149" s="152" t="s">
        <v>165</v>
      </c>
      <c r="L149" s="31"/>
      <c r="M149" s="157" t="s">
        <v>1</v>
      </c>
      <c r="N149" s="124" t="s">
        <v>43</v>
      </c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60" t="s">
        <v>166</v>
      </c>
      <c r="AT149" s="160" t="s">
        <v>161</v>
      </c>
      <c r="AU149" s="160" t="s">
        <v>88</v>
      </c>
      <c r="AY149" s="14" t="s">
        <v>159</v>
      </c>
      <c r="BE149" s="93">
        <f>IF(N149="základní",J149,0)</f>
        <v>0</v>
      </c>
      <c r="BF149" s="93">
        <f>IF(N149="snížená",J149,0)</f>
        <v>0</v>
      </c>
      <c r="BG149" s="93">
        <f>IF(N149="zákl. přenesená",J149,0)</f>
        <v>0</v>
      </c>
      <c r="BH149" s="93">
        <f>IF(N149="sníž. přenesená",J149,0)</f>
        <v>0</v>
      </c>
      <c r="BI149" s="93">
        <f>IF(N149="nulová",J149,0)</f>
        <v>0</v>
      </c>
      <c r="BJ149" s="14" t="s">
        <v>86</v>
      </c>
      <c r="BK149" s="93">
        <f>ROUND(I149*H149,2)</f>
        <v>0</v>
      </c>
      <c r="BL149" s="14" t="s">
        <v>166</v>
      </c>
      <c r="BM149" s="160" t="s">
        <v>814</v>
      </c>
    </row>
    <row r="150" spans="2:65" s="1" customFormat="1" ht="10.199999999999999">
      <c r="B150" s="31"/>
      <c r="D150" s="161" t="s">
        <v>168</v>
      </c>
      <c r="F150" s="162" t="s">
        <v>437</v>
      </c>
      <c r="I150" s="126"/>
      <c r="L150" s="31"/>
      <c r="M150" s="163"/>
      <c r="T150" s="55"/>
      <c r="AT150" s="14" t="s">
        <v>168</v>
      </c>
      <c r="AU150" s="14" t="s">
        <v>88</v>
      </c>
    </row>
    <row r="151" spans="2:65" s="1" customFormat="1" ht="49.05" customHeight="1">
      <c r="B151" s="31"/>
      <c r="C151" s="150" t="s">
        <v>209</v>
      </c>
      <c r="D151" s="150" t="s">
        <v>161</v>
      </c>
      <c r="E151" s="151" t="s">
        <v>815</v>
      </c>
      <c r="F151" s="152" t="s">
        <v>816</v>
      </c>
      <c r="G151" s="153" t="s">
        <v>182</v>
      </c>
      <c r="H151" s="154">
        <v>30.72</v>
      </c>
      <c r="I151" s="155"/>
      <c r="J151" s="156">
        <f>ROUND(I151*H151,2)</f>
        <v>0</v>
      </c>
      <c r="K151" s="152" t="s">
        <v>165</v>
      </c>
      <c r="L151" s="31"/>
      <c r="M151" s="157" t="s">
        <v>1</v>
      </c>
      <c r="N151" s="124" t="s">
        <v>43</v>
      </c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AR151" s="160" t="s">
        <v>166</v>
      </c>
      <c r="AT151" s="160" t="s">
        <v>161</v>
      </c>
      <c r="AU151" s="160" t="s">
        <v>88</v>
      </c>
      <c r="AY151" s="14" t="s">
        <v>159</v>
      </c>
      <c r="BE151" s="93">
        <f>IF(N151="základní",J151,0)</f>
        <v>0</v>
      </c>
      <c r="BF151" s="93">
        <f>IF(N151="snížená",J151,0)</f>
        <v>0</v>
      </c>
      <c r="BG151" s="93">
        <f>IF(N151="zákl. přenesená",J151,0)</f>
        <v>0</v>
      </c>
      <c r="BH151" s="93">
        <f>IF(N151="sníž. přenesená",J151,0)</f>
        <v>0</v>
      </c>
      <c r="BI151" s="93">
        <f>IF(N151="nulová",J151,0)</f>
        <v>0</v>
      </c>
      <c r="BJ151" s="14" t="s">
        <v>86</v>
      </c>
      <c r="BK151" s="93">
        <f>ROUND(I151*H151,2)</f>
        <v>0</v>
      </c>
      <c r="BL151" s="14" t="s">
        <v>166</v>
      </c>
      <c r="BM151" s="160" t="s">
        <v>817</v>
      </c>
    </row>
    <row r="152" spans="2:65" s="1" customFormat="1" ht="10.199999999999999">
      <c r="B152" s="31"/>
      <c r="D152" s="161" t="s">
        <v>168</v>
      </c>
      <c r="F152" s="162" t="s">
        <v>818</v>
      </c>
      <c r="I152" s="126"/>
      <c r="L152" s="31"/>
      <c r="M152" s="163"/>
      <c r="T152" s="55"/>
      <c r="AT152" s="14" t="s">
        <v>168</v>
      </c>
      <c r="AU152" s="14" t="s">
        <v>88</v>
      </c>
    </row>
    <row r="153" spans="2:65" s="12" customFormat="1" ht="10.199999999999999">
      <c r="B153" s="164"/>
      <c r="D153" s="165" t="s">
        <v>170</v>
      </c>
      <c r="E153" s="166" t="s">
        <v>1</v>
      </c>
      <c r="F153" s="167" t="s">
        <v>819</v>
      </c>
      <c r="H153" s="168">
        <v>30.72</v>
      </c>
      <c r="I153" s="169"/>
      <c r="L153" s="164"/>
      <c r="M153" s="170"/>
      <c r="T153" s="171"/>
      <c r="AT153" s="166" t="s">
        <v>170</v>
      </c>
      <c r="AU153" s="166" t="s">
        <v>88</v>
      </c>
      <c r="AV153" s="12" t="s">
        <v>88</v>
      </c>
      <c r="AW153" s="12" t="s">
        <v>32</v>
      </c>
      <c r="AX153" s="12" t="s">
        <v>86</v>
      </c>
      <c r="AY153" s="166" t="s">
        <v>159</v>
      </c>
    </row>
    <row r="154" spans="2:65" s="1" customFormat="1" ht="37.799999999999997" customHeight="1">
      <c r="B154" s="31"/>
      <c r="C154" s="150" t="s">
        <v>215</v>
      </c>
      <c r="D154" s="150" t="s">
        <v>161</v>
      </c>
      <c r="E154" s="151" t="s">
        <v>444</v>
      </c>
      <c r="F154" s="152" t="s">
        <v>445</v>
      </c>
      <c r="G154" s="153" t="s">
        <v>164</v>
      </c>
      <c r="H154" s="154">
        <v>61.44</v>
      </c>
      <c r="I154" s="155"/>
      <c r="J154" s="156">
        <f>ROUND(I154*H154,2)</f>
        <v>0</v>
      </c>
      <c r="K154" s="152" t="s">
        <v>165</v>
      </c>
      <c r="L154" s="31"/>
      <c r="M154" s="157" t="s">
        <v>1</v>
      </c>
      <c r="N154" s="124" t="s">
        <v>43</v>
      </c>
      <c r="P154" s="158">
        <f>O154*H154</f>
        <v>0</v>
      </c>
      <c r="Q154" s="158">
        <v>8.4000000000000003E-4</v>
      </c>
      <c r="R154" s="158">
        <f>Q154*H154</f>
        <v>5.1609599999999999E-2</v>
      </c>
      <c r="S154" s="158">
        <v>0</v>
      </c>
      <c r="T154" s="159">
        <f>S154*H154</f>
        <v>0</v>
      </c>
      <c r="AR154" s="160" t="s">
        <v>166</v>
      </c>
      <c r="AT154" s="160" t="s">
        <v>161</v>
      </c>
      <c r="AU154" s="160" t="s">
        <v>88</v>
      </c>
      <c r="AY154" s="14" t="s">
        <v>159</v>
      </c>
      <c r="BE154" s="93">
        <f>IF(N154="základní",J154,0)</f>
        <v>0</v>
      </c>
      <c r="BF154" s="93">
        <f>IF(N154="snížená",J154,0)</f>
        <v>0</v>
      </c>
      <c r="BG154" s="93">
        <f>IF(N154="zákl. přenesená",J154,0)</f>
        <v>0</v>
      </c>
      <c r="BH154" s="93">
        <f>IF(N154="sníž. přenesená",J154,0)</f>
        <v>0</v>
      </c>
      <c r="BI154" s="93">
        <f>IF(N154="nulová",J154,0)</f>
        <v>0</v>
      </c>
      <c r="BJ154" s="14" t="s">
        <v>86</v>
      </c>
      <c r="BK154" s="93">
        <f>ROUND(I154*H154,2)</f>
        <v>0</v>
      </c>
      <c r="BL154" s="14" t="s">
        <v>166</v>
      </c>
      <c r="BM154" s="160" t="s">
        <v>820</v>
      </c>
    </row>
    <row r="155" spans="2:65" s="1" customFormat="1" ht="10.199999999999999">
      <c r="B155" s="31"/>
      <c r="D155" s="161" t="s">
        <v>168</v>
      </c>
      <c r="F155" s="162" t="s">
        <v>447</v>
      </c>
      <c r="I155" s="126"/>
      <c r="L155" s="31"/>
      <c r="M155" s="163"/>
      <c r="T155" s="55"/>
      <c r="AT155" s="14" t="s">
        <v>168</v>
      </c>
      <c r="AU155" s="14" t="s">
        <v>88</v>
      </c>
    </row>
    <row r="156" spans="2:65" s="12" customFormat="1" ht="10.199999999999999">
      <c r="B156" s="164"/>
      <c r="D156" s="165" t="s">
        <v>170</v>
      </c>
      <c r="E156" s="166" t="s">
        <v>1</v>
      </c>
      <c r="F156" s="167" t="s">
        <v>821</v>
      </c>
      <c r="H156" s="168">
        <v>61.44</v>
      </c>
      <c r="I156" s="169"/>
      <c r="L156" s="164"/>
      <c r="M156" s="170"/>
      <c r="T156" s="171"/>
      <c r="AT156" s="166" t="s">
        <v>170</v>
      </c>
      <c r="AU156" s="166" t="s">
        <v>88</v>
      </c>
      <c r="AV156" s="12" t="s">
        <v>88</v>
      </c>
      <c r="AW156" s="12" t="s">
        <v>32</v>
      </c>
      <c r="AX156" s="12" t="s">
        <v>86</v>
      </c>
      <c r="AY156" s="166" t="s">
        <v>159</v>
      </c>
    </row>
    <row r="157" spans="2:65" s="1" customFormat="1" ht="44.25" customHeight="1">
      <c r="B157" s="31"/>
      <c r="C157" s="150" t="s">
        <v>220</v>
      </c>
      <c r="D157" s="150" t="s">
        <v>161</v>
      </c>
      <c r="E157" s="151" t="s">
        <v>449</v>
      </c>
      <c r="F157" s="152" t="s">
        <v>450</v>
      </c>
      <c r="G157" s="153" t="s">
        <v>164</v>
      </c>
      <c r="H157" s="154">
        <v>61.44</v>
      </c>
      <c r="I157" s="155"/>
      <c r="J157" s="156">
        <f>ROUND(I157*H157,2)</f>
        <v>0</v>
      </c>
      <c r="K157" s="152" t="s">
        <v>165</v>
      </c>
      <c r="L157" s="31"/>
      <c r="M157" s="157" t="s">
        <v>1</v>
      </c>
      <c r="N157" s="124" t="s">
        <v>43</v>
      </c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AR157" s="160" t="s">
        <v>166</v>
      </c>
      <c r="AT157" s="160" t="s">
        <v>161</v>
      </c>
      <c r="AU157" s="160" t="s">
        <v>88</v>
      </c>
      <c r="AY157" s="14" t="s">
        <v>159</v>
      </c>
      <c r="BE157" s="93">
        <f>IF(N157="základní",J157,0)</f>
        <v>0</v>
      </c>
      <c r="BF157" s="93">
        <f>IF(N157="snížená",J157,0)</f>
        <v>0</v>
      </c>
      <c r="BG157" s="93">
        <f>IF(N157="zákl. přenesená",J157,0)</f>
        <v>0</v>
      </c>
      <c r="BH157" s="93">
        <f>IF(N157="sníž. přenesená",J157,0)</f>
        <v>0</v>
      </c>
      <c r="BI157" s="93">
        <f>IF(N157="nulová",J157,0)</f>
        <v>0</v>
      </c>
      <c r="BJ157" s="14" t="s">
        <v>86</v>
      </c>
      <c r="BK157" s="93">
        <f>ROUND(I157*H157,2)</f>
        <v>0</v>
      </c>
      <c r="BL157" s="14" t="s">
        <v>166</v>
      </c>
      <c r="BM157" s="160" t="s">
        <v>822</v>
      </c>
    </row>
    <row r="158" spans="2:65" s="1" customFormat="1" ht="10.199999999999999">
      <c r="B158" s="31"/>
      <c r="D158" s="161" t="s">
        <v>168</v>
      </c>
      <c r="F158" s="162" t="s">
        <v>452</v>
      </c>
      <c r="I158" s="126"/>
      <c r="L158" s="31"/>
      <c r="M158" s="163"/>
      <c r="T158" s="55"/>
      <c r="AT158" s="14" t="s">
        <v>168</v>
      </c>
      <c r="AU158" s="14" t="s">
        <v>88</v>
      </c>
    </row>
    <row r="159" spans="2:65" s="1" customFormat="1" ht="62.7" customHeight="1">
      <c r="B159" s="31"/>
      <c r="C159" s="150" t="s">
        <v>227</v>
      </c>
      <c r="D159" s="150" t="s">
        <v>161</v>
      </c>
      <c r="E159" s="151" t="s">
        <v>186</v>
      </c>
      <c r="F159" s="152" t="s">
        <v>187</v>
      </c>
      <c r="G159" s="153" t="s">
        <v>182</v>
      </c>
      <c r="H159" s="154">
        <v>61.44</v>
      </c>
      <c r="I159" s="155"/>
      <c r="J159" s="156">
        <f>ROUND(I159*H159,2)</f>
        <v>0</v>
      </c>
      <c r="K159" s="152" t="s">
        <v>165</v>
      </c>
      <c r="L159" s="31"/>
      <c r="M159" s="157" t="s">
        <v>1</v>
      </c>
      <c r="N159" s="124" t="s">
        <v>43</v>
      </c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AR159" s="160" t="s">
        <v>166</v>
      </c>
      <c r="AT159" s="160" t="s">
        <v>161</v>
      </c>
      <c r="AU159" s="160" t="s">
        <v>88</v>
      </c>
      <c r="AY159" s="14" t="s">
        <v>159</v>
      </c>
      <c r="BE159" s="93">
        <f>IF(N159="základní",J159,0)</f>
        <v>0</v>
      </c>
      <c r="BF159" s="93">
        <f>IF(N159="snížená",J159,0)</f>
        <v>0</v>
      </c>
      <c r="BG159" s="93">
        <f>IF(N159="zákl. přenesená",J159,0)</f>
        <v>0</v>
      </c>
      <c r="BH159" s="93">
        <f>IF(N159="sníž. přenesená",J159,0)</f>
        <v>0</v>
      </c>
      <c r="BI159" s="93">
        <f>IF(N159="nulová",J159,0)</f>
        <v>0</v>
      </c>
      <c r="BJ159" s="14" t="s">
        <v>86</v>
      </c>
      <c r="BK159" s="93">
        <f>ROUND(I159*H159,2)</f>
        <v>0</v>
      </c>
      <c r="BL159" s="14" t="s">
        <v>166</v>
      </c>
      <c r="BM159" s="160" t="s">
        <v>823</v>
      </c>
    </row>
    <row r="160" spans="2:65" s="1" customFormat="1" ht="10.199999999999999">
      <c r="B160" s="31"/>
      <c r="D160" s="161" t="s">
        <v>168</v>
      </c>
      <c r="F160" s="162" t="s">
        <v>189</v>
      </c>
      <c r="I160" s="126"/>
      <c r="L160" s="31"/>
      <c r="M160" s="163"/>
      <c r="T160" s="55"/>
      <c r="AT160" s="14" t="s">
        <v>168</v>
      </c>
      <c r="AU160" s="14" t="s">
        <v>88</v>
      </c>
    </row>
    <row r="161" spans="2:65" s="1" customFormat="1" ht="44.25" customHeight="1">
      <c r="B161" s="31"/>
      <c r="C161" s="150" t="s">
        <v>231</v>
      </c>
      <c r="D161" s="150" t="s">
        <v>161</v>
      </c>
      <c r="E161" s="151" t="s">
        <v>192</v>
      </c>
      <c r="F161" s="152" t="s">
        <v>193</v>
      </c>
      <c r="G161" s="153" t="s">
        <v>182</v>
      </c>
      <c r="H161" s="154">
        <v>61.44</v>
      </c>
      <c r="I161" s="155"/>
      <c r="J161" s="156">
        <f>ROUND(I161*H161,2)</f>
        <v>0</v>
      </c>
      <c r="K161" s="152" t="s">
        <v>165</v>
      </c>
      <c r="L161" s="31"/>
      <c r="M161" s="157" t="s">
        <v>1</v>
      </c>
      <c r="N161" s="124" t="s">
        <v>43</v>
      </c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AR161" s="160" t="s">
        <v>166</v>
      </c>
      <c r="AT161" s="160" t="s">
        <v>161</v>
      </c>
      <c r="AU161" s="160" t="s">
        <v>88</v>
      </c>
      <c r="AY161" s="14" t="s">
        <v>159</v>
      </c>
      <c r="BE161" s="93">
        <f>IF(N161="základní",J161,0)</f>
        <v>0</v>
      </c>
      <c r="BF161" s="93">
        <f>IF(N161="snížená",J161,0)</f>
        <v>0</v>
      </c>
      <c r="BG161" s="93">
        <f>IF(N161="zákl. přenesená",J161,0)</f>
        <v>0</v>
      </c>
      <c r="BH161" s="93">
        <f>IF(N161="sníž. přenesená",J161,0)</f>
        <v>0</v>
      </c>
      <c r="BI161" s="93">
        <f>IF(N161="nulová",J161,0)</f>
        <v>0</v>
      </c>
      <c r="BJ161" s="14" t="s">
        <v>86</v>
      </c>
      <c r="BK161" s="93">
        <f>ROUND(I161*H161,2)</f>
        <v>0</v>
      </c>
      <c r="BL161" s="14" t="s">
        <v>166</v>
      </c>
      <c r="BM161" s="160" t="s">
        <v>824</v>
      </c>
    </row>
    <row r="162" spans="2:65" s="1" customFormat="1" ht="10.199999999999999">
      <c r="B162" s="31"/>
      <c r="D162" s="161" t="s">
        <v>168</v>
      </c>
      <c r="F162" s="162" t="s">
        <v>195</v>
      </c>
      <c r="I162" s="126"/>
      <c r="L162" s="31"/>
      <c r="M162" s="163"/>
      <c r="T162" s="55"/>
      <c r="AT162" s="14" t="s">
        <v>168</v>
      </c>
      <c r="AU162" s="14" t="s">
        <v>88</v>
      </c>
    </row>
    <row r="163" spans="2:65" s="1" customFormat="1" ht="44.25" customHeight="1">
      <c r="B163" s="31"/>
      <c r="C163" s="150" t="s">
        <v>236</v>
      </c>
      <c r="D163" s="150" t="s">
        <v>161</v>
      </c>
      <c r="E163" s="151" t="s">
        <v>456</v>
      </c>
      <c r="F163" s="152" t="s">
        <v>457</v>
      </c>
      <c r="G163" s="153" t="s">
        <v>182</v>
      </c>
      <c r="H163" s="154">
        <v>20.48</v>
      </c>
      <c r="I163" s="155"/>
      <c r="J163" s="156">
        <f>ROUND(I163*H163,2)</f>
        <v>0</v>
      </c>
      <c r="K163" s="152" t="s">
        <v>165</v>
      </c>
      <c r="L163" s="31"/>
      <c r="M163" s="157" t="s">
        <v>1</v>
      </c>
      <c r="N163" s="124" t="s">
        <v>43</v>
      </c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AR163" s="160" t="s">
        <v>166</v>
      </c>
      <c r="AT163" s="160" t="s">
        <v>161</v>
      </c>
      <c r="AU163" s="160" t="s">
        <v>88</v>
      </c>
      <c r="AY163" s="14" t="s">
        <v>159</v>
      </c>
      <c r="BE163" s="93">
        <f>IF(N163="základní",J163,0)</f>
        <v>0</v>
      </c>
      <c r="BF163" s="93">
        <f>IF(N163="snížená",J163,0)</f>
        <v>0</v>
      </c>
      <c r="BG163" s="93">
        <f>IF(N163="zákl. přenesená",J163,0)</f>
        <v>0</v>
      </c>
      <c r="BH163" s="93">
        <f>IF(N163="sníž. přenesená",J163,0)</f>
        <v>0</v>
      </c>
      <c r="BI163" s="93">
        <f>IF(N163="nulová",J163,0)</f>
        <v>0</v>
      </c>
      <c r="BJ163" s="14" t="s">
        <v>86</v>
      </c>
      <c r="BK163" s="93">
        <f>ROUND(I163*H163,2)</f>
        <v>0</v>
      </c>
      <c r="BL163" s="14" t="s">
        <v>166</v>
      </c>
      <c r="BM163" s="160" t="s">
        <v>825</v>
      </c>
    </row>
    <row r="164" spans="2:65" s="1" customFormat="1" ht="10.199999999999999">
      <c r="B164" s="31"/>
      <c r="D164" s="161" t="s">
        <v>168</v>
      </c>
      <c r="F164" s="162" t="s">
        <v>459</v>
      </c>
      <c r="I164" s="126"/>
      <c r="L164" s="31"/>
      <c r="M164" s="163"/>
      <c r="T164" s="55"/>
      <c r="AT164" s="14" t="s">
        <v>168</v>
      </c>
      <c r="AU164" s="14" t="s">
        <v>88</v>
      </c>
    </row>
    <row r="165" spans="2:65" s="12" customFormat="1" ht="10.199999999999999">
      <c r="B165" s="164"/>
      <c r="D165" s="165" t="s">
        <v>170</v>
      </c>
      <c r="E165" s="166" t="s">
        <v>1</v>
      </c>
      <c r="F165" s="167" t="s">
        <v>826</v>
      </c>
      <c r="H165" s="168">
        <v>20.48</v>
      </c>
      <c r="I165" s="169"/>
      <c r="L165" s="164"/>
      <c r="M165" s="170"/>
      <c r="T165" s="171"/>
      <c r="AT165" s="166" t="s">
        <v>170</v>
      </c>
      <c r="AU165" s="166" t="s">
        <v>88</v>
      </c>
      <c r="AV165" s="12" t="s">
        <v>88</v>
      </c>
      <c r="AW165" s="12" t="s">
        <v>32</v>
      </c>
      <c r="AX165" s="12" t="s">
        <v>86</v>
      </c>
      <c r="AY165" s="166" t="s">
        <v>159</v>
      </c>
    </row>
    <row r="166" spans="2:65" s="1" customFormat="1" ht="16.5" customHeight="1">
      <c r="B166" s="31"/>
      <c r="C166" s="172" t="s">
        <v>8</v>
      </c>
      <c r="D166" s="172" t="s">
        <v>216</v>
      </c>
      <c r="E166" s="173" t="s">
        <v>217</v>
      </c>
      <c r="F166" s="174" t="s">
        <v>218</v>
      </c>
      <c r="G166" s="175" t="s">
        <v>219</v>
      </c>
      <c r="H166" s="176">
        <v>36.863999999999997</v>
      </c>
      <c r="I166" s="177"/>
      <c r="J166" s="178">
        <f>ROUND(I166*H166,2)</f>
        <v>0</v>
      </c>
      <c r="K166" s="174" t="s">
        <v>165</v>
      </c>
      <c r="L166" s="179"/>
      <c r="M166" s="180" t="s">
        <v>1</v>
      </c>
      <c r="N166" s="181" t="s">
        <v>43</v>
      </c>
      <c r="P166" s="158">
        <f>O166*H166</f>
        <v>0</v>
      </c>
      <c r="Q166" s="158">
        <v>1</v>
      </c>
      <c r="R166" s="158">
        <f>Q166*H166</f>
        <v>36.863999999999997</v>
      </c>
      <c r="S166" s="158">
        <v>0</v>
      </c>
      <c r="T166" s="159">
        <f>S166*H166</f>
        <v>0</v>
      </c>
      <c r="AR166" s="160" t="s">
        <v>220</v>
      </c>
      <c r="AT166" s="160" t="s">
        <v>216</v>
      </c>
      <c r="AU166" s="160" t="s">
        <v>88</v>
      </c>
      <c r="AY166" s="14" t="s">
        <v>159</v>
      </c>
      <c r="BE166" s="93">
        <f>IF(N166="základní",J166,0)</f>
        <v>0</v>
      </c>
      <c r="BF166" s="93">
        <f>IF(N166="snížená",J166,0)</f>
        <v>0</v>
      </c>
      <c r="BG166" s="93">
        <f>IF(N166="zákl. přenesená",J166,0)</f>
        <v>0</v>
      </c>
      <c r="BH166" s="93">
        <f>IF(N166="sníž. přenesená",J166,0)</f>
        <v>0</v>
      </c>
      <c r="BI166" s="93">
        <f>IF(N166="nulová",J166,0)</f>
        <v>0</v>
      </c>
      <c r="BJ166" s="14" t="s">
        <v>86</v>
      </c>
      <c r="BK166" s="93">
        <f>ROUND(I166*H166,2)</f>
        <v>0</v>
      </c>
      <c r="BL166" s="14" t="s">
        <v>166</v>
      </c>
      <c r="BM166" s="160" t="s">
        <v>827</v>
      </c>
    </row>
    <row r="167" spans="2:65" s="12" customFormat="1" ht="10.199999999999999">
      <c r="B167" s="164"/>
      <c r="D167" s="165" t="s">
        <v>170</v>
      </c>
      <c r="E167" s="166" t="s">
        <v>1</v>
      </c>
      <c r="F167" s="167" t="s">
        <v>828</v>
      </c>
      <c r="H167" s="168">
        <v>36.863999999999997</v>
      </c>
      <c r="I167" s="169"/>
      <c r="L167" s="164"/>
      <c r="M167" s="170"/>
      <c r="T167" s="171"/>
      <c r="AT167" s="166" t="s">
        <v>170</v>
      </c>
      <c r="AU167" s="166" t="s">
        <v>88</v>
      </c>
      <c r="AV167" s="12" t="s">
        <v>88</v>
      </c>
      <c r="AW167" s="12" t="s">
        <v>32</v>
      </c>
      <c r="AX167" s="12" t="s">
        <v>86</v>
      </c>
      <c r="AY167" s="166" t="s">
        <v>159</v>
      </c>
    </row>
    <row r="168" spans="2:65" s="1" customFormat="1" ht="66.75" customHeight="1">
      <c r="B168" s="31"/>
      <c r="C168" s="150" t="s">
        <v>252</v>
      </c>
      <c r="D168" s="150" t="s">
        <v>161</v>
      </c>
      <c r="E168" s="151" t="s">
        <v>462</v>
      </c>
      <c r="F168" s="152" t="s">
        <v>463</v>
      </c>
      <c r="G168" s="153" t="s">
        <v>182</v>
      </c>
      <c r="H168" s="154">
        <v>3.84</v>
      </c>
      <c r="I168" s="155"/>
      <c r="J168" s="156">
        <f>ROUND(I168*H168,2)</f>
        <v>0</v>
      </c>
      <c r="K168" s="152" t="s">
        <v>165</v>
      </c>
      <c r="L168" s="31"/>
      <c r="M168" s="157" t="s">
        <v>1</v>
      </c>
      <c r="N168" s="124" t="s">
        <v>43</v>
      </c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AR168" s="160" t="s">
        <v>166</v>
      </c>
      <c r="AT168" s="160" t="s">
        <v>161</v>
      </c>
      <c r="AU168" s="160" t="s">
        <v>88</v>
      </c>
      <c r="AY168" s="14" t="s">
        <v>159</v>
      </c>
      <c r="BE168" s="93">
        <f>IF(N168="základní",J168,0)</f>
        <v>0</v>
      </c>
      <c r="BF168" s="93">
        <f>IF(N168="snížená",J168,0)</f>
        <v>0</v>
      </c>
      <c r="BG168" s="93">
        <f>IF(N168="zákl. přenesená",J168,0)</f>
        <v>0</v>
      </c>
      <c r="BH168" s="93">
        <f>IF(N168="sníž. přenesená",J168,0)</f>
        <v>0</v>
      </c>
      <c r="BI168" s="93">
        <f>IF(N168="nulová",J168,0)</f>
        <v>0</v>
      </c>
      <c r="BJ168" s="14" t="s">
        <v>86</v>
      </c>
      <c r="BK168" s="93">
        <f>ROUND(I168*H168,2)</f>
        <v>0</v>
      </c>
      <c r="BL168" s="14" t="s">
        <v>166</v>
      </c>
      <c r="BM168" s="160" t="s">
        <v>829</v>
      </c>
    </row>
    <row r="169" spans="2:65" s="1" customFormat="1" ht="10.199999999999999">
      <c r="B169" s="31"/>
      <c r="D169" s="161" t="s">
        <v>168</v>
      </c>
      <c r="F169" s="162" t="s">
        <v>465</v>
      </c>
      <c r="I169" s="126"/>
      <c r="L169" s="31"/>
      <c r="M169" s="163"/>
      <c r="T169" s="55"/>
      <c r="AT169" s="14" t="s">
        <v>168</v>
      </c>
      <c r="AU169" s="14" t="s">
        <v>88</v>
      </c>
    </row>
    <row r="170" spans="2:65" s="12" customFormat="1" ht="10.199999999999999">
      <c r="B170" s="164"/>
      <c r="D170" s="165" t="s">
        <v>170</v>
      </c>
      <c r="E170" s="166" t="s">
        <v>1</v>
      </c>
      <c r="F170" s="167" t="s">
        <v>830</v>
      </c>
      <c r="H170" s="168">
        <v>3.84</v>
      </c>
      <c r="I170" s="169"/>
      <c r="L170" s="164"/>
      <c r="M170" s="170"/>
      <c r="T170" s="171"/>
      <c r="AT170" s="166" t="s">
        <v>170</v>
      </c>
      <c r="AU170" s="166" t="s">
        <v>88</v>
      </c>
      <c r="AV170" s="12" t="s">
        <v>88</v>
      </c>
      <c r="AW170" s="12" t="s">
        <v>32</v>
      </c>
      <c r="AX170" s="12" t="s">
        <v>86</v>
      </c>
      <c r="AY170" s="166" t="s">
        <v>159</v>
      </c>
    </row>
    <row r="171" spans="2:65" s="1" customFormat="1" ht="16.5" customHeight="1">
      <c r="B171" s="31"/>
      <c r="C171" s="172" t="s">
        <v>326</v>
      </c>
      <c r="D171" s="172" t="s">
        <v>216</v>
      </c>
      <c r="E171" s="173" t="s">
        <v>232</v>
      </c>
      <c r="F171" s="174" t="s">
        <v>233</v>
      </c>
      <c r="G171" s="175" t="s">
        <v>219</v>
      </c>
      <c r="H171" s="176">
        <v>7.68</v>
      </c>
      <c r="I171" s="177"/>
      <c r="J171" s="178">
        <f>ROUND(I171*H171,2)</f>
        <v>0</v>
      </c>
      <c r="K171" s="174" t="s">
        <v>165</v>
      </c>
      <c r="L171" s="179"/>
      <c r="M171" s="180" t="s">
        <v>1</v>
      </c>
      <c r="N171" s="181" t="s">
        <v>43</v>
      </c>
      <c r="P171" s="158">
        <f>O171*H171</f>
        <v>0</v>
      </c>
      <c r="Q171" s="158">
        <v>1</v>
      </c>
      <c r="R171" s="158">
        <f>Q171*H171</f>
        <v>7.68</v>
      </c>
      <c r="S171" s="158">
        <v>0</v>
      </c>
      <c r="T171" s="159">
        <f>S171*H171</f>
        <v>0</v>
      </c>
      <c r="AR171" s="160" t="s">
        <v>220</v>
      </c>
      <c r="AT171" s="160" t="s">
        <v>216</v>
      </c>
      <c r="AU171" s="160" t="s">
        <v>88</v>
      </c>
      <c r="AY171" s="14" t="s">
        <v>159</v>
      </c>
      <c r="BE171" s="93">
        <f>IF(N171="základní",J171,0)</f>
        <v>0</v>
      </c>
      <c r="BF171" s="93">
        <f>IF(N171="snížená",J171,0)</f>
        <v>0</v>
      </c>
      <c r="BG171" s="93">
        <f>IF(N171="zákl. přenesená",J171,0)</f>
        <v>0</v>
      </c>
      <c r="BH171" s="93">
        <f>IF(N171="sníž. přenesená",J171,0)</f>
        <v>0</v>
      </c>
      <c r="BI171" s="93">
        <f>IF(N171="nulová",J171,0)</f>
        <v>0</v>
      </c>
      <c r="BJ171" s="14" t="s">
        <v>86</v>
      </c>
      <c r="BK171" s="93">
        <f>ROUND(I171*H171,2)</f>
        <v>0</v>
      </c>
      <c r="BL171" s="14" t="s">
        <v>166</v>
      </c>
      <c r="BM171" s="160" t="s">
        <v>831</v>
      </c>
    </row>
    <row r="172" spans="2:65" s="12" customFormat="1" ht="10.199999999999999">
      <c r="B172" s="164"/>
      <c r="D172" s="165" t="s">
        <v>170</v>
      </c>
      <c r="F172" s="167" t="s">
        <v>832</v>
      </c>
      <c r="H172" s="168">
        <v>7.68</v>
      </c>
      <c r="I172" s="169"/>
      <c r="L172" s="164"/>
      <c r="M172" s="170"/>
      <c r="T172" s="171"/>
      <c r="AT172" s="166" t="s">
        <v>170</v>
      </c>
      <c r="AU172" s="166" t="s">
        <v>88</v>
      </c>
      <c r="AV172" s="12" t="s">
        <v>88</v>
      </c>
      <c r="AW172" s="12" t="s">
        <v>4</v>
      </c>
      <c r="AX172" s="12" t="s">
        <v>86</v>
      </c>
      <c r="AY172" s="166" t="s">
        <v>159</v>
      </c>
    </row>
    <row r="173" spans="2:65" s="11" customFormat="1" ht="25.95" customHeight="1">
      <c r="B173" s="138"/>
      <c r="D173" s="139" t="s">
        <v>77</v>
      </c>
      <c r="E173" s="140" t="s">
        <v>833</v>
      </c>
      <c r="F173" s="140" t="s">
        <v>834</v>
      </c>
      <c r="I173" s="141"/>
      <c r="J173" s="142">
        <f>BK173</f>
        <v>0</v>
      </c>
      <c r="L173" s="138"/>
      <c r="M173" s="143"/>
      <c r="P173" s="144">
        <f>P174</f>
        <v>0</v>
      </c>
      <c r="R173" s="144">
        <f>R174</f>
        <v>2.6495999999999999E-2</v>
      </c>
      <c r="T173" s="145">
        <f>T174</f>
        <v>0</v>
      </c>
      <c r="AR173" s="139" t="s">
        <v>88</v>
      </c>
      <c r="AT173" s="146" t="s">
        <v>77</v>
      </c>
      <c r="AU173" s="146" t="s">
        <v>78</v>
      </c>
      <c r="AY173" s="139" t="s">
        <v>159</v>
      </c>
      <c r="BK173" s="147">
        <f>BK174</f>
        <v>0</v>
      </c>
    </row>
    <row r="174" spans="2:65" s="11" customFormat="1" ht="22.8" customHeight="1">
      <c r="B174" s="138"/>
      <c r="D174" s="139" t="s">
        <v>77</v>
      </c>
      <c r="E174" s="148" t="s">
        <v>835</v>
      </c>
      <c r="F174" s="148" t="s">
        <v>836</v>
      </c>
      <c r="I174" s="141"/>
      <c r="J174" s="149">
        <f>BK174</f>
        <v>0</v>
      </c>
      <c r="L174" s="138"/>
      <c r="M174" s="143"/>
      <c r="P174" s="144">
        <f>SUM(P175:P180)</f>
        <v>0</v>
      </c>
      <c r="R174" s="144">
        <f>SUM(R175:R180)</f>
        <v>2.6495999999999999E-2</v>
      </c>
      <c r="T174" s="145">
        <f>SUM(T175:T180)</f>
        <v>0</v>
      </c>
      <c r="AR174" s="139" t="s">
        <v>88</v>
      </c>
      <c r="AT174" s="146" t="s">
        <v>77</v>
      </c>
      <c r="AU174" s="146" t="s">
        <v>86</v>
      </c>
      <c r="AY174" s="139" t="s">
        <v>159</v>
      </c>
      <c r="BK174" s="147">
        <f>SUM(BK175:BK180)</f>
        <v>0</v>
      </c>
    </row>
    <row r="175" spans="2:65" s="1" customFormat="1" ht="49.05" customHeight="1">
      <c r="B175" s="31"/>
      <c r="C175" s="150" t="s">
        <v>334</v>
      </c>
      <c r="D175" s="150" t="s">
        <v>161</v>
      </c>
      <c r="E175" s="151" t="s">
        <v>837</v>
      </c>
      <c r="F175" s="152" t="s">
        <v>838</v>
      </c>
      <c r="G175" s="153" t="s">
        <v>175</v>
      </c>
      <c r="H175" s="154">
        <v>25.6</v>
      </c>
      <c r="I175" s="155"/>
      <c r="J175" s="156">
        <f>ROUND(I175*H175,2)</f>
        <v>0</v>
      </c>
      <c r="K175" s="152" t="s">
        <v>165</v>
      </c>
      <c r="L175" s="31"/>
      <c r="M175" s="157" t="s">
        <v>1</v>
      </c>
      <c r="N175" s="124" t="s">
        <v>43</v>
      </c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AR175" s="160" t="s">
        <v>326</v>
      </c>
      <c r="AT175" s="160" t="s">
        <v>161</v>
      </c>
      <c r="AU175" s="160" t="s">
        <v>88</v>
      </c>
      <c r="AY175" s="14" t="s">
        <v>159</v>
      </c>
      <c r="BE175" s="93">
        <f>IF(N175="základní",J175,0)</f>
        <v>0</v>
      </c>
      <c r="BF175" s="93">
        <f>IF(N175="snížená",J175,0)</f>
        <v>0</v>
      </c>
      <c r="BG175" s="93">
        <f>IF(N175="zákl. přenesená",J175,0)</f>
        <v>0</v>
      </c>
      <c r="BH175" s="93">
        <f>IF(N175="sníž. přenesená",J175,0)</f>
        <v>0</v>
      </c>
      <c r="BI175" s="93">
        <f>IF(N175="nulová",J175,0)</f>
        <v>0</v>
      </c>
      <c r="BJ175" s="14" t="s">
        <v>86</v>
      </c>
      <c r="BK175" s="93">
        <f>ROUND(I175*H175,2)</f>
        <v>0</v>
      </c>
      <c r="BL175" s="14" t="s">
        <v>326</v>
      </c>
      <c r="BM175" s="160" t="s">
        <v>839</v>
      </c>
    </row>
    <row r="176" spans="2:65" s="1" customFormat="1" ht="10.199999999999999">
      <c r="B176" s="31"/>
      <c r="D176" s="161" t="s">
        <v>168</v>
      </c>
      <c r="F176" s="162" t="s">
        <v>840</v>
      </c>
      <c r="I176" s="126"/>
      <c r="L176" s="31"/>
      <c r="M176" s="163"/>
      <c r="T176" s="55"/>
      <c r="AT176" s="14" t="s">
        <v>168</v>
      </c>
      <c r="AU176" s="14" t="s">
        <v>88</v>
      </c>
    </row>
    <row r="177" spans="2:65" s="1" customFormat="1" ht="24.15" customHeight="1">
      <c r="B177" s="31"/>
      <c r="C177" s="172" t="s">
        <v>339</v>
      </c>
      <c r="D177" s="172" t="s">
        <v>216</v>
      </c>
      <c r="E177" s="173" t="s">
        <v>841</v>
      </c>
      <c r="F177" s="174" t="s">
        <v>842</v>
      </c>
      <c r="G177" s="175" t="s">
        <v>175</v>
      </c>
      <c r="H177" s="176">
        <v>29.44</v>
      </c>
      <c r="I177" s="177"/>
      <c r="J177" s="178">
        <f>ROUND(I177*H177,2)</f>
        <v>0</v>
      </c>
      <c r="K177" s="174" t="s">
        <v>165</v>
      </c>
      <c r="L177" s="179"/>
      <c r="M177" s="180" t="s">
        <v>1</v>
      </c>
      <c r="N177" s="181" t="s">
        <v>43</v>
      </c>
      <c r="P177" s="158">
        <f>O177*H177</f>
        <v>0</v>
      </c>
      <c r="Q177" s="158">
        <v>8.9999999999999998E-4</v>
      </c>
      <c r="R177" s="158">
        <f>Q177*H177</f>
        <v>2.6495999999999999E-2</v>
      </c>
      <c r="S177" s="158">
        <v>0</v>
      </c>
      <c r="T177" s="159">
        <f>S177*H177</f>
        <v>0</v>
      </c>
      <c r="AR177" s="160" t="s">
        <v>298</v>
      </c>
      <c r="AT177" s="160" t="s">
        <v>216</v>
      </c>
      <c r="AU177" s="160" t="s">
        <v>88</v>
      </c>
      <c r="AY177" s="14" t="s">
        <v>159</v>
      </c>
      <c r="BE177" s="93">
        <f>IF(N177="základní",J177,0)</f>
        <v>0</v>
      </c>
      <c r="BF177" s="93">
        <f>IF(N177="snížená",J177,0)</f>
        <v>0</v>
      </c>
      <c r="BG177" s="93">
        <f>IF(N177="zákl. přenesená",J177,0)</f>
        <v>0</v>
      </c>
      <c r="BH177" s="93">
        <f>IF(N177="sníž. přenesená",J177,0)</f>
        <v>0</v>
      </c>
      <c r="BI177" s="93">
        <f>IF(N177="nulová",J177,0)</f>
        <v>0</v>
      </c>
      <c r="BJ177" s="14" t="s">
        <v>86</v>
      </c>
      <c r="BK177" s="93">
        <f>ROUND(I177*H177,2)</f>
        <v>0</v>
      </c>
      <c r="BL177" s="14" t="s">
        <v>326</v>
      </c>
      <c r="BM177" s="160" t="s">
        <v>843</v>
      </c>
    </row>
    <row r="178" spans="2:65" s="12" customFormat="1" ht="10.199999999999999">
      <c r="B178" s="164"/>
      <c r="D178" s="165" t="s">
        <v>170</v>
      </c>
      <c r="F178" s="167" t="s">
        <v>844</v>
      </c>
      <c r="H178" s="168">
        <v>29.44</v>
      </c>
      <c r="I178" s="169"/>
      <c r="L178" s="164"/>
      <c r="M178" s="170"/>
      <c r="T178" s="171"/>
      <c r="AT178" s="166" t="s">
        <v>170</v>
      </c>
      <c r="AU178" s="166" t="s">
        <v>88</v>
      </c>
      <c r="AV178" s="12" t="s">
        <v>88</v>
      </c>
      <c r="AW178" s="12" t="s">
        <v>4</v>
      </c>
      <c r="AX178" s="12" t="s">
        <v>86</v>
      </c>
      <c r="AY178" s="166" t="s">
        <v>159</v>
      </c>
    </row>
    <row r="179" spans="2:65" s="1" customFormat="1" ht="33" customHeight="1">
      <c r="B179" s="31"/>
      <c r="C179" s="150" t="s">
        <v>351</v>
      </c>
      <c r="D179" s="150" t="s">
        <v>161</v>
      </c>
      <c r="E179" s="151" t="s">
        <v>845</v>
      </c>
      <c r="F179" s="152" t="s">
        <v>846</v>
      </c>
      <c r="G179" s="153" t="s">
        <v>287</v>
      </c>
      <c r="H179" s="154">
        <v>1</v>
      </c>
      <c r="I179" s="155"/>
      <c r="J179" s="156">
        <f>ROUND(I179*H179,2)</f>
        <v>0</v>
      </c>
      <c r="K179" s="152" t="s">
        <v>165</v>
      </c>
      <c r="L179" s="31"/>
      <c r="M179" s="157" t="s">
        <v>1</v>
      </c>
      <c r="N179" s="124" t="s">
        <v>43</v>
      </c>
      <c r="P179" s="158">
        <f>O179*H179</f>
        <v>0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AR179" s="160" t="s">
        <v>326</v>
      </c>
      <c r="AT179" s="160" t="s">
        <v>161</v>
      </c>
      <c r="AU179" s="160" t="s">
        <v>88</v>
      </c>
      <c r="AY179" s="14" t="s">
        <v>159</v>
      </c>
      <c r="BE179" s="93">
        <f>IF(N179="základní",J179,0)</f>
        <v>0</v>
      </c>
      <c r="BF179" s="93">
        <f>IF(N179="snížená",J179,0)</f>
        <v>0</v>
      </c>
      <c r="BG179" s="93">
        <f>IF(N179="zákl. přenesená",J179,0)</f>
        <v>0</v>
      </c>
      <c r="BH179" s="93">
        <f>IF(N179="sníž. přenesená",J179,0)</f>
        <v>0</v>
      </c>
      <c r="BI179" s="93">
        <f>IF(N179="nulová",J179,0)</f>
        <v>0</v>
      </c>
      <c r="BJ179" s="14" t="s">
        <v>86</v>
      </c>
      <c r="BK179" s="93">
        <f>ROUND(I179*H179,2)</f>
        <v>0</v>
      </c>
      <c r="BL179" s="14" t="s">
        <v>326</v>
      </c>
      <c r="BM179" s="160" t="s">
        <v>847</v>
      </c>
    </row>
    <row r="180" spans="2:65" s="1" customFormat="1" ht="10.199999999999999">
      <c r="B180" s="31"/>
      <c r="D180" s="161" t="s">
        <v>168</v>
      </c>
      <c r="F180" s="162" t="s">
        <v>848</v>
      </c>
      <c r="I180" s="126"/>
      <c r="L180" s="31"/>
      <c r="M180" s="163"/>
      <c r="T180" s="55"/>
      <c r="AT180" s="14" t="s">
        <v>168</v>
      </c>
      <c r="AU180" s="14" t="s">
        <v>88</v>
      </c>
    </row>
    <row r="181" spans="2:65" s="11" customFormat="1" ht="25.95" customHeight="1">
      <c r="B181" s="138"/>
      <c r="D181" s="139" t="s">
        <v>77</v>
      </c>
      <c r="E181" s="140" t="s">
        <v>216</v>
      </c>
      <c r="F181" s="140" t="s">
        <v>365</v>
      </c>
      <c r="I181" s="141"/>
      <c r="J181" s="142">
        <f>BK181</f>
        <v>0</v>
      </c>
      <c r="L181" s="138"/>
      <c r="M181" s="143"/>
      <c r="P181" s="144">
        <f>P182+P189+P194</f>
        <v>0</v>
      </c>
      <c r="R181" s="144">
        <f>R182+R189+R194</f>
        <v>4.8530199999999996E-2</v>
      </c>
      <c r="T181" s="145">
        <f>T182+T189+T194</f>
        <v>0</v>
      </c>
      <c r="AR181" s="139" t="s">
        <v>179</v>
      </c>
      <c r="AT181" s="146" t="s">
        <v>77</v>
      </c>
      <c r="AU181" s="146" t="s">
        <v>78</v>
      </c>
      <c r="AY181" s="139" t="s">
        <v>159</v>
      </c>
      <c r="BK181" s="147">
        <f>BK182+BK189+BK194</f>
        <v>0</v>
      </c>
    </row>
    <row r="182" spans="2:65" s="11" customFormat="1" ht="22.8" customHeight="1">
      <c r="B182" s="138"/>
      <c r="D182" s="139" t="s">
        <v>77</v>
      </c>
      <c r="E182" s="148" t="s">
        <v>849</v>
      </c>
      <c r="F182" s="148" t="s">
        <v>850</v>
      </c>
      <c r="I182" s="141"/>
      <c r="J182" s="149">
        <f>BK182</f>
        <v>0</v>
      </c>
      <c r="L182" s="138"/>
      <c r="M182" s="143"/>
      <c r="P182" s="144">
        <f>SUM(P183:P188)</f>
        <v>0</v>
      </c>
      <c r="R182" s="144">
        <f>SUM(R183:R188)</f>
        <v>2.5600000000000001E-2</v>
      </c>
      <c r="T182" s="145">
        <f>SUM(T183:T188)</f>
        <v>0</v>
      </c>
      <c r="AR182" s="139" t="s">
        <v>179</v>
      </c>
      <c r="AT182" s="146" t="s">
        <v>77</v>
      </c>
      <c r="AU182" s="146" t="s">
        <v>86</v>
      </c>
      <c r="AY182" s="139" t="s">
        <v>159</v>
      </c>
      <c r="BK182" s="147">
        <f>SUM(BK183:BK188)</f>
        <v>0</v>
      </c>
    </row>
    <row r="183" spans="2:65" s="1" customFormat="1" ht="16.5" customHeight="1">
      <c r="B183" s="31"/>
      <c r="C183" s="150" t="s">
        <v>401</v>
      </c>
      <c r="D183" s="150" t="s">
        <v>161</v>
      </c>
      <c r="E183" s="151" t="s">
        <v>851</v>
      </c>
      <c r="F183" s="152" t="s">
        <v>852</v>
      </c>
      <c r="G183" s="153" t="s">
        <v>287</v>
      </c>
      <c r="H183" s="154">
        <v>2</v>
      </c>
      <c r="I183" s="155"/>
      <c r="J183" s="156">
        <f>ROUND(I183*H183,2)</f>
        <v>0</v>
      </c>
      <c r="K183" s="152" t="s">
        <v>165</v>
      </c>
      <c r="L183" s="31"/>
      <c r="M183" s="157" t="s">
        <v>1</v>
      </c>
      <c r="N183" s="124" t="s">
        <v>43</v>
      </c>
      <c r="P183" s="158">
        <f>O183*H183</f>
        <v>0</v>
      </c>
      <c r="Q183" s="158">
        <v>0</v>
      </c>
      <c r="R183" s="158">
        <f>Q183*H183</f>
        <v>0</v>
      </c>
      <c r="S183" s="158">
        <v>0</v>
      </c>
      <c r="T183" s="159">
        <f>S183*H183</f>
        <v>0</v>
      </c>
      <c r="AR183" s="160" t="s">
        <v>372</v>
      </c>
      <c r="AT183" s="160" t="s">
        <v>161</v>
      </c>
      <c r="AU183" s="160" t="s">
        <v>88</v>
      </c>
      <c r="AY183" s="14" t="s">
        <v>159</v>
      </c>
      <c r="BE183" s="93">
        <f>IF(N183="základní",J183,0)</f>
        <v>0</v>
      </c>
      <c r="BF183" s="93">
        <f>IF(N183="snížená",J183,0)</f>
        <v>0</v>
      </c>
      <c r="BG183" s="93">
        <f>IF(N183="zákl. přenesená",J183,0)</f>
        <v>0</v>
      </c>
      <c r="BH183" s="93">
        <f>IF(N183="sníž. přenesená",J183,0)</f>
        <v>0</v>
      </c>
      <c r="BI183" s="93">
        <f>IF(N183="nulová",J183,0)</f>
        <v>0</v>
      </c>
      <c r="BJ183" s="14" t="s">
        <v>86</v>
      </c>
      <c r="BK183" s="93">
        <f>ROUND(I183*H183,2)</f>
        <v>0</v>
      </c>
      <c r="BL183" s="14" t="s">
        <v>372</v>
      </c>
      <c r="BM183" s="160" t="s">
        <v>853</v>
      </c>
    </row>
    <row r="184" spans="2:65" s="1" customFormat="1" ht="10.199999999999999">
      <c r="B184" s="31"/>
      <c r="D184" s="161" t="s">
        <v>168</v>
      </c>
      <c r="F184" s="162" t="s">
        <v>854</v>
      </c>
      <c r="I184" s="126"/>
      <c r="L184" s="31"/>
      <c r="M184" s="163"/>
      <c r="T184" s="55"/>
      <c r="AT184" s="14" t="s">
        <v>168</v>
      </c>
      <c r="AU184" s="14" t="s">
        <v>88</v>
      </c>
    </row>
    <row r="185" spans="2:65" s="12" customFormat="1" ht="10.199999999999999">
      <c r="B185" s="164"/>
      <c r="D185" s="165" t="s">
        <v>170</v>
      </c>
      <c r="E185" s="166" t="s">
        <v>1</v>
      </c>
      <c r="F185" s="167" t="s">
        <v>88</v>
      </c>
      <c r="H185" s="168">
        <v>2</v>
      </c>
      <c r="I185" s="169"/>
      <c r="L185" s="164"/>
      <c r="M185" s="170"/>
      <c r="T185" s="171"/>
      <c r="AT185" s="166" t="s">
        <v>170</v>
      </c>
      <c r="AU185" s="166" t="s">
        <v>88</v>
      </c>
      <c r="AV185" s="12" t="s">
        <v>88</v>
      </c>
      <c r="AW185" s="12" t="s">
        <v>32</v>
      </c>
      <c r="AX185" s="12" t="s">
        <v>86</v>
      </c>
      <c r="AY185" s="166" t="s">
        <v>159</v>
      </c>
    </row>
    <row r="186" spans="2:65" s="1" customFormat="1" ht="49.05" customHeight="1">
      <c r="B186" s="31"/>
      <c r="C186" s="150" t="s">
        <v>368</v>
      </c>
      <c r="D186" s="150" t="s">
        <v>161</v>
      </c>
      <c r="E186" s="151" t="s">
        <v>855</v>
      </c>
      <c r="F186" s="152" t="s">
        <v>856</v>
      </c>
      <c r="G186" s="153" t="s">
        <v>175</v>
      </c>
      <c r="H186" s="154">
        <v>25.6</v>
      </c>
      <c r="I186" s="155"/>
      <c r="J186" s="156">
        <f>ROUND(I186*H186,2)</f>
        <v>0</v>
      </c>
      <c r="K186" s="152" t="s">
        <v>165</v>
      </c>
      <c r="L186" s="31"/>
      <c r="M186" s="157" t="s">
        <v>1</v>
      </c>
      <c r="N186" s="124" t="s">
        <v>43</v>
      </c>
      <c r="P186" s="158">
        <f>O186*H186</f>
        <v>0</v>
      </c>
      <c r="Q186" s="158">
        <v>0</v>
      </c>
      <c r="R186" s="158">
        <f>Q186*H186</f>
        <v>0</v>
      </c>
      <c r="S186" s="158">
        <v>0</v>
      </c>
      <c r="T186" s="159">
        <f>S186*H186</f>
        <v>0</v>
      </c>
      <c r="AR186" s="160" t="s">
        <v>372</v>
      </c>
      <c r="AT186" s="160" t="s">
        <v>161</v>
      </c>
      <c r="AU186" s="160" t="s">
        <v>88</v>
      </c>
      <c r="AY186" s="14" t="s">
        <v>159</v>
      </c>
      <c r="BE186" s="93">
        <f>IF(N186="základní",J186,0)</f>
        <v>0</v>
      </c>
      <c r="BF186" s="93">
        <f>IF(N186="snížená",J186,0)</f>
        <v>0</v>
      </c>
      <c r="BG186" s="93">
        <f>IF(N186="zákl. přenesená",J186,0)</f>
        <v>0</v>
      </c>
      <c r="BH186" s="93">
        <f>IF(N186="sníž. přenesená",J186,0)</f>
        <v>0</v>
      </c>
      <c r="BI186" s="93">
        <f>IF(N186="nulová",J186,0)</f>
        <v>0</v>
      </c>
      <c r="BJ186" s="14" t="s">
        <v>86</v>
      </c>
      <c r="BK186" s="93">
        <f>ROUND(I186*H186,2)</f>
        <v>0</v>
      </c>
      <c r="BL186" s="14" t="s">
        <v>372</v>
      </c>
      <c r="BM186" s="160" t="s">
        <v>857</v>
      </c>
    </row>
    <row r="187" spans="2:65" s="1" customFormat="1" ht="10.199999999999999">
      <c r="B187" s="31"/>
      <c r="D187" s="161" t="s">
        <v>168</v>
      </c>
      <c r="F187" s="162" t="s">
        <v>858</v>
      </c>
      <c r="I187" s="126"/>
      <c r="L187" s="31"/>
      <c r="M187" s="163"/>
      <c r="T187" s="55"/>
      <c r="AT187" s="14" t="s">
        <v>168</v>
      </c>
      <c r="AU187" s="14" t="s">
        <v>88</v>
      </c>
    </row>
    <row r="188" spans="2:65" s="1" customFormat="1" ht="16.5" customHeight="1">
      <c r="B188" s="31"/>
      <c r="C188" s="172" t="s">
        <v>7</v>
      </c>
      <c r="D188" s="172" t="s">
        <v>216</v>
      </c>
      <c r="E188" s="173" t="s">
        <v>859</v>
      </c>
      <c r="F188" s="174" t="s">
        <v>860</v>
      </c>
      <c r="G188" s="175" t="s">
        <v>861</v>
      </c>
      <c r="H188" s="176">
        <v>25.6</v>
      </c>
      <c r="I188" s="177"/>
      <c r="J188" s="178">
        <f>ROUND(I188*H188,2)</f>
        <v>0</v>
      </c>
      <c r="K188" s="174" t="s">
        <v>165</v>
      </c>
      <c r="L188" s="179"/>
      <c r="M188" s="180" t="s">
        <v>1</v>
      </c>
      <c r="N188" s="181" t="s">
        <v>43</v>
      </c>
      <c r="P188" s="158">
        <f>O188*H188</f>
        <v>0</v>
      </c>
      <c r="Q188" s="158">
        <v>1E-3</v>
      </c>
      <c r="R188" s="158">
        <f>Q188*H188</f>
        <v>2.5600000000000001E-2</v>
      </c>
      <c r="S188" s="158">
        <v>0</v>
      </c>
      <c r="T188" s="159">
        <f>S188*H188</f>
        <v>0</v>
      </c>
      <c r="AR188" s="160" t="s">
        <v>862</v>
      </c>
      <c r="AT188" s="160" t="s">
        <v>216</v>
      </c>
      <c r="AU188" s="160" t="s">
        <v>88</v>
      </c>
      <c r="AY188" s="14" t="s">
        <v>159</v>
      </c>
      <c r="BE188" s="93">
        <f>IF(N188="základní",J188,0)</f>
        <v>0</v>
      </c>
      <c r="BF188" s="93">
        <f>IF(N188="snížená",J188,0)</f>
        <v>0</v>
      </c>
      <c r="BG188" s="93">
        <f>IF(N188="zákl. přenesená",J188,0)</f>
        <v>0</v>
      </c>
      <c r="BH188" s="93">
        <f>IF(N188="sníž. přenesená",J188,0)</f>
        <v>0</v>
      </c>
      <c r="BI188" s="93">
        <f>IF(N188="nulová",J188,0)</f>
        <v>0</v>
      </c>
      <c r="BJ188" s="14" t="s">
        <v>86</v>
      </c>
      <c r="BK188" s="93">
        <f>ROUND(I188*H188,2)</f>
        <v>0</v>
      </c>
      <c r="BL188" s="14" t="s">
        <v>862</v>
      </c>
      <c r="BM188" s="160" t="s">
        <v>863</v>
      </c>
    </row>
    <row r="189" spans="2:65" s="11" customFormat="1" ht="22.8" customHeight="1">
      <c r="B189" s="138"/>
      <c r="D189" s="139" t="s">
        <v>77</v>
      </c>
      <c r="E189" s="148" t="s">
        <v>864</v>
      </c>
      <c r="F189" s="148" t="s">
        <v>865</v>
      </c>
      <c r="I189" s="141"/>
      <c r="J189" s="149">
        <f>BK189</f>
        <v>0</v>
      </c>
      <c r="L189" s="138"/>
      <c r="M189" s="143"/>
      <c r="P189" s="144">
        <f>SUM(P190:P193)</f>
        <v>0</v>
      </c>
      <c r="R189" s="144">
        <f>SUM(R190:R193)</f>
        <v>1.85472E-2</v>
      </c>
      <c r="T189" s="145">
        <f>SUM(T190:T193)</f>
        <v>0</v>
      </c>
      <c r="AR189" s="139" t="s">
        <v>179</v>
      </c>
      <c r="AT189" s="146" t="s">
        <v>77</v>
      </c>
      <c r="AU189" s="146" t="s">
        <v>86</v>
      </c>
      <c r="AY189" s="139" t="s">
        <v>159</v>
      </c>
      <c r="BK189" s="147">
        <f>SUM(BK190:BK193)</f>
        <v>0</v>
      </c>
    </row>
    <row r="190" spans="2:65" s="1" customFormat="1" ht="24.15" customHeight="1">
      <c r="B190" s="31"/>
      <c r="C190" s="150" t="s">
        <v>395</v>
      </c>
      <c r="D190" s="150" t="s">
        <v>161</v>
      </c>
      <c r="E190" s="151" t="s">
        <v>866</v>
      </c>
      <c r="F190" s="152" t="s">
        <v>867</v>
      </c>
      <c r="G190" s="153" t="s">
        <v>175</v>
      </c>
      <c r="H190" s="154">
        <v>25.6</v>
      </c>
      <c r="I190" s="155"/>
      <c r="J190" s="156">
        <f>ROUND(I190*H190,2)</f>
        <v>0</v>
      </c>
      <c r="K190" s="152" t="s">
        <v>165</v>
      </c>
      <c r="L190" s="31"/>
      <c r="M190" s="157" t="s">
        <v>1</v>
      </c>
      <c r="N190" s="124" t="s">
        <v>43</v>
      </c>
      <c r="P190" s="158">
        <f>O190*H190</f>
        <v>0</v>
      </c>
      <c r="Q190" s="158">
        <v>0</v>
      </c>
      <c r="R190" s="158">
        <f>Q190*H190</f>
        <v>0</v>
      </c>
      <c r="S190" s="158">
        <v>0</v>
      </c>
      <c r="T190" s="159">
        <f>S190*H190</f>
        <v>0</v>
      </c>
      <c r="AR190" s="160" t="s">
        <v>372</v>
      </c>
      <c r="AT190" s="160" t="s">
        <v>161</v>
      </c>
      <c r="AU190" s="160" t="s">
        <v>88</v>
      </c>
      <c r="AY190" s="14" t="s">
        <v>159</v>
      </c>
      <c r="BE190" s="93">
        <f>IF(N190="základní",J190,0)</f>
        <v>0</v>
      </c>
      <c r="BF190" s="93">
        <f>IF(N190="snížená",J190,0)</f>
        <v>0</v>
      </c>
      <c r="BG190" s="93">
        <f>IF(N190="zákl. přenesená",J190,0)</f>
        <v>0</v>
      </c>
      <c r="BH190" s="93">
        <f>IF(N190="sníž. přenesená",J190,0)</f>
        <v>0</v>
      </c>
      <c r="BI190" s="93">
        <f>IF(N190="nulová",J190,0)</f>
        <v>0</v>
      </c>
      <c r="BJ190" s="14" t="s">
        <v>86</v>
      </c>
      <c r="BK190" s="93">
        <f>ROUND(I190*H190,2)</f>
        <v>0</v>
      </c>
      <c r="BL190" s="14" t="s">
        <v>372</v>
      </c>
      <c r="BM190" s="160" t="s">
        <v>868</v>
      </c>
    </row>
    <row r="191" spans="2:65" s="1" customFormat="1" ht="10.199999999999999">
      <c r="B191" s="31"/>
      <c r="D191" s="161" t="s">
        <v>168</v>
      </c>
      <c r="F191" s="162" t="s">
        <v>869</v>
      </c>
      <c r="I191" s="126"/>
      <c r="L191" s="31"/>
      <c r="M191" s="163"/>
      <c r="T191" s="55"/>
      <c r="AT191" s="14" t="s">
        <v>168</v>
      </c>
      <c r="AU191" s="14" t="s">
        <v>88</v>
      </c>
    </row>
    <row r="192" spans="2:65" s="1" customFormat="1" ht="24.15" customHeight="1">
      <c r="B192" s="31"/>
      <c r="C192" s="172" t="s">
        <v>390</v>
      </c>
      <c r="D192" s="172" t="s">
        <v>216</v>
      </c>
      <c r="E192" s="173" t="s">
        <v>870</v>
      </c>
      <c r="F192" s="174" t="s">
        <v>871</v>
      </c>
      <c r="G192" s="175" t="s">
        <v>175</v>
      </c>
      <c r="H192" s="176">
        <v>26.88</v>
      </c>
      <c r="I192" s="177"/>
      <c r="J192" s="178">
        <f>ROUND(I192*H192,2)</f>
        <v>0</v>
      </c>
      <c r="K192" s="174" t="s">
        <v>165</v>
      </c>
      <c r="L192" s="179"/>
      <c r="M192" s="180" t="s">
        <v>1</v>
      </c>
      <c r="N192" s="181" t="s">
        <v>43</v>
      </c>
      <c r="P192" s="158">
        <f>O192*H192</f>
        <v>0</v>
      </c>
      <c r="Q192" s="158">
        <v>6.8999999999999997E-4</v>
      </c>
      <c r="R192" s="158">
        <f>Q192*H192</f>
        <v>1.85472E-2</v>
      </c>
      <c r="S192" s="158">
        <v>0</v>
      </c>
      <c r="T192" s="159">
        <f>S192*H192</f>
        <v>0</v>
      </c>
      <c r="AR192" s="160" t="s">
        <v>862</v>
      </c>
      <c r="AT192" s="160" t="s">
        <v>216</v>
      </c>
      <c r="AU192" s="160" t="s">
        <v>88</v>
      </c>
      <c r="AY192" s="14" t="s">
        <v>159</v>
      </c>
      <c r="BE192" s="93">
        <f>IF(N192="základní",J192,0)</f>
        <v>0</v>
      </c>
      <c r="BF192" s="93">
        <f>IF(N192="snížená",J192,0)</f>
        <v>0</v>
      </c>
      <c r="BG192" s="93">
        <f>IF(N192="zákl. přenesená",J192,0)</f>
        <v>0</v>
      </c>
      <c r="BH192" s="93">
        <f>IF(N192="sníž. přenesená",J192,0)</f>
        <v>0</v>
      </c>
      <c r="BI192" s="93">
        <f>IF(N192="nulová",J192,0)</f>
        <v>0</v>
      </c>
      <c r="BJ192" s="14" t="s">
        <v>86</v>
      </c>
      <c r="BK192" s="93">
        <f>ROUND(I192*H192,2)</f>
        <v>0</v>
      </c>
      <c r="BL192" s="14" t="s">
        <v>862</v>
      </c>
      <c r="BM192" s="160" t="s">
        <v>872</v>
      </c>
    </row>
    <row r="193" spans="2:65" s="12" customFormat="1" ht="10.199999999999999">
      <c r="B193" s="164"/>
      <c r="D193" s="165" t="s">
        <v>170</v>
      </c>
      <c r="F193" s="167" t="s">
        <v>873</v>
      </c>
      <c r="H193" s="168">
        <v>26.88</v>
      </c>
      <c r="I193" s="169"/>
      <c r="L193" s="164"/>
      <c r="M193" s="170"/>
      <c r="T193" s="171"/>
      <c r="AT193" s="166" t="s">
        <v>170</v>
      </c>
      <c r="AU193" s="166" t="s">
        <v>88</v>
      </c>
      <c r="AV193" s="12" t="s">
        <v>88</v>
      </c>
      <c r="AW193" s="12" t="s">
        <v>4</v>
      </c>
      <c r="AX193" s="12" t="s">
        <v>86</v>
      </c>
      <c r="AY193" s="166" t="s">
        <v>159</v>
      </c>
    </row>
    <row r="194" spans="2:65" s="11" customFormat="1" ht="22.8" customHeight="1">
      <c r="B194" s="138"/>
      <c r="D194" s="139" t="s">
        <v>77</v>
      </c>
      <c r="E194" s="148" t="s">
        <v>366</v>
      </c>
      <c r="F194" s="148" t="s">
        <v>367</v>
      </c>
      <c r="I194" s="141"/>
      <c r="J194" s="149">
        <f>BK194</f>
        <v>0</v>
      </c>
      <c r="L194" s="138"/>
      <c r="M194" s="143"/>
      <c r="P194" s="144">
        <f>SUM(P195:P204)</f>
        <v>0</v>
      </c>
      <c r="R194" s="144">
        <f>SUM(R195:R204)</f>
        <v>4.3829999999999997E-3</v>
      </c>
      <c r="T194" s="145">
        <f>SUM(T195:T204)</f>
        <v>0</v>
      </c>
      <c r="AR194" s="139" t="s">
        <v>179</v>
      </c>
      <c r="AT194" s="146" t="s">
        <v>77</v>
      </c>
      <c r="AU194" s="146" t="s">
        <v>86</v>
      </c>
      <c r="AY194" s="139" t="s">
        <v>159</v>
      </c>
      <c r="BK194" s="147">
        <f>SUM(BK195:BK204)</f>
        <v>0</v>
      </c>
    </row>
    <row r="195" spans="2:65" s="1" customFormat="1" ht="21.75" customHeight="1">
      <c r="B195" s="31"/>
      <c r="C195" s="150" t="s">
        <v>267</v>
      </c>
      <c r="D195" s="150" t="s">
        <v>161</v>
      </c>
      <c r="E195" s="151" t="s">
        <v>369</v>
      </c>
      <c r="F195" s="152" t="s">
        <v>370</v>
      </c>
      <c r="G195" s="153" t="s">
        <v>371</v>
      </c>
      <c r="H195" s="154">
        <v>0.21</v>
      </c>
      <c r="I195" s="155"/>
      <c r="J195" s="156">
        <f>ROUND(I195*H195,2)</f>
        <v>0</v>
      </c>
      <c r="K195" s="152" t="s">
        <v>165</v>
      </c>
      <c r="L195" s="31"/>
      <c r="M195" s="157" t="s">
        <v>1</v>
      </c>
      <c r="N195" s="124" t="s">
        <v>43</v>
      </c>
      <c r="P195" s="158">
        <f>O195*H195</f>
        <v>0</v>
      </c>
      <c r="Q195" s="158">
        <v>9.9000000000000008E-3</v>
      </c>
      <c r="R195" s="158">
        <f>Q195*H195</f>
        <v>2.0790000000000001E-3</v>
      </c>
      <c r="S195" s="158">
        <v>0</v>
      </c>
      <c r="T195" s="159">
        <f>S195*H195</f>
        <v>0</v>
      </c>
      <c r="AR195" s="160" t="s">
        <v>372</v>
      </c>
      <c r="AT195" s="160" t="s">
        <v>161</v>
      </c>
      <c r="AU195" s="160" t="s">
        <v>88</v>
      </c>
      <c r="AY195" s="14" t="s">
        <v>159</v>
      </c>
      <c r="BE195" s="93">
        <f>IF(N195="základní",J195,0)</f>
        <v>0</v>
      </c>
      <c r="BF195" s="93">
        <f>IF(N195="snížená",J195,0)</f>
        <v>0</v>
      </c>
      <c r="BG195" s="93">
        <f>IF(N195="zákl. přenesená",J195,0)</f>
        <v>0</v>
      </c>
      <c r="BH195" s="93">
        <f>IF(N195="sníž. přenesená",J195,0)</f>
        <v>0</v>
      </c>
      <c r="BI195" s="93">
        <f>IF(N195="nulová",J195,0)</f>
        <v>0</v>
      </c>
      <c r="BJ195" s="14" t="s">
        <v>86</v>
      </c>
      <c r="BK195" s="93">
        <f>ROUND(I195*H195,2)</f>
        <v>0</v>
      </c>
      <c r="BL195" s="14" t="s">
        <v>372</v>
      </c>
      <c r="BM195" s="160" t="s">
        <v>874</v>
      </c>
    </row>
    <row r="196" spans="2:65" s="1" customFormat="1" ht="10.199999999999999">
      <c r="B196" s="31"/>
      <c r="D196" s="161" t="s">
        <v>168</v>
      </c>
      <c r="F196" s="162" t="s">
        <v>374</v>
      </c>
      <c r="I196" s="126"/>
      <c r="L196" s="31"/>
      <c r="M196" s="163"/>
      <c r="T196" s="55"/>
      <c r="AT196" s="14" t="s">
        <v>168</v>
      </c>
      <c r="AU196" s="14" t="s">
        <v>88</v>
      </c>
    </row>
    <row r="197" spans="2:65" s="12" customFormat="1" ht="10.199999999999999">
      <c r="B197" s="164"/>
      <c r="D197" s="165" t="s">
        <v>170</v>
      </c>
      <c r="E197" s="166" t="s">
        <v>1</v>
      </c>
      <c r="F197" s="167" t="s">
        <v>875</v>
      </c>
      <c r="H197" s="168">
        <v>0.21</v>
      </c>
      <c r="I197" s="169"/>
      <c r="L197" s="164"/>
      <c r="M197" s="170"/>
      <c r="T197" s="171"/>
      <c r="AT197" s="166" t="s">
        <v>170</v>
      </c>
      <c r="AU197" s="166" t="s">
        <v>88</v>
      </c>
      <c r="AV197" s="12" t="s">
        <v>88</v>
      </c>
      <c r="AW197" s="12" t="s">
        <v>32</v>
      </c>
      <c r="AX197" s="12" t="s">
        <v>86</v>
      </c>
      <c r="AY197" s="166" t="s">
        <v>159</v>
      </c>
    </row>
    <row r="198" spans="2:65" s="1" customFormat="1" ht="37.799999999999997" customHeight="1">
      <c r="B198" s="31"/>
      <c r="C198" s="150" t="s">
        <v>262</v>
      </c>
      <c r="D198" s="150" t="s">
        <v>161</v>
      </c>
      <c r="E198" s="151" t="s">
        <v>876</v>
      </c>
      <c r="F198" s="152" t="s">
        <v>877</v>
      </c>
      <c r="G198" s="153" t="s">
        <v>175</v>
      </c>
      <c r="H198" s="154">
        <v>25.6</v>
      </c>
      <c r="I198" s="155"/>
      <c r="J198" s="156">
        <f>ROUND(I198*H198,2)</f>
        <v>0</v>
      </c>
      <c r="K198" s="152" t="s">
        <v>165</v>
      </c>
      <c r="L198" s="31"/>
      <c r="M198" s="157" t="s">
        <v>1</v>
      </c>
      <c r="N198" s="124" t="s">
        <v>43</v>
      </c>
      <c r="P198" s="158">
        <f>O198*H198</f>
        <v>0</v>
      </c>
      <c r="Q198" s="158">
        <v>0</v>
      </c>
      <c r="R198" s="158">
        <f>Q198*H198</f>
        <v>0</v>
      </c>
      <c r="S198" s="158">
        <v>0</v>
      </c>
      <c r="T198" s="159">
        <f>S198*H198</f>
        <v>0</v>
      </c>
      <c r="AR198" s="160" t="s">
        <v>372</v>
      </c>
      <c r="AT198" s="160" t="s">
        <v>161</v>
      </c>
      <c r="AU198" s="160" t="s">
        <v>88</v>
      </c>
      <c r="AY198" s="14" t="s">
        <v>159</v>
      </c>
      <c r="BE198" s="93">
        <f>IF(N198="základní",J198,0)</f>
        <v>0</v>
      </c>
      <c r="BF198" s="93">
        <f>IF(N198="snížená",J198,0)</f>
        <v>0</v>
      </c>
      <c r="BG198" s="93">
        <f>IF(N198="zákl. přenesená",J198,0)</f>
        <v>0</v>
      </c>
      <c r="BH198" s="93">
        <f>IF(N198="sníž. přenesená",J198,0)</f>
        <v>0</v>
      </c>
      <c r="BI198" s="93">
        <f>IF(N198="nulová",J198,0)</f>
        <v>0</v>
      </c>
      <c r="BJ198" s="14" t="s">
        <v>86</v>
      </c>
      <c r="BK198" s="93">
        <f>ROUND(I198*H198,2)</f>
        <v>0</v>
      </c>
      <c r="BL198" s="14" t="s">
        <v>372</v>
      </c>
      <c r="BM198" s="160" t="s">
        <v>878</v>
      </c>
    </row>
    <row r="199" spans="2:65" s="1" customFormat="1" ht="10.199999999999999">
      <c r="B199" s="31"/>
      <c r="D199" s="161" t="s">
        <v>168</v>
      </c>
      <c r="F199" s="162" t="s">
        <v>879</v>
      </c>
      <c r="I199" s="126"/>
      <c r="L199" s="31"/>
      <c r="M199" s="163"/>
      <c r="T199" s="55"/>
      <c r="AT199" s="14" t="s">
        <v>168</v>
      </c>
      <c r="AU199" s="14" t="s">
        <v>88</v>
      </c>
    </row>
    <row r="200" spans="2:65" s="1" customFormat="1" ht="37.799999999999997" customHeight="1">
      <c r="B200" s="31"/>
      <c r="C200" s="150" t="s">
        <v>246</v>
      </c>
      <c r="D200" s="150" t="s">
        <v>161</v>
      </c>
      <c r="E200" s="151" t="s">
        <v>880</v>
      </c>
      <c r="F200" s="152" t="s">
        <v>881</v>
      </c>
      <c r="G200" s="153" t="s">
        <v>175</v>
      </c>
      <c r="H200" s="154">
        <v>25.6</v>
      </c>
      <c r="I200" s="155"/>
      <c r="J200" s="156">
        <f>ROUND(I200*H200,2)</f>
        <v>0</v>
      </c>
      <c r="K200" s="152" t="s">
        <v>165</v>
      </c>
      <c r="L200" s="31"/>
      <c r="M200" s="157" t="s">
        <v>1</v>
      </c>
      <c r="N200" s="124" t="s">
        <v>43</v>
      </c>
      <c r="P200" s="158">
        <f>O200*H200</f>
        <v>0</v>
      </c>
      <c r="Q200" s="158">
        <v>9.0000000000000006E-5</v>
      </c>
      <c r="R200" s="158">
        <f>Q200*H200</f>
        <v>2.3040000000000001E-3</v>
      </c>
      <c r="S200" s="158">
        <v>0</v>
      </c>
      <c r="T200" s="159">
        <f>S200*H200</f>
        <v>0</v>
      </c>
      <c r="AR200" s="160" t="s">
        <v>372</v>
      </c>
      <c r="AT200" s="160" t="s">
        <v>161</v>
      </c>
      <c r="AU200" s="160" t="s">
        <v>88</v>
      </c>
      <c r="AY200" s="14" t="s">
        <v>159</v>
      </c>
      <c r="BE200" s="93">
        <f>IF(N200="základní",J200,0)</f>
        <v>0</v>
      </c>
      <c r="BF200" s="93">
        <f>IF(N200="snížená",J200,0)</f>
        <v>0</v>
      </c>
      <c r="BG200" s="93">
        <f>IF(N200="zákl. přenesená",J200,0)</f>
        <v>0</v>
      </c>
      <c r="BH200" s="93">
        <f>IF(N200="sníž. přenesená",J200,0)</f>
        <v>0</v>
      </c>
      <c r="BI200" s="93">
        <f>IF(N200="nulová",J200,0)</f>
        <v>0</v>
      </c>
      <c r="BJ200" s="14" t="s">
        <v>86</v>
      </c>
      <c r="BK200" s="93">
        <f>ROUND(I200*H200,2)</f>
        <v>0</v>
      </c>
      <c r="BL200" s="14" t="s">
        <v>372</v>
      </c>
      <c r="BM200" s="160" t="s">
        <v>882</v>
      </c>
    </row>
    <row r="201" spans="2:65" s="1" customFormat="1" ht="10.199999999999999">
      <c r="B201" s="31"/>
      <c r="D201" s="161" t="s">
        <v>168</v>
      </c>
      <c r="F201" s="162" t="s">
        <v>883</v>
      </c>
      <c r="I201" s="126"/>
      <c r="L201" s="31"/>
      <c r="M201" s="163"/>
      <c r="T201" s="55"/>
      <c r="AT201" s="14" t="s">
        <v>168</v>
      </c>
      <c r="AU201" s="14" t="s">
        <v>88</v>
      </c>
    </row>
    <row r="202" spans="2:65" s="1" customFormat="1" ht="33" customHeight="1">
      <c r="B202" s="31"/>
      <c r="C202" s="150" t="s">
        <v>191</v>
      </c>
      <c r="D202" s="150" t="s">
        <v>161</v>
      </c>
      <c r="E202" s="151" t="s">
        <v>884</v>
      </c>
      <c r="F202" s="152" t="s">
        <v>885</v>
      </c>
      <c r="G202" s="153" t="s">
        <v>219</v>
      </c>
      <c r="H202" s="154">
        <v>44.63</v>
      </c>
      <c r="I202" s="155"/>
      <c r="J202" s="156">
        <f>ROUND(I202*H202,2)</f>
        <v>0</v>
      </c>
      <c r="K202" s="152" t="s">
        <v>165</v>
      </c>
      <c r="L202" s="31"/>
      <c r="M202" s="157" t="s">
        <v>1</v>
      </c>
      <c r="N202" s="124" t="s">
        <v>43</v>
      </c>
      <c r="P202" s="158">
        <f>O202*H202</f>
        <v>0</v>
      </c>
      <c r="Q202" s="158">
        <v>0</v>
      </c>
      <c r="R202" s="158">
        <f>Q202*H202</f>
        <v>0</v>
      </c>
      <c r="S202" s="158">
        <v>0</v>
      </c>
      <c r="T202" s="159">
        <f>S202*H202</f>
        <v>0</v>
      </c>
      <c r="AR202" s="160" t="s">
        <v>372</v>
      </c>
      <c r="AT202" s="160" t="s">
        <v>161</v>
      </c>
      <c r="AU202" s="160" t="s">
        <v>88</v>
      </c>
      <c r="AY202" s="14" t="s">
        <v>159</v>
      </c>
      <c r="BE202" s="93">
        <f>IF(N202="základní",J202,0)</f>
        <v>0</v>
      </c>
      <c r="BF202" s="93">
        <f>IF(N202="snížená",J202,0)</f>
        <v>0</v>
      </c>
      <c r="BG202" s="93">
        <f>IF(N202="zákl. přenesená",J202,0)</f>
        <v>0</v>
      </c>
      <c r="BH202" s="93">
        <f>IF(N202="sníž. přenesená",J202,0)</f>
        <v>0</v>
      </c>
      <c r="BI202" s="93">
        <f>IF(N202="nulová",J202,0)</f>
        <v>0</v>
      </c>
      <c r="BJ202" s="14" t="s">
        <v>86</v>
      </c>
      <c r="BK202" s="93">
        <f>ROUND(I202*H202,2)</f>
        <v>0</v>
      </c>
      <c r="BL202" s="14" t="s">
        <v>372</v>
      </c>
      <c r="BM202" s="160" t="s">
        <v>886</v>
      </c>
    </row>
    <row r="203" spans="2:65" s="1" customFormat="1" ht="10.199999999999999">
      <c r="B203" s="31"/>
      <c r="D203" s="161" t="s">
        <v>168</v>
      </c>
      <c r="F203" s="162" t="s">
        <v>887</v>
      </c>
      <c r="I203" s="126"/>
      <c r="L203" s="31"/>
      <c r="M203" s="163"/>
      <c r="T203" s="55"/>
      <c r="AT203" s="14" t="s">
        <v>168</v>
      </c>
      <c r="AU203" s="14" t="s">
        <v>88</v>
      </c>
    </row>
    <row r="204" spans="2:65" s="12" customFormat="1" ht="10.199999999999999">
      <c r="B204" s="164"/>
      <c r="D204" s="165" t="s">
        <v>170</v>
      </c>
      <c r="E204" s="166" t="s">
        <v>1</v>
      </c>
      <c r="F204" s="167" t="s">
        <v>888</v>
      </c>
      <c r="H204" s="168">
        <v>44.63</v>
      </c>
      <c r="I204" s="169"/>
      <c r="L204" s="164"/>
      <c r="M204" s="170"/>
      <c r="T204" s="171"/>
      <c r="AT204" s="166" t="s">
        <v>170</v>
      </c>
      <c r="AU204" s="166" t="s">
        <v>88</v>
      </c>
      <c r="AV204" s="12" t="s">
        <v>88</v>
      </c>
      <c r="AW204" s="12" t="s">
        <v>32</v>
      </c>
      <c r="AX204" s="12" t="s">
        <v>86</v>
      </c>
      <c r="AY204" s="166" t="s">
        <v>159</v>
      </c>
    </row>
    <row r="205" spans="2:65" s="11" customFormat="1" ht="25.95" customHeight="1">
      <c r="B205" s="138"/>
      <c r="D205" s="139" t="s">
        <v>77</v>
      </c>
      <c r="E205" s="140" t="s">
        <v>137</v>
      </c>
      <c r="F205" s="140" t="s">
        <v>376</v>
      </c>
      <c r="I205" s="141"/>
      <c r="J205" s="142">
        <f>BK205</f>
        <v>0</v>
      </c>
      <c r="L205" s="138"/>
      <c r="M205" s="143"/>
      <c r="P205" s="144">
        <f>P206</f>
        <v>0</v>
      </c>
      <c r="R205" s="144">
        <f>R206</f>
        <v>0</v>
      </c>
      <c r="T205" s="145">
        <f>T206</f>
        <v>0</v>
      </c>
      <c r="AR205" s="139" t="s">
        <v>202</v>
      </c>
      <c r="AT205" s="146" t="s">
        <v>77</v>
      </c>
      <c r="AU205" s="146" t="s">
        <v>78</v>
      </c>
      <c r="AY205" s="139" t="s">
        <v>159</v>
      </c>
      <c r="BK205" s="147">
        <f>BK206</f>
        <v>0</v>
      </c>
    </row>
    <row r="206" spans="2:65" s="11" customFormat="1" ht="22.8" customHeight="1">
      <c r="B206" s="138"/>
      <c r="D206" s="139" t="s">
        <v>77</v>
      </c>
      <c r="E206" s="148" t="s">
        <v>377</v>
      </c>
      <c r="F206" s="148" t="s">
        <v>378</v>
      </c>
      <c r="I206" s="141"/>
      <c r="J206" s="149">
        <f>BK206</f>
        <v>0</v>
      </c>
      <c r="L206" s="138"/>
      <c r="M206" s="143"/>
      <c r="P206" s="144">
        <f>SUM(P207:P212)</f>
        <v>0</v>
      </c>
      <c r="R206" s="144">
        <f>SUM(R207:R212)</f>
        <v>0</v>
      </c>
      <c r="T206" s="145">
        <f>SUM(T207:T212)</f>
        <v>0</v>
      </c>
      <c r="AR206" s="139" t="s">
        <v>202</v>
      </c>
      <c r="AT206" s="146" t="s">
        <v>77</v>
      </c>
      <c r="AU206" s="146" t="s">
        <v>86</v>
      </c>
      <c r="AY206" s="139" t="s">
        <v>159</v>
      </c>
      <c r="BK206" s="147">
        <f>SUM(BK207:BK212)</f>
        <v>0</v>
      </c>
    </row>
    <row r="207" spans="2:65" s="1" customFormat="1" ht="16.5" customHeight="1">
      <c r="B207" s="31"/>
      <c r="C207" s="150" t="s">
        <v>278</v>
      </c>
      <c r="D207" s="150" t="s">
        <v>161</v>
      </c>
      <c r="E207" s="151" t="s">
        <v>380</v>
      </c>
      <c r="F207" s="152" t="s">
        <v>381</v>
      </c>
      <c r="G207" s="153" t="s">
        <v>382</v>
      </c>
      <c r="H207" s="154">
        <v>1</v>
      </c>
      <c r="I207" s="155"/>
      <c r="J207" s="156">
        <f>ROUND(I207*H207,2)</f>
        <v>0</v>
      </c>
      <c r="K207" s="152" t="s">
        <v>165</v>
      </c>
      <c r="L207" s="31"/>
      <c r="M207" s="157" t="s">
        <v>1</v>
      </c>
      <c r="N207" s="124" t="s">
        <v>43</v>
      </c>
      <c r="P207" s="158">
        <f>O207*H207</f>
        <v>0</v>
      </c>
      <c r="Q207" s="158">
        <v>0</v>
      </c>
      <c r="R207" s="158">
        <f>Q207*H207</f>
        <v>0</v>
      </c>
      <c r="S207" s="158">
        <v>0</v>
      </c>
      <c r="T207" s="159">
        <f>S207*H207</f>
        <v>0</v>
      </c>
      <c r="AR207" s="160" t="s">
        <v>383</v>
      </c>
      <c r="AT207" s="160" t="s">
        <v>161</v>
      </c>
      <c r="AU207" s="160" t="s">
        <v>88</v>
      </c>
      <c r="AY207" s="14" t="s">
        <v>159</v>
      </c>
      <c r="BE207" s="93">
        <f>IF(N207="základní",J207,0)</f>
        <v>0</v>
      </c>
      <c r="BF207" s="93">
        <f>IF(N207="snížená",J207,0)</f>
        <v>0</v>
      </c>
      <c r="BG207" s="93">
        <f>IF(N207="zákl. přenesená",J207,0)</f>
        <v>0</v>
      </c>
      <c r="BH207" s="93">
        <f>IF(N207="sníž. přenesená",J207,0)</f>
        <v>0</v>
      </c>
      <c r="BI207" s="93">
        <f>IF(N207="nulová",J207,0)</f>
        <v>0</v>
      </c>
      <c r="BJ207" s="14" t="s">
        <v>86</v>
      </c>
      <c r="BK207" s="93">
        <f>ROUND(I207*H207,2)</f>
        <v>0</v>
      </c>
      <c r="BL207" s="14" t="s">
        <v>383</v>
      </c>
      <c r="BM207" s="160" t="s">
        <v>889</v>
      </c>
    </row>
    <row r="208" spans="2:65" s="1" customFormat="1" ht="10.199999999999999">
      <c r="B208" s="31"/>
      <c r="D208" s="161" t="s">
        <v>168</v>
      </c>
      <c r="F208" s="162" t="s">
        <v>385</v>
      </c>
      <c r="I208" s="126"/>
      <c r="L208" s="31"/>
      <c r="M208" s="163"/>
      <c r="T208" s="55"/>
      <c r="AT208" s="14" t="s">
        <v>168</v>
      </c>
      <c r="AU208" s="14" t="s">
        <v>88</v>
      </c>
    </row>
    <row r="209" spans="2:65" s="1" customFormat="1" ht="16.5" customHeight="1">
      <c r="B209" s="31"/>
      <c r="C209" s="150" t="s">
        <v>273</v>
      </c>
      <c r="D209" s="150" t="s">
        <v>161</v>
      </c>
      <c r="E209" s="151" t="s">
        <v>391</v>
      </c>
      <c r="F209" s="152" t="s">
        <v>392</v>
      </c>
      <c r="G209" s="153" t="s">
        <v>382</v>
      </c>
      <c r="H209" s="154">
        <v>1</v>
      </c>
      <c r="I209" s="155"/>
      <c r="J209" s="156">
        <f>ROUND(I209*H209,2)</f>
        <v>0</v>
      </c>
      <c r="K209" s="152" t="s">
        <v>165</v>
      </c>
      <c r="L209" s="31"/>
      <c r="M209" s="157" t="s">
        <v>1</v>
      </c>
      <c r="N209" s="124" t="s">
        <v>43</v>
      </c>
      <c r="P209" s="158">
        <f>O209*H209</f>
        <v>0</v>
      </c>
      <c r="Q209" s="158">
        <v>0</v>
      </c>
      <c r="R209" s="158">
        <f>Q209*H209</f>
        <v>0</v>
      </c>
      <c r="S209" s="158">
        <v>0</v>
      </c>
      <c r="T209" s="159">
        <f>S209*H209</f>
        <v>0</v>
      </c>
      <c r="AR209" s="160" t="s">
        <v>383</v>
      </c>
      <c r="AT209" s="160" t="s">
        <v>161</v>
      </c>
      <c r="AU209" s="160" t="s">
        <v>88</v>
      </c>
      <c r="AY209" s="14" t="s">
        <v>159</v>
      </c>
      <c r="BE209" s="93">
        <f>IF(N209="základní",J209,0)</f>
        <v>0</v>
      </c>
      <c r="BF209" s="93">
        <f>IF(N209="snížená",J209,0)</f>
        <v>0</v>
      </c>
      <c r="BG209" s="93">
        <f>IF(N209="zákl. přenesená",J209,0)</f>
        <v>0</v>
      </c>
      <c r="BH209" s="93">
        <f>IF(N209="sníž. přenesená",J209,0)</f>
        <v>0</v>
      </c>
      <c r="BI209" s="93">
        <f>IF(N209="nulová",J209,0)</f>
        <v>0</v>
      </c>
      <c r="BJ209" s="14" t="s">
        <v>86</v>
      </c>
      <c r="BK209" s="93">
        <f>ROUND(I209*H209,2)</f>
        <v>0</v>
      </c>
      <c r="BL209" s="14" t="s">
        <v>383</v>
      </c>
      <c r="BM209" s="160" t="s">
        <v>890</v>
      </c>
    </row>
    <row r="210" spans="2:65" s="1" customFormat="1" ht="10.199999999999999">
      <c r="B210" s="31"/>
      <c r="D210" s="161" t="s">
        <v>168</v>
      </c>
      <c r="F210" s="162" t="s">
        <v>394</v>
      </c>
      <c r="I210" s="126"/>
      <c r="L210" s="31"/>
      <c r="M210" s="163"/>
      <c r="T210" s="55"/>
      <c r="AT210" s="14" t="s">
        <v>168</v>
      </c>
      <c r="AU210" s="14" t="s">
        <v>88</v>
      </c>
    </row>
    <row r="211" spans="2:65" s="1" customFormat="1" ht="16.5" customHeight="1">
      <c r="B211" s="31"/>
      <c r="C211" s="150" t="s">
        <v>284</v>
      </c>
      <c r="D211" s="150" t="s">
        <v>161</v>
      </c>
      <c r="E211" s="151" t="s">
        <v>396</v>
      </c>
      <c r="F211" s="152" t="s">
        <v>397</v>
      </c>
      <c r="G211" s="153" t="s">
        <v>382</v>
      </c>
      <c r="H211" s="154">
        <v>1</v>
      </c>
      <c r="I211" s="155"/>
      <c r="J211" s="156">
        <f>ROUND(I211*H211,2)</f>
        <v>0</v>
      </c>
      <c r="K211" s="152" t="s">
        <v>165</v>
      </c>
      <c r="L211" s="31"/>
      <c r="M211" s="157" t="s">
        <v>1</v>
      </c>
      <c r="N211" s="124" t="s">
        <v>43</v>
      </c>
      <c r="P211" s="158">
        <f>O211*H211</f>
        <v>0</v>
      </c>
      <c r="Q211" s="158">
        <v>0</v>
      </c>
      <c r="R211" s="158">
        <f>Q211*H211</f>
        <v>0</v>
      </c>
      <c r="S211" s="158">
        <v>0</v>
      </c>
      <c r="T211" s="159">
        <f>S211*H211</f>
        <v>0</v>
      </c>
      <c r="AR211" s="160" t="s">
        <v>383</v>
      </c>
      <c r="AT211" s="160" t="s">
        <v>161</v>
      </c>
      <c r="AU211" s="160" t="s">
        <v>88</v>
      </c>
      <c r="AY211" s="14" t="s">
        <v>159</v>
      </c>
      <c r="BE211" s="93">
        <f>IF(N211="základní",J211,0)</f>
        <v>0</v>
      </c>
      <c r="BF211" s="93">
        <f>IF(N211="snížená",J211,0)</f>
        <v>0</v>
      </c>
      <c r="BG211" s="93">
        <f>IF(N211="zákl. přenesená",J211,0)</f>
        <v>0</v>
      </c>
      <c r="BH211" s="93">
        <f>IF(N211="sníž. přenesená",J211,0)</f>
        <v>0</v>
      </c>
      <c r="BI211" s="93">
        <f>IF(N211="nulová",J211,0)</f>
        <v>0</v>
      </c>
      <c r="BJ211" s="14" t="s">
        <v>86</v>
      </c>
      <c r="BK211" s="93">
        <f>ROUND(I211*H211,2)</f>
        <v>0</v>
      </c>
      <c r="BL211" s="14" t="s">
        <v>383</v>
      </c>
      <c r="BM211" s="160" t="s">
        <v>891</v>
      </c>
    </row>
    <row r="212" spans="2:65" s="1" customFormat="1" ht="10.199999999999999">
      <c r="B212" s="31"/>
      <c r="D212" s="161" t="s">
        <v>168</v>
      </c>
      <c r="F212" s="162" t="s">
        <v>399</v>
      </c>
      <c r="I212" s="126"/>
      <c r="L212" s="31"/>
      <c r="M212" s="182"/>
      <c r="N212" s="183"/>
      <c r="O212" s="183"/>
      <c r="P212" s="183"/>
      <c r="Q212" s="183"/>
      <c r="R212" s="183"/>
      <c r="S212" s="183"/>
      <c r="T212" s="184"/>
      <c r="AT212" s="14" t="s">
        <v>168</v>
      </c>
      <c r="AU212" s="14" t="s">
        <v>88</v>
      </c>
    </row>
    <row r="213" spans="2:65" s="1" customFormat="1" ht="6.9" customHeight="1">
      <c r="B213" s="43"/>
      <c r="C213" s="44"/>
      <c r="D213" s="44"/>
      <c r="E213" s="44"/>
      <c r="F213" s="44"/>
      <c r="G213" s="44"/>
      <c r="H213" s="44"/>
      <c r="I213" s="44"/>
      <c r="J213" s="44"/>
      <c r="K213" s="44"/>
      <c r="L213" s="31"/>
    </row>
  </sheetData>
  <sheetProtection algorithmName="SHA-512" hashValue="TnXrpTUc85KdtzrvBLYsnP7oFrREoqu76hRgackXNr3GdmYclqS2+jaN6sxxzObKKqfuAIX7JzwS97hZ4Iizfg==" saltValue="ASCTTQwlQMT0i9cQJeROkeb+yfN6bSbpV3AfGJhHBP9dYZHkPFUmtniF3I+3+SWKezsCZghEhf4JPZTYEemBlg==" spinCount="100000" sheet="1" objects="1" scenarios="1" formatColumns="0" formatRows="0" autoFilter="0"/>
  <autoFilter ref="C135:K212" xr:uid="{00000000-0009-0000-0000-000005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hyperlinks>
    <hyperlink ref="F140" r:id="rId1" xr:uid="{00000000-0004-0000-0500-000000000000}"/>
    <hyperlink ref="F143" r:id="rId2" xr:uid="{00000000-0004-0000-0500-000001000000}"/>
    <hyperlink ref="F145" r:id="rId3" xr:uid="{00000000-0004-0000-0500-000002000000}"/>
    <hyperlink ref="F147" r:id="rId4" xr:uid="{00000000-0004-0000-0500-000003000000}"/>
    <hyperlink ref="F150" r:id="rId5" xr:uid="{00000000-0004-0000-0500-000004000000}"/>
    <hyperlink ref="F152" r:id="rId6" xr:uid="{00000000-0004-0000-0500-000005000000}"/>
    <hyperlink ref="F155" r:id="rId7" xr:uid="{00000000-0004-0000-0500-000006000000}"/>
    <hyperlink ref="F158" r:id="rId8" xr:uid="{00000000-0004-0000-0500-000007000000}"/>
    <hyperlink ref="F160" r:id="rId9" xr:uid="{00000000-0004-0000-0500-000008000000}"/>
    <hyperlink ref="F162" r:id="rId10" xr:uid="{00000000-0004-0000-0500-000009000000}"/>
    <hyperlink ref="F164" r:id="rId11" xr:uid="{00000000-0004-0000-0500-00000A000000}"/>
    <hyperlink ref="F169" r:id="rId12" xr:uid="{00000000-0004-0000-0500-00000B000000}"/>
    <hyperlink ref="F176" r:id="rId13" xr:uid="{00000000-0004-0000-0500-00000C000000}"/>
    <hyperlink ref="F180" r:id="rId14" xr:uid="{00000000-0004-0000-0500-00000D000000}"/>
    <hyperlink ref="F184" r:id="rId15" xr:uid="{00000000-0004-0000-0500-00000E000000}"/>
    <hyperlink ref="F187" r:id="rId16" xr:uid="{00000000-0004-0000-0500-00000F000000}"/>
    <hyperlink ref="F191" r:id="rId17" xr:uid="{00000000-0004-0000-0500-000010000000}"/>
    <hyperlink ref="F196" r:id="rId18" xr:uid="{00000000-0004-0000-0500-000011000000}"/>
    <hyperlink ref="F199" r:id="rId19" xr:uid="{00000000-0004-0000-0500-000012000000}"/>
    <hyperlink ref="F201" r:id="rId20" xr:uid="{00000000-0004-0000-0500-000013000000}"/>
    <hyperlink ref="F203" r:id="rId21" xr:uid="{00000000-0004-0000-0500-000014000000}"/>
    <hyperlink ref="F208" r:id="rId22" xr:uid="{00000000-0004-0000-0500-000015000000}"/>
    <hyperlink ref="F210" r:id="rId23" xr:uid="{00000000-0004-0000-0500-000016000000}"/>
    <hyperlink ref="F212" r:id="rId24" xr:uid="{00000000-0004-0000-05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103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" customHeight="1">
      <c r="B4" s="17"/>
      <c r="D4" s="18" t="s">
        <v>113</v>
      </c>
      <c r="L4" s="17"/>
      <c r="M4" s="100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29" t="str">
        <f>'Rekapitulace stavby'!K6</f>
        <v>Oprava místní komunikace v obci Radomyšl</v>
      </c>
      <c r="F7" s="230"/>
      <c r="G7" s="230"/>
      <c r="H7" s="230"/>
      <c r="L7" s="17"/>
    </row>
    <row r="8" spans="2:46" s="1" customFormat="1" ht="12" customHeight="1">
      <c r="B8" s="31"/>
      <c r="D8" s="24" t="s">
        <v>114</v>
      </c>
      <c r="L8" s="31"/>
    </row>
    <row r="9" spans="2:46" s="1" customFormat="1" ht="16.5" customHeight="1">
      <c r="B9" s="31"/>
      <c r="E9" s="191" t="s">
        <v>892</v>
      </c>
      <c r="F9" s="231"/>
      <c r="G9" s="231"/>
      <c r="H9" s="231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4" t="s">
        <v>18</v>
      </c>
      <c r="F11" s="22" t="s">
        <v>1</v>
      </c>
      <c r="I11" s="24" t="s">
        <v>19</v>
      </c>
      <c r="J11" s="22" t="s">
        <v>1</v>
      </c>
      <c r="L11" s="31"/>
    </row>
    <row r="12" spans="2:46" s="1" customFormat="1" ht="12" customHeight="1">
      <c r="B12" s="31"/>
      <c r="D12" s="24" t="s">
        <v>20</v>
      </c>
      <c r="F12" s="22" t="s">
        <v>21</v>
      </c>
      <c r="I12" s="24" t="s">
        <v>22</v>
      </c>
      <c r="J12" s="51" t="str">
        <f>'Rekapitulace stavby'!AN8</f>
        <v>12. 11. 2024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4" t="s">
        <v>24</v>
      </c>
      <c r="I14" s="24" t="s">
        <v>25</v>
      </c>
      <c r="J14" s="22" t="s">
        <v>1</v>
      </c>
      <c r="L14" s="31"/>
    </row>
    <row r="15" spans="2:46" s="1" customFormat="1" ht="18" customHeight="1">
      <c r="B15" s="31"/>
      <c r="E15" s="22" t="s">
        <v>26</v>
      </c>
      <c r="I15" s="24" t="s">
        <v>27</v>
      </c>
      <c r="J15" s="22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4" t="s">
        <v>28</v>
      </c>
      <c r="I17" s="24" t="s">
        <v>25</v>
      </c>
      <c r="J17" s="25" t="str">
        <f>'Rekapitulace stavby'!AN13</f>
        <v>Vyplň údaj</v>
      </c>
      <c r="L17" s="31"/>
    </row>
    <row r="18" spans="2:12" s="1" customFormat="1" ht="18" customHeight="1">
      <c r="B18" s="31"/>
      <c r="E18" s="232" t="str">
        <f>'Rekapitulace stavby'!E14</f>
        <v>Vyplň údaj</v>
      </c>
      <c r="F18" s="198"/>
      <c r="G18" s="198"/>
      <c r="H18" s="198"/>
      <c r="I18" s="24" t="s">
        <v>27</v>
      </c>
      <c r="J18" s="25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31"/>
    </row>
    <row r="21" spans="2:12" s="1" customFormat="1" ht="18" customHeight="1">
      <c r="B21" s="31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4" t="s">
        <v>33</v>
      </c>
      <c r="I23" s="24" t="s">
        <v>25</v>
      </c>
      <c r="J23" s="22" t="s">
        <v>1</v>
      </c>
      <c r="L23" s="31"/>
    </row>
    <row r="24" spans="2:12" s="1" customFormat="1" ht="18" customHeight="1">
      <c r="B24" s="31"/>
      <c r="E24" s="22" t="s">
        <v>34</v>
      </c>
      <c r="I24" s="24" t="s">
        <v>27</v>
      </c>
      <c r="J24" s="22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4" t="s">
        <v>35</v>
      </c>
      <c r="L26" s="31"/>
    </row>
    <row r="27" spans="2:12" s="7" customFormat="1" ht="16.5" customHeight="1">
      <c r="B27" s="101"/>
      <c r="E27" s="203" t="s">
        <v>1</v>
      </c>
      <c r="F27" s="203"/>
      <c r="G27" s="203"/>
      <c r="H27" s="203"/>
      <c r="L27" s="10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D30" s="22" t="s">
        <v>116</v>
      </c>
      <c r="J30" s="30">
        <f>J96</f>
        <v>0</v>
      </c>
      <c r="L30" s="31"/>
    </row>
    <row r="31" spans="2:12" s="1" customFormat="1" ht="14.4" customHeight="1">
      <c r="B31" s="31"/>
      <c r="D31" s="29" t="s">
        <v>107</v>
      </c>
      <c r="J31" s="30">
        <f>J109</f>
        <v>0</v>
      </c>
      <c r="L31" s="31"/>
    </row>
    <row r="32" spans="2:12" s="1" customFormat="1" ht="25.35" customHeight="1">
      <c r="B32" s="31"/>
      <c r="D32" s="102" t="s">
        <v>38</v>
      </c>
      <c r="J32" s="65">
        <f>ROUND(J30 + J31, 2)</f>
        <v>0</v>
      </c>
      <c r="L32" s="31"/>
    </row>
    <row r="33" spans="2:12" s="1" customFormat="1" ht="6.9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" customHeight="1">
      <c r="B34" s="31"/>
      <c r="F34" s="34" t="s">
        <v>40</v>
      </c>
      <c r="I34" s="34" t="s">
        <v>39</v>
      </c>
      <c r="J34" s="34" t="s">
        <v>41</v>
      </c>
      <c r="L34" s="31"/>
    </row>
    <row r="35" spans="2:12" s="1" customFormat="1" ht="14.4" customHeight="1">
      <c r="B35" s="31"/>
      <c r="D35" s="54" t="s">
        <v>42</v>
      </c>
      <c r="E35" s="24" t="s">
        <v>43</v>
      </c>
      <c r="F35" s="103">
        <f>ROUND((SUM(BE109:BE116) + SUM(BE136:BE224)),  2)</f>
        <v>0</v>
      </c>
      <c r="I35" s="104">
        <v>0.21</v>
      </c>
      <c r="J35" s="103">
        <f>ROUND(((SUM(BE109:BE116) + SUM(BE136:BE224))*I35),  2)</f>
        <v>0</v>
      </c>
      <c r="L35" s="31"/>
    </row>
    <row r="36" spans="2:12" s="1" customFormat="1" ht="14.4" customHeight="1">
      <c r="B36" s="31"/>
      <c r="E36" s="24" t="s">
        <v>44</v>
      </c>
      <c r="F36" s="103">
        <f>ROUND((SUM(BF109:BF116) + SUM(BF136:BF224)),  2)</f>
        <v>0</v>
      </c>
      <c r="I36" s="104">
        <v>0.12</v>
      </c>
      <c r="J36" s="103">
        <f>ROUND(((SUM(BF109:BF116) + SUM(BF136:BF224))*I36),  2)</f>
        <v>0</v>
      </c>
      <c r="L36" s="31"/>
    </row>
    <row r="37" spans="2:12" s="1" customFormat="1" ht="14.4" hidden="1" customHeight="1">
      <c r="B37" s="31"/>
      <c r="E37" s="24" t="s">
        <v>45</v>
      </c>
      <c r="F37" s="103">
        <f>ROUND((SUM(BG109:BG116) + SUM(BG136:BG224)),  2)</f>
        <v>0</v>
      </c>
      <c r="I37" s="104">
        <v>0.21</v>
      </c>
      <c r="J37" s="103">
        <f>0</f>
        <v>0</v>
      </c>
      <c r="L37" s="31"/>
    </row>
    <row r="38" spans="2:12" s="1" customFormat="1" ht="14.4" hidden="1" customHeight="1">
      <c r="B38" s="31"/>
      <c r="E38" s="24" t="s">
        <v>46</v>
      </c>
      <c r="F38" s="103">
        <f>ROUND((SUM(BH109:BH116) + SUM(BH136:BH224)),  2)</f>
        <v>0</v>
      </c>
      <c r="I38" s="104">
        <v>0.12</v>
      </c>
      <c r="J38" s="103">
        <f>0</f>
        <v>0</v>
      </c>
      <c r="L38" s="31"/>
    </row>
    <row r="39" spans="2:12" s="1" customFormat="1" ht="14.4" hidden="1" customHeight="1">
      <c r="B39" s="31"/>
      <c r="E39" s="24" t="s">
        <v>47</v>
      </c>
      <c r="F39" s="103">
        <f>ROUND((SUM(BI109:BI116) + SUM(BI136:BI224)),  2)</f>
        <v>0</v>
      </c>
      <c r="I39" s="104">
        <v>0</v>
      </c>
      <c r="J39" s="103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98"/>
      <c r="D41" s="105" t="s">
        <v>48</v>
      </c>
      <c r="E41" s="56"/>
      <c r="F41" s="56"/>
      <c r="G41" s="106" t="s">
        <v>49</v>
      </c>
      <c r="H41" s="107" t="s">
        <v>50</v>
      </c>
      <c r="I41" s="56"/>
      <c r="J41" s="108">
        <f>SUM(J32:J39)</f>
        <v>0</v>
      </c>
      <c r="K41" s="109"/>
      <c r="L41" s="31"/>
    </row>
    <row r="42" spans="2:12" s="1" customFormat="1" ht="14.4" customHeight="1">
      <c r="B42" s="31"/>
      <c r="L42" s="31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31"/>
      <c r="D61" s="42" t="s">
        <v>53</v>
      </c>
      <c r="E61" s="33"/>
      <c r="F61" s="110" t="s">
        <v>54</v>
      </c>
      <c r="G61" s="42" t="s">
        <v>53</v>
      </c>
      <c r="H61" s="33"/>
      <c r="I61" s="33"/>
      <c r="J61" s="111" t="s">
        <v>54</v>
      </c>
      <c r="K61" s="33"/>
      <c r="L61" s="31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31"/>
      <c r="D76" s="42" t="s">
        <v>53</v>
      </c>
      <c r="E76" s="33"/>
      <c r="F76" s="110" t="s">
        <v>54</v>
      </c>
      <c r="G76" s="42" t="s">
        <v>53</v>
      </c>
      <c r="H76" s="33"/>
      <c r="I76" s="33"/>
      <c r="J76" s="111" t="s">
        <v>54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18" t="s">
        <v>117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4" t="s">
        <v>16</v>
      </c>
      <c r="L84" s="31"/>
    </row>
    <row r="85" spans="2:47" s="1" customFormat="1" ht="16.5" customHeight="1">
      <c r="B85" s="31"/>
      <c r="E85" s="229" t="str">
        <f>E7</f>
        <v>Oprava místní komunikace v obci Radomyšl</v>
      </c>
      <c r="F85" s="230"/>
      <c r="G85" s="230"/>
      <c r="H85" s="230"/>
      <c r="L85" s="31"/>
    </row>
    <row r="86" spans="2:47" s="1" customFormat="1" ht="12" customHeight="1">
      <c r="B86" s="31"/>
      <c r="C86" s="24" t="s">
        <v>114</v>
      </c>
      <c r="L86" s="31"/>
    </row>
    <row r="87" spans="2:47" s="1" customFormat="1" ht="16.5" customHeight="1">
      <c r="B87" s="31"/>
      <c r="E87" s="191" t="str">
        <f>E9</f>
        <v>01112406 - SO 06 - Přípojky</v>
      </c>
      <c r="F87" s="231"/>
      <c r="G87" s="231"/>
      <c r="H87" s="231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4" t="s">
        <v>20</v>
      </c>
      <c r="F89" s="22" t="str">
        <f>F12</f>
        <v>Radomyšl</v>
      </c>
      <c r="I89" s="24" t="s">
        <v>22</v>
      </c>
      <c r="J89" s="51" t="str">
        <f>IF(J12="","",J12)</f>
        <v>12. 11. 2024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4" t="s">
        <v>24</v>
      </c>
      <c r="F91" s="22" t="str">
        <f>E15</f>
        <v>Městys radomyšl</v>
      </c>
      <c r="I91" s="24" t="s">
        <v>30</v>
      </c>
      <c r="J91" s="27" t="str">
        <f>E21</f>
        <v xml:space="preserve"> </v>
      </c>
      <c r="L91" s="31"/>
    </row>
    <row r="92" spans="2:47" s="1" customFormat="1" ht="15.15" customHeight="1">
      <c r="B92" s="31"/>
      <c r="C92" s="24" t="s">
        <v>28</v>
      </c>
      <c r="F92" s="22" t="str">
        <f>IF(E18="","",E18)</f>
        <v>Vyplň údaj</v>
      </c>
      <c r="I92" s="24" t="s">
        <v>33</v>
      </c>
      <c r="J92" s="27" t="str">
        <f>E24</f>
        <v>ing. Korbel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12" t="s">
        <v>118</v>
      </c>
      <c r="D94" s="98"/>
      <c r="E94" s="98"/>
      <c r="F94" s="98"/>
      <c r="G94" s="98"/>
      <c r="H94" s="98"/>
      <c r="I94" s="98"/>
      <c r="J94" s="113" t="s">
        <v>119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14" t="s">
        <v>120</v>
      </c>
      <c r="J96" s="65">
        <f>J136</f>
        <v>0</v>
      </c>
      <c r="L96" s="31"/>
      <c r="AU96" s="14" t="s">
        <v>121</v>
      </c>
    </row>
    <row r="97" spans="2:65" s="8" customFormat="1" ht="24.9" customHeight="1">
      <c r="B97" s="115"/>
      <c r="D97" s="116" t="s">
        <v>122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65" s="9" customFormat="1" ht="19.95" customHeight="1">
      <c r="B98" s="119"/>
      <c r="D98" s="120" t="s">
        <v>123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65" s="9" customFormat="1" ht="19.95" customHeight="1">
      <c r="B99" s="119"/>
      <c r="D99" s="120" t="s">
        <v>124</v>
      </c>
      <c r="E99" s="121"/>
      <c r="F99" s="121"/>
      <c r="G99" s="121"/>
      <c r="H99" s="121"/>
      <c r="I99" s="121"/>
      <c r="J99" s="122">
        <f>J169</f>
        <v>0</v>
      </c>
      <c r="L99" s="119"/>
    </row>
    <row r="100" spans="2:65" s="9" customFormat="1" ht="19.95" customHeight="1">
      <c r="B100" s="119"/>
      <c r="D100" s="120" t="s">
        <v>415</v>
      </c>
      <c r="E100" s="121"/>
      <c r="F100" s="121"/>
      <c r="G100" s="121"/>
      <c r="H100" s="121"/>
      <c r="I100" s="121"/>
      <c r="J100" s="122">
        <f>J173</f>
        <v>0</v>
      </c>
      <c r="L100" s="119"/>
    </row>
    <row r="101" spans="2:65" s="9" customFormat="1" ht="19.95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J200</f>
        <v>0</v>
      </c>
      <c r="L101" s="119"/>
    </row>
    <row r="102" spans="2:65" s="9" customFormat="1" ht="19.95" customHeight="1">
      <c r="B102" s="119"/>
      <c r="D102" s="120" t="s">
        <v>128</v>
      </c>
      <c r="E102" s="121"/>
      <c r="F102" s="121"/>
      <c r="G102" s="121"/>
      <c r="H102" s="121"/>
      <c r="I102" s="121"/>
      <c r="J102" s="122">
        <f>J209</f>
        <v>0</v>
      </c>
      <c r="L102" s="119"/>
    </row>
    <row r="103" spans="2:65" s="8" customFormat="1" ht="24.9" customHeight="1">
      <c r="B103" s="115"/>
      <c r="D103" s="116" t="s">
        <v>129</v>
      </c>
      <c r="E103" s="117"/>
      <c r="F103" s="117"/>
      <c r="G103" s="117"/>
      <c r="H103" s="117"/>
      <c r="I103" s="117"/>
      <c r="J103" s="118">
        <f>J212</f>
        <v>0</v>
      </c>
      <c r="L103" s="115"/>
    </row>
    <row r="104" spans="2:65" s="9" customFormat="1" ht="19.95" customHeight="1">
      <c r="B104" s="119"/>
      <c r="D104" s="120" t="s">
        <v>130</v>
      </c>
      <c r="E104" s="121"/>
      <c r="F104" s="121"/>
      <c r="G104" s="121"/>
      <c r="H104" s="121"/>
      <c r="I104" s="121"/>
      <c r="J104" s="122">
        <f>J213</f>
        <v>0</v>
      </c>
      <c r="L104" s="119"/>
    </row>
    <row r="105" spans="2:65" s="8" customFormat="1" ht="24.9" customHeight="1">
      <c r="B105" s="115"/>
      <c r="D105" s="116" t="s">
        <v>131</v>
      </c>
      <c r="E105" s="117"/>
      <c r="F105" s="117"/>
      <c r="G105" s="117"/>
      <c r="H105" s="117"/>
      <c r="I105" s="117"/>
      <c r="J105" s="118">
        <f>J217</f>
        <v>0</v>
      </c>
      <c r="L105" s="115"/>
    </row>
    <row r="106" spans="2:65" s="9" customFormat="1" ht="19.95" customHeight="1">
      <c r="B106" s="119"/>
      <c r="D106" s="120" t="s">
        <v>132</v>
      </c>
      <c r="E106" s="121"/>
      <c r="F106" s="121"/>
      <c r="G106" s="121"/>
      <c r="H106" s="121"/>
      <c r="I106" s="121"/>
      <c r="J106" s="122">
        <f>J218</f>
        <v>0</v>
      </c>
      <c r="L106" s="119"/>
    </row>
    <row r="107" spans="2:65" s="1" customFormat="1" ht="21.75" customHeight="1">
      <c r="B107" s="31"/>
      <c r="L107" s="31"/>
    </row>
    <row r="108" spans="2:65" s="1" customFormat="1" ht="6.9" customHeight="1">
      <c r="B108" s="31"/>
      <c r="L108" s="31"/>
    </row>
    <row r="109" spans="2:65" s="1" customFormat="1" ht="29.25" customHeight="1">
      <c r="B109" s="31"/>
      <c r="C109" s="114" t="s">
        <v>135</v>
      </c>
      <c r="J109" s="123">
        <f>ROUND(J110 + J111 + J112 + J113 + J114 + J115,2)</f>
        <v>0</v>
      </c>
      <c r="L109" s="31"/>
      <c r="N109" s="124" t="s">
        <v>42</v>
      </c>
    </row>
    <row r="110" spans="2:65" s="1" customFormat="1" ht="18" customHeight="1">
      <c r="B110" s="31"/>
      <c r="D110" s="187" t="s">
        <v>136</v>
      </c>
      <c r="E110" s="188"/>
      <c r="F110" s="188"/>
      <c r="J110" s="89">
        <v>0</v>
      </c>
      <c r="L110" s="125"/>
      <c r="M110" s="126"/>
      <c r="N110" s="127" t="s">
        <v>43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137</v>
      </c>
      <c r="AZ110" s="126"/>
      <c r="BA110" s="126"/>
      <c r="BB110" s="126"/>
      <c r="BC110" s="126"/>
      <c r="BD110" s="126"/>
      <c r="BE110" s="129">
        <f t="shared" ref="BE110:BE115" si="0">IF(N110="základní",J110,0)</f>
        <v>0</v>
      </c>
      <c r="BF110" s="129">
        <f t="shared" ref="BF110:BF115" si="1">IF(N110="snížená",J110,0)</f>
        <v>0</v>
      </c>
      <c r="BG110" s="129">
        <f t="shared" ref="BG110:BG115" si="2">IF(N110="zákl. přenesená",J110,0)</f>
        <v>0</v>
      </c>
      <c r="BH110" s="129">
        <f t="shared" ref="BH110:BH115" si="3">IF(N110="sníž. přenesená",J110,0)</f>
        <v>0</v>
      </c>
      <c r="BI110" s="129">
        <f t="shared" ref="BI110:BI115" si="4">IF(N110="nulová",J110,0)</f>
        <v>0</v>
      </c>
      <c r="BJ110" s="128" t="s">
        <v>86</v>
      </c>
      <c r="BK110" s="126"/>
      <c r="BL110" s="126"/>
      <c r="BM110" s="126"/>
    </row>
    <row r="111" spans="2:65" s="1" customFormat="1" ht="18" customHeight="1">
      <c r="B111" s="31"/>
      <c r="D111" s="187" t="s">
        <v>138</v>
      </c>
      <c r="E111" s="188"/>
      <c r="F111" s="188"/>
      <c r="J111" s="89">
        <v>0</v>
      </c>
      <c r="L111" s="125"/>
      <c r="M111" s="126"/>
      <c r="N111" s="127" t="s">
        <v>43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86</v>
      </c>
      <c r="BK111" s="126"/>
      <c r="BL111" s="126"/>
      <c r="BM111" s="126"/>
    </row>
    <row r="112" spans="2:65" s="1" customFormat="1" ht="18" customHeight="1">
      <c r="B112" s="31"/>
      <c r="D112" s="187" t="s">
        <v>139</v>
      </c>
      <c r="E112" s="188"/>
      <c r="F112" s="188"/>
      <c r="J112" s="89">
        <v>0</v>
      </c>
      <c r="L112" s="125"/>
      <c r="M112" s="126"/>
      <c r="N112" s="127" t="s">
        <v>43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137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86</v>
      </c>
      <c r="BK112" s="126"/>
      <c r="BL112" s="126"/>
      <c r="BM112" s="126"/>
    </row>
    <row r="113" spans="2:65" s="1" customFormat="1" ht="18" customHeight="1">
      <c r="B113" s="31"/>
      <c r="D113" s="187" t="s">
        <v>140</v>
      </c>
      <c r="E113" s="188"/>
      <c r="F113" s="188"/>
      <c r="J113" s="89">
        <v>0</v>
      </c>
      <c r="L113" s="125"/>
      <c r="M113" s="126"/>
      <c r="N113" s="127" t="s">
        <v>43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137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86</v>
      </c>
      <c r="BK113" s="126"/>
      <c r="BL113" s="126"/>
      <c r="BM113" s="126"/>
    </row>
    <row r="114" spans="2:65" s="1" customFormat="1" ht="18" customHeight="1">
      <c r="B114" s="31"/>
      <c r="D114" s="187" t="s">
        <v>141</v>
      </c>
      <c r="E114" s="188"/>
      <c r="F114" s="188"/>
      <c r="J114" s="89">
        <v>0</v>
      </c>
      <c r="L114" s="125"/>
      <c r="M114" s="126"/>
      <c r="N114" s="127" t="s">
        <v>43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86</v>
      </c>
      <c r="BK114" s="126"/>
      <c r="BL114" s="126"/>
      <c r="BM114" s="126"/>
    </row>
    <row r="115" spans="2:65" s="1" customFormat="1" ht="18" customHeight="1">
      <c r="B115" s="31"/>
      <c r="D115" s="88" t="s">
        <v>142</v>
      </c>
      <c r="J115" s="89">
        <f>ROUND(J30*T115,2)</f>
        <v>0</v>
      </c>
      <c r="L115" s="125"/>
      <c r="M115" s="126"/>
      <c r="N115" s="127" t="s">
        <v>43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143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86</v>
      </c>
      <c r="BK115" s="126"/>
      <c r="BL115" s="126"/>
      <c r="BM115" s="126"/>
    </row>
    <row r="116" spans="2:65" s="1" customFormat="1" ht="10.199999999999999">
      <c r="B116" s="31"/>
      <c r="L116" s="31"/>
    </row>
    <row r="117" spans="2:65" s="1" customFormat="1" ht="29.25" customHeight="1">
      <c r="B117" s="31"/>
      <c r="C117" s="97" t="s">
        <v>112</v>
      </c>
      <c r="D117" s="98"/>
      <c r="E117" s="98"/>
      <c r="F117" s="98"/>
      <c r="G117" s="98"/>
      <c r="H117" s="98"/>
      <c r="I117" s="98"/>
      <c r="J117" s="99">
        <f>ROUND(J96+J109,2)</f>
        <v>0</v>
      </c>
      <c r="K117" s="98"/>
      <c r="L117" s="31"/>
    </row>
    <row r="118" spans="2:65" s="1" customFormat="1" ht="6.9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1"/>
    </row>
    <row r="122" spans="2:65" s="1" customFormat="1" ht="6.9" customHeight="1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31"/>
    </row>
    <row r="123" spans="2:65" s="1" customFormat="1" ht="24.9" customHeight="1">
      <c r="B123" s="31"/>
      <c r="C123" s="18" t="s">
        <v>144</v>
      </c>
      <c r="L123" s="31"/>
    </row>
    <row r="124" spans="2:65" s="1" customFormat="1" ht="6.9" customHeight="1">
      <c r="B124" s="31"/>
      <c r="L124" s="31"/>
    </row>
    <row r="125" spans="2:65" s="1" customFormat="1" ht="12" customHeight="1">
      <c r="B125" s="31"/>
      <c r="C125" s="24" t="s">
        <v>16</v>
      </c>
      <c r="L125" s="31"/>
    </row>
    <row r="126" spans="2:65" s="1" customFormat="1" ht="16.5" customHeight="1">
      <c r="B126" s="31"/>
      <c r="E126" s="229" t="str">
        <f>E7</f>
        <v>Oprava místní komunikace v obci Radomyšl</v>
      </c>
      <c r="F126" s="230"/>
      <c r="G126" s="230"/>
      <c r="H126" s="230"/>
      <c r="L126" s="31"/>
    </row>
    <row r="127" spans="2:65" s="1" customFormat="1" ht="12" customHeight="1">
      <c r="B127" s="31"/>
      <c r="C127" s="24" t="s">
        <v>114</v>
      </c>
      <c r="L127" s="31"/>
    </row>
    <row r="128" spans="2:65" s="1" customFormat="1" ht="16.5" customHeight="1">
      <c r="B128" s="31"/>
      <c r="E128" s="191" t="str">
        <f>E9</f>
        <v>01112406 - SO 06 - Přípojky</v>
      </c>
      <c r="F128" s="231"/>
      <c r="G128" s="231"/>
      <c r="H128" s="231"/>
      <c r="L128" s="31"/>
    </row>
    <row r="129" spans="2:65" s="1" customFormat="1" ht="6.9" customHeight="1">
      <c r="B129" s="31"/>
      <c r="L129" s="31"/>
    </row>
    <row r="130" spans="2:65" s="1" customFormat="1" ht="12" customHeight="1">
      <c r="B130" s="31"/>
      <c r="C130" s="24" t="s">
        <v>20</v>
      </c>
      <c r="F130" s="22" t="str">
        <f>F12</f>
        <v>Radomyšl</v>
      </c>
      <c r="I130" s="24" t="s">
        <v>22</v>
      </c>
      <c r="J130" s="51" t="str">
        <f>IF(J12="","",J12)</f>
        <v>12. 11. 2024</v>
      </c>
      <c r="L130" s="31"/>
    </row>
    <row r="131" spans="2:65" s="1" customFormat="1" ht="6.9" customHeight="1">
      <c r="B131" s="31"/>
      <c r="L131" s="31"/>
    </row>
    <row r="132" spans="2:65" s="1" customFormat="1" ht="15.15" customHeight="1">
      <c r="B132" s="31"/>
      <c r="C132" s="24" t="s">
        <v>24</v>
      </c>
      <c r="F132" s="22" t="str">
        <f>E15</f>
        <v>Městys radomyšl</v>
      </c>
      <c r="I132" s="24" t="s">
        <v>30</v>
      </c>
      <c r="J132" s="27" t="str">
        <f>E21</f>
        <v xml:space="preserve"> </v>
      </c>
      <c r="L132" s="31"/>
    </row>
    <row r="133" spans="2:65" s="1" customFormat="1" ht="15.15" customHeight="1">
      <c r="B133" s="31"/>
      <c r="C133" s="24" t="s">
        <v>28</v>
      </c>
      <c r="F133" s="22" t="str">
        <f>IF(E18="","",E18)</f>
        <v>Vyplň údaj</v>
      </c>
      <c r="I133" s="24" t="s">
        <v>33</v>
      </c>
      <c r="J133" s="27" t="str">
        <f>E24</f>
        <v>ing. Korbel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30"/>
      <c r="C135" s="131" t="s">
        <v>145</v>
      </c>
      <c r="D135" s="132" t="s">
        <v>63</v>
      </c>
      <c r="E135" s="132" t="s">
        <v>59</v>
      </c>
      <c r="F135" s="132" t="s">
        <v>60</v>
      </c>
      <c r="G135" s="132" t="s">
        <v>146</v>
      </c>
      <c r="H135" s="132" t="s">
        <v>147</v>
      </c>
      <c r="I135" s="132" t="s">
        <v>148</v>
      </c>
      <c r="J135" s="132" t="s">
        <v>119</v>
      </c>
      <c r="K135" s="133" t="s">
        <v>149</v>
      </c>
      <c r="L135" s="130"/>
      <c r="M135" s="58" t="s">
        <v>1</v>
      </c>
      <c r="N135" s="59" t="s">
        <v>42</v>
      </c>
      <c r="O135" s="59" t="s">
        <v>150</v>
      </c>
      <c r="P135" s="59" t="s">
        <v>151</v>
      </c>
      <c r="Q135" s="59" t="s">
        <v>152</v>
      </c>
      <c r="R135" s="59" t="s">
        <v>153</v>
      </c>
      <c r="S135" s="59" t="s">
        <v>154</v>
      </c>
      <c r="T135" s="60" t="s">
        <v>155</v>
      </c>
    </row>
    <row r="136" spans="2:65" s="1" customFormat="1" ht="22.8" customHeight="1">
      <c r="B136" s="31"/>
      <c r="C136" s="63" t="s">
        <v>156</v>
      </c>
      <c r="J136" s="134">
        <f>BK136</f>
        <v>0</v>
      </c>
      <c r="L136" s="31"/>
      <c r="M136" s="61"/>
      <c r="N136" s="52"/>
      <c r="O136" s="52"/>
      <c r="P136" s="135">
        <f>P137+P212+P217</f>
        <v>0</v>
      </c>
      <c r="Q136" s="52"/>
      <c r="R136" s="135">
        <f>R137+R212+R217</f>
        <v>224.70538070000001</v>
      </c>
      <c r="S136" s="52"/>
      <c r="T136" s="136">
        <f>T137+T212+T217</f>
        <v>0.30961</v>
      </c>
      <c r="AT136" s="14" t="s">
        <v>77</v>
      </c>
      <c r="AU136" s="14" t="s">
        <v>121</v>
      </c>
      <c r="BK136" s="137">
        <f>BK137+BK212+BK217</f>
        <v>0</v>
      </c>
    </row>
    <row r="137" spans="2:65" s="11" customFormat="1" ht="25.95" customHeight="1">
      <c r="B137" s="138"/>
      <c r="D137" s="139" t="s">
        <v>77</v>
      </c>
      <c r="E137" s="140" t="s">
        <v>157</v>
      </c>
      <c r="F137" s="140" t="s">
        <v>158</v>
      </c>
      <c r="I137" s="141"/>
      <c r="J137" s="142">
        <f>BK137</f>
        <v>0</v>
      </c>
      <c r="L137" s="138"/>
      <c r="M137" s="143"/>
      <c r="P137" s="144">
        <f>P138+P169+P173+P200+P209</f>
        <v>0</v>
      </c>
      <c r="R137" s="144">
        <f>R138+R169+R173+R200+R209</f>
        <v>224.6970647</v>
      </c>
      <c r="T137" s="145">
        <f>T138+T169+T173+T200+T209</f>
        <v>0.30961</v>
      </c>
      <c r="AR137" s="139" t="s">
        <v>86</v>
      </c>
      <c r="AT137" s="146" t="s">
        <v>77</v>
      </c>
      <c r="AU137" s="146" t="s">
        <v>78</v>
      </c>
      <c r="AY137" s="139" t="s">
        <v>159</v>
      </c>
      <c r="BK137" s="147">
        <f>BK138+BK169+BK173+BK200+BK209</f>
        <v>0</v>
      </c>
    </row>
    <row r="138" spans="2:65" s="11" customFormat="1" ht="22.8" customHeight="1">
      <c r="B138" s="138"/>
      <c r="D138" s="139" t="s">
        <v>77</v>
      </c>
      <c r="E138" s="148" t="s">
        <v>86</v>
      </c>
      <c r="F138" s="148" t="s">
        <v>160</v>
      </c>
      <c r="I138" s="141"/>
      <c r="J138" s="149">
        <f>BK138</f>
        <v>0</v>
      </c>
      <c r="L138" s="138"/>
      <c r="M138" s="143"/>
      <c r="P138" s="144">
        <f>SUM(P139:P168)</f>
        <v>0</v>
      </c>
      <c r="R138" s="144">
        <f>SUM(R139:R168)</f>
        <v>201.51252400000001</v>
      </c>
      <c r="T138" s="145">
        <f>SUM(T139:T168)</f>
        <v>0</v>
      </c>
      <c r="AR138" s="139" t="s">
        <v>86</v>
      </c>
      <c r="AT138" s="146" t="s">
        <v>77</v>
      </c>
      <c r="AU138" s="146" t="s">
        <v>86</v>
      </c>
      <c r="AY138" s="139" t="s">
        <v>159</v>
      </c>
      <c r="BK138" s="147">
        <f>SUM(BK139:BK168)</f>
        <v>0</v>
      </c>
    </row>
    <row r="139" spans="2:65" s="1" customFormat="1" ht="24.15" customHeight="1">
      <c r="B139" s="31"/>
      <c r="C139" s="150" t="s">
        <v>86</v>
      </c>
      <c r="D139" s="150" t="s">
        <v>161</v>
      </c>
      <c r="E139" s="151" t="s">
        <v>416</v>
      </c>
      <c r="F139" s="152" t="s">
        <v>417</v>
      </c>
      <c r="G139" s="153" t="s">
        <v>418</v>
      </c>
      <c r="H139" s="154">
        <v>50</v>
      </c>
      <c r="I139" s="155"/>
      <c r="J139" s="156">
        <f>ROUND(I139*H139,2)</f>
        <v>0</v>
      </c>
      <c r="K139" s="152" t="s">
        <v>165</v>
      </c>
      <c r="L139" s="31"/>
      <c r="M139" s="157" t="s">
        <v>1</v>
      </c>
      <c r="N139" s="124" t="s">
        <v>43</v>
      </c>
      <c r="P139" s="158">
        <f>O139*H139</f>
        <v>0</v>
      </c>
      <c r="Q139" s="158">
        <v>3.0000000000000001E-5</v>
      </c>
      <c r="R139" s="158">
        <f>Q139*H139</f>
        <v>1.5E-3</v>
      </c>
      <c r="S139" s="158">
        <v>0</v>
      </c>
      <c r="T139" s="159">
        <f>S139*H139</f>
        <v>0</v>
      </c>
      <c r="AR139" s="160" t="s">
        <v>166</v>
      </c>
      <c r="AT139" s="160" t="s">
        <v>161</v>
      </c>
      <c r="AU139" s="160" t="s">
        <v>88</v>
      </c>
      <c r="AY139" s="14" t="s">
        <v>159</v>
      </c>
      <c r="BE139" s="93">
        <f>IF(N139="základní",J139,0)</f>
        <v>0</v>
      </c>
      <c r="BF139" s="93">
        <f>IF(N139="snížená",J139,0)</f>
        <v>0</v>
      </c>
      <c r="BG139" s="93">
        <f>IF(N139="zákl. přenesená",J139,0)</f>
        <v>0</v>
      </c>
      <c r="BH139" s="93">
        <f>IF(N139="sníž. přenesená",J139,0)</f>
        <v>0</v>
      </c>
      <c r="BI139" s="93">
        <f>IF(N139="nulová",J139,0)</f>
        <v>0</v>
      </c>
      <c r="BJ139" s="14" t="s">
        <v>86</v>
      </c>
      <c r="BK139" s="93">
        <f>ROUND(I139*H139,2)</f>
        <v>0</v>
      </c>
      <c r="BL139" s="14" t="s">
        <v>166</v>
      </c>
      <c r="BM139" s="160" t="s">
        <v>893</v>
      </c>
    </row>
    <row r="140" spans="2:65" s="1" customFormat="1" ht="10.199999999999999">
      <c r="B140" s="31"/>
      <c r="D140" s="161" t="s">
        <v>168</v>
      </c>
      <c r="F140" s="162" t="s">
        <v>420</v>
      </c>
      <c r="I140" s="126"/>
      <c r="L140" s="31"/>
      <c r="M140" s="163"/>
      <c r="T140" s="55"/>
      <c r="AT140" s="14" t="s">
        <v>168</v>
      </c>
      <c r="AU140" s="14" t="s">
        <v>88</v>
      </c>
    </row>
    <row r="141" spans="2:65" s="12" customFormat="1" ht="10.199999999999999">
      <c r="B141" s="164"/>
      <c r="D141" s="165" t="s">
        <v>170</v>
      </c>
      <c r="E141" s="166" t="s">
        <v>1</v>
      </c>
      <c r="F141" s="167" t="s">
        <v>894</v>
      </c>
      <c r="H141" s="168">
        <v>50</v>
      </c>
      <c r="I141" s="169"/>
      <c r="L141" s="164"/>
      <c r="M141" s="170"/>
      <c r="T141" s="171"/>
      <c r="AT141" s="166" t="s">
        <v>170</v>
      </c>
      <c r="AU141" s="166" t="s">
        <v>88</v>
      </c>
      <c r="AV141" s="12" t="s">
        <v>88</v>
      </c>
      <c r="AW141" s="12" t="s">
        <v>32</v>
      </c>
      <c r="AX141" s="12" t="s">
        <v>86</v>
      </c>
      <c r="AY141" s="166" t="s">
        <v>159</v>
      </c>
    </row>
    <row r="142" spans="2:65" s="1" customFormat="1" ht="24.15" customHeight="1">
      <c r="B142" s="31"/>
      <c r="C142" s="150" t="s">
        <v>88</v>
      </c>
      <c r="D142" s="150" t="s">
        <v>161</v>
      </c>
      <c r="E142" s="151" t="s">
        <v>429</v>
      </c>
      <c r="F142" s="152" t="s">
        <v>430</v>
      </c>
      <c r="G142" s="153" t="s">
        <v>175</v>
      </c>
      <c r="H142" s="154">
        <v>230</v>
      </c>
      <c r="I142" s="155"/>
      <c r="J142" s="156">
        <f>ROUND(I142*H142,2)</f>
        <v>0</v>
      </c>
      <c r="K142" s="152" t="s">
        <v>165</v>
      </c>
      <c r="L142" s="31"/>
      <c r="M142" s="157" t="s">
        <v>1</v>
      </c>
      <c r="N142" s="124" t="s">
        <v>43</v>
      </c>
      <c r="P142" s="158">
        <f>O142*H142</f>
        <v>0</v>
      </c>
      <c r="Q142" s="158">
        <v>5.5999999999999995E-4</v>
      </c>
      <c r="R142" s="158">
        <f>Q142*H142</f>
        <v>0.1288</v>
      </c>
      <c r="S142" s="158">
        <v>0</v>
      </c>
      <c r="T142" s="159">
        <f>S142*H142</f>
        <v>0</v>
      </c>
      <c r="AR142" s="160" t="s">
        <v>166</v>
      </c>
      <c r="AT142" s="160" t="s">
        <v>161</v>
      </c>
      <c r="AU142" s="160" t="s">
        <v>88</v>
      </c>
      <c r="AY142" s="14" t="s">
        <v>159</v>
      </c>
      <c r="BE142" s="93">
        <f>IF(N142="základní",J142,0)</f>
        <v>0</v>
      </c>
      <c r="BF142" s="93">
        <f>IF(N142="snížená",J142,0)</f>
        <v>0</v>
      </c>
      <c r="BG142" s="93">
        <f>IF(N142="zákl. přenesená",J142,0)</f>
        <v>0</v>
      </c>
      <c r="BH142" s="93">
        <f>IF(N142="sníž. přenesená",J142,0)</f>
        <v>0</v>
      </c>
      <c r="BI142" s="93">
        <f>IF(N142="nulová",J142,0)</f>
        <v>0</v>
      </c>
      <c r="BJ142" s="14" t="s">
        <v>86</v>
      </c>
      <c r="BK142" s="93">
        <f>ROUND(I142*H142,2)</f>
        <v>0</v>
      </c>
      <c r="BL142" s="14" t="s">
        <v>166</v>
      </c>
      <c r="BM142" s="160" t="s">
        <v>895</v>
      </c>
    </row>
    <row r="143" spans="2:65" s="1" customFormat="1" ht="10.199999999999999">
      <c r="B143" s="31"/>
      <c r="D143" s="161" t="s">
        <v>168</v>
      </c>
      <c r="F143" s="162" t="s">
        <v>432</v>
      </c>
      <c r="I143" s="126"/>
      <c r="L143" s="31"/>
      <c r="M143" s="163"/>
      <c r="T143" s="55"/>
      <c r="AT143" s="14" t="s">
        <v>168</v>
      </c>
      <c r="AU143" s="14" t="s">
        <v>88</v>
      </c>
    </row>
    <row r="144" spans="2:65" s="12" customFormat="1" ht="10.199999999999999">
      <c r="B144" s="164"/>
      <c r="D144" s="165" t="s">
        <v>170</v>
      </c>
      <c r="E144" s="166" t="s">
        <v>1</v>
      </c>
      <c r="F144" s="167" t="s">
        <v>896</v>
      </c>
      <c r="H144" s="168">
        <v>230</v>
      </c>
      <c r="I144" s="169"/>
      <c r="L144" s="164"/>
      <c r="M144" s="170"/>
      <c r="T144" s="171"/>
      <c r="AT144" s="166" t="s">
        <v>170</v>
      </c>
      <c r="AU144" s="166" t="s">
        <v>88</v>
      </c>
      <c r="AV144" s="12" t="s">
        <v>88</v>
      </c>
      <c r="AW144" s="12" t="s">
        <v>32</v>
      </c>
      <c r="AX144" s="12" t="s">
        <v>86</v>
      </c>
      <c r="AY144" s="166" t="s">
        <v>159</v>
      </c>
    </row>
    <row r="145" spans="2:65" s="1" customFormat="1" ht="24.15" customHeight="1">
      <c r="B145" s="31"/>
      <c r="C145" s="150" t="s">
        <v>179</v>
      </c>
      <c r="D145" s="150" t="s">
        <v>161</v>
      </c>
      <c r="E145" s="151" t="s">
        <v>434</v>
      </c>
      <c r="F145" s="152" t="s">
        <v>435</v>
      </c>
      <c r="G145" s="153" t="s">
        <v>175</v>
      </c>
      <c r="H145" s="154">
        <v>230</v>
      </c>
      <c r="I145" s="155"/>
      <c r="J145" s="156">
        <f>ROUND(I145*H145,2)</f>
        <v>0</v>
      </c>
      <c r="K145" s="152" t="s">
        <v>165</v>
      </c>
      <c r="L145" s="31"/>
      <c r="M145" s="157" t="s">
        <v>1</v>
      </c>
      <c r="N145" s="124" t="s">
        <v>43</v>
      </c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AR145" s="160" t="s">
        <v>166</v>
      </c>
      <c r="AT145" s="160" t="s">
        <v>161</v>
      </c>
      <c r="AU145" s="160" t="s">
        <v>88</v>
      </c>
      <c r="AY145" s="14" t="s">
        <v>159</v>
      </c>
      <c r="BE145" s="93">
        <f>IF(N145="základní",J145,0)</f>
        <v>0</v>
      </c>
      <c r="BF145" s="93">
        <f>IF(N145="snížená",J145,0)</f>
        <v>0</v>
      </c>
      <c r="BG145" s="93">
        <f>IF(N145="zákl. přenesená",J145,0)</f>
        <v>0</v>
      </c>
      <c r="BH145" s="93">
        <f>IF(N145="sníž. přenesená",J145,0)</f>
        <v>0</v>
      </c>
      <c r="BI145" s="93">
        <f>IF(N145="nulová",J145,0)</f>
        <v>0</v>
      </c>
      <c r="BJ145" s="14" t="s">
        <v>86</v>
      </c>
      <c r="BK145" s="93">
        <f>ROUND(I145*H145,2)</f>
        <v>0</v>
      </c>
      <c r="BL145" s="14" t="s">
        <v>166</v>
      </c>
      <c r="BM145" s="160" t="s">
        <v>897</v>
      </c>
    </row>
    <row r="146" spans="2:65" s="1" customFormat="1" ht="10.199999999999999">
      <c r="B146" s="31"/>
      <c r="D146" s="161" t="s">
        <v>168</v>
      </c>
      <c r="F146" s="162" t="s">
        <v>437</v>
      </c>
      <c r="I146" s="126"/>
      <c r="L146" s="31"/>
      <c r="M146" s="163"/>
      <c r="T146" s="55"/>
      <c r="AT146" s="14" t="s">
        <v>168</v>
      </c>
      <c r="AU146" s="14" t="s">
        <v>88</v>
      </c>
    </row>
    <row r="147" spans="2:65" s="1" customFormat="1" ht="49.05" customHeight="1">
      <c r="B147" s="31"/>
      <c r="C147" s="150" t="s">
        <v>166</v>
      </c>
      <c r="D147" s="150" t="s">
        <v>161</v>
      </c>
      <c r="E147" s="151" t="s">
        <v>439</v>
      </c>
      <c r="F147" s="152" t="s">
        <v>440</v>
      </c>
      <c r="G147" s="153" t="s">
        <v>182</v>
      </c>
      <c r="H147" s="154">
        <v>166.8</v>
      </c>
      <c r="I147" s="155"/>
      <c r="J147" s="156">
        <f>ROUND(I147*H147,2)</f>
        <v>0</v>
      </c>
      <c r="K147" s="152" t="s">
        <v>165</v>
      </c>
      <c r="L147" s="31"/>
      <c r="M147" s="157" t="s">
        <v>1</v>
      </c>
      <c r="N147" s="124" t="s">
        <v>43</v>
      </c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AR147" s="160" t="s">
        <v>166</v>
      </c>
      <c r="AT147" s="160" t="s">
        <v>161</v>
      </c>
      <c r="AU147" s="160" t="s">
        <v>88</v>
      </c>
      <c r="AY147" s="14" t="s">
        <v>159</v>
      </c>
      <c r="BE147" s="93">
        <f>IF(N147="základní",J147,0)</f>
        <v>0</v>
      </c>
      <c r="BF147" s="93">
        <f>IF(N147="snížená",J147,0)</f>
        <v>0</v>
      </c>
      <c r="BG147" s="93">
        <f>IF(N147="zákl. přenesená",J147,0)</f>
        <v>0</v>
      </c>
      <c r="BH147" s="93">
        <f>IF(N147="sníž. přenesená",J147,0)</f>
        <v>0</v>
      </c>
      <c r="BI147" s="93">
        <f>IF(N147="nulová",J147,0)</f>
        <v>0</v>
      </c>
      <c r="BJ147" s="14" t="s">
        <v>86</v>
      </c>
      <c r="BK147" s="93">
        <f>ROUND(I147*H147,2)</f>
        <v>0</v>
      </c>
      <c r="BL147" s="14" t="s">
        <v>166</v>
      </c>
      <c r="BM147" s="160" t="s">
        <v>898</v>
      </c>
    </row>
    <row r="148" spans="2:65" s="1" customFormat="1" ht="10.199999999999999">
      <c r="B148" s="31"/>
      <c r="D148" s="161" t="s">
        <v>168</v>
      </c>
      <c r="F148" s="162" t="s">
        <v>442</v>
      </c>
      <c r="I148" s="126"/>
      <c r="L148" s="31"/>
      <c r="M148" s="163"/>
      <c r="T148" s="55"/>
      <c r="AT148" s="14" t="s">
        <v>168</v>
      </c>
      <c r="AU148" s="14" t="s">
        <v>88</v>
      </c>
    </row>
    <row r="149" spans="2:65" s="12" customFormat="1" ht="10.199999999999999">
      <c r="B149" s="164"/>
      <c r="D149" s="165" t="s">
        <v>170</v>
      </c>
      <c r="E149" s="166" t="s">
        <v>1</v>
      </c>
      <c r="F149" s="167" t="s">
        <v>899</v>
      </c>
      <c r="H149" s="168">
        <v>166.8</v>
      </c>
      <c r="I149" s="169"/>
      <c r="L149" s="164"/>
      <c r="M149" s="170"/>
      <c r="T149" s="171"/>
      <c r="AT149" s="166" t="s">
        <v>170</v>
      </c>
      <c r="AU149" s="166" t="s">
        <v>88</v>
      </c>
      <c r="AV149" s="12" t="s">
        <v>88</v>
      </c>
      <c r="AW149" s="12" t="s">
        <v>32</v>
      </c>
      <c r="AX149" s="12" t="s">
        <v>86</v>
      </c>
      <c r="AY149" s="166" t="s">
        <v>159</v>
      </c>
    </row>
    <row r="150" spans="2:65" s="1" customFormat="1" ht="37.799999999999997" customHeight="1">
      <c r="B150" s="31"/>
      <c r="C150" s="150" t="s">
        <v>202</v>
      </c>
      <c r="D150" s="150" t="s">
        <v>161</v>
      </c>
      <c r="E150" s="151" t="s">
        <v>444</v>
      </c>
      <c r="F150" s="152" t="s">
        <v>445</v>
      </c>
      <c r="G150" s="153" t="s">
        <v>164</v>
      </c>
      <c r="H150" s="154">
        <v>333.6</v>
      </c>
      <c r="I150" s="155"/>
      <c r="J150" s="156">
        <f>ROUND(I150*H150,2)</f>
        <v>0</v>
      </c>
      <c r="K150" s="152" t="s">
        <v>165</v>
      </c>
      <c r="L150" s="31"/>
      <c r="M150" s="157" t="s">
        <v>1</v>
      </c>
      <c r="N150" s="124" t="s">
        <v>43</v>
      </c>
      <c r="P150" s="158">
        <f>O150*H150</f>
        <v>0</v>
      </c>
      <c r="Q150" s="158">
        <v>8.4000000000000003E-4</v>
      </c>
      <c r="R150" s="158">
        <f>Q150*H150</f>
        <v>0.28022400000000003</v>
      </c>
      <c r="S150" s="158">
        <v>0</v>
      </c>
      <c r="T150" s="159">
        <f>S150*H150</f>
        <v>0</v>
      </c>
      <c r="AR150" s="160" t="s">
        <v>166</v>
      </c>
      <c r="AT150" s="160" t="s">
        <v>161</v>
      </c>
      <c r="AU150" s="160" t="s">
        <v>88</v>
      </c>
      <c r="AY150" s="14" t="s">
        <v>159</v>
      </c>
      <c r="BE150" s="93">
        <f>IF(N150="základní",J150,0)</f>
        <v>0</v>
      </c>
      <c r="BF150" s="93">
        <f>IF(N150="snížená",J150,0)</f>
        <v>0</v>
      </c>
      <c r="BG150" s="93">
        <f>IF(N150="zákl. přenesená",J150,0)</f>
        <v>0</v>
      </c>
      <c r="BH150" s="93">
        <f>IF(N150="sníž. přenesená",J150,0)</f>
        <v>0</v>
      </c>
      <c r="BI150" s="93">
        <f>IF(N150="nulová",J150,0)</f>
        <v>0</v>
      </c>
      <c r="BJ150" s="14" t="s">
        <v>86</v>
      </c>
      <c r="BK150" s="93">
        <f>ROUND(I150*H150,2)</f>
        <v>0</v>
      </c>
      <c r="BL150" s="14" t="s">
        <v>166</v>
      </c>
      <c r="BM150" s="160" t="s">
        <v>900</v>
      </c>
    </row>
    <row r="151" spans="2:65" s="1" customFormat="1" ht="10.199999999999999">
      <c r="B151" s="31"/>
      <c r="D151" s="161" t="s">
        <v>168</v>
      </c>
      <c r="F151" s="162" t="s">
        <v>447</v>
      </c>
      <c r="I151" s="126"/>
      <c r="L151" s="31"/>
      <c r="M151" s="163"/>
      <c r="T151" s="55"/>
      <c r="AT151" s="14" t="s">
        <v>168</v>
      </c>
      <c r="AU151" s="14" t="s">
        <v>88</v>
      </c>
    </row>
    <row r="152" spans="2:65" s="12" customFormat="1" ht="10.199999999999999">
      <c r="B152" s="164"/>
      <c r="D152" s="165" t="s">
        <v>170</v>
      </c>
      <c r="E152" s="166" t="s">
        <v>1</v>
      </c>
      <c r="F152" s="167" t="s">
        <v>901</v>
      </c>
      <c r="H152" s="168">
        <v>333.6</v>
      </c>
      <c r="I152" s="169"/>
      <c r="L152" s="164"/>
      <c r="M152" s="170"/>
      <c r="T152" s="171"/>
      <c r="AT152" s="166" t="s">
        <v>170</v>
      </c>
      <c r="AU152" s="166" t="s">
        <v>88</v>
      </c>
      <c r="AV152" s="12" t="s">
        <v>88</v>
      </c>
      <c r="AW152" s="12" t="s">
        <v>32</v>
      </c>
      <c r="AX152" s="12" t="s">
        <v>86</v>
      </c>
      <c r="AY152" s="166" t="s">
        <v>159</v>
      </c>
    </row>
    <row r="153" spans="2:65" s="1" customFormat="1" ht="49.05" customHeight="1">
      <c r="B153" s="31"/>
      <c r="C153" s="150" t="s">
        <v>209</v>
      </c>
      <c r="D153" s="150" t="s">
        <v>161</v>
      </c>
      <c r="E153" s="151" t="s">
        <v>722</v>
      </c>
      <c r="F153" s="152" t="s">
        <v>723</v>
      </c>
      <c r="G153" s="153" t="s">
        <v>164</v>
      </c>
      <c r="H153" s="154">
        <v>333.6</v>
      </c>
      <c r="I153" s="155"/>
      <c r="J153" s="156">
        <f>ROUND(I153*H153,2)</f>
        <v>0</v>
      </c>
      <c r="K153" s="152" t="s">
        <v>165</v>
      </c>
      <c r="L153" s="31"/>
      <c r="M153" s="157" t="s">
        <v>1</v>
      </c>
      <c r="N153" s="124" t="s">
        <v>43</v>
      </c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AR153" s="160" t="s">
        <v>166</v>
      </c>
      <c r="AT153" s="160" t="s">
        <v>161</v>
      </c>
      <c r="AU153" s="160" t="s">
        <v>88</v>
      </c>
      <c r="AY153" s="14" t="s">
        <v>159</v>
      </c>
      <c r="BE153" s="93">
        <f>IF(N153="základní",J153,0)</f>
        <v>0</v>
      </c>
      <c r="BF153" s="93">
        <f>IF(N153="snížená",J153,0)</f>
        <v>0</v>
      </c>
      <c r="BG153" s="93">
        <f>IF(N153="zákl. přenesená",J153,0)</f>
        <v>0</v>
      </c>
      <c r="BH153" s="93">
        <f>IF(N153="sníž. přenesená",J153,0)</f>
        <v>0</v>
      </c>
      <c r="BI153" s="93">
        <f>IF(N153="nulová",J153,0)</f>
        <v>0</v>
      </c>
      <c r="BJ153" s="14" t="s">
        <v>86</v>
      </c>
      <c r="BK153" s="93">
        <f>ROUND(I153*H153,2)</f>
        <v>0</v>
      </c>
      <c r="BL153" s="14" t="s">
        <v>166</v>
      </c>
      <c r="BM153" s="160" t="s">
        <v>902</v>
      </c>
    </row>
    <row r="154" spans="2:65" s="1" customFormat="1" ht="10.199999999999999">
      <c r="B154" s="31"/>
      <c r="D154" s="161" t="s">
        <v>168</v>
      </c>
      <c r="F154" s="162" t="s">
        <v>725</v>
      </c>
      <c r="I154" s="126"/>
      <c r="L154" s="31"/>
      <c r="M154" s="163"/>
      <c r="T154" s="55"/>
      <c r="AT154" s="14" t="s">
        <v>168</v>
      </c>
      <c r="AU154" s="14" t="s">
        <v>88</v>
      </c>
    </row>
    <row r="155" spans="2:65" s="1" customFormat="1" ht="62.7" customHeight="1">
      <c r="B155" s="31"/>
      <c r="C155" s="150" t="s">
        <v>215</v>
      </c>
      <c r="D155" s="150" t="s">
        <v>161</v>
      </c>
      <c r="E155" s="151" t="s">
        <v>186</v>
      </c>
      <c r="F155" s="152" t="s">
        <v>187</v>
      </c>
      <c r="G155" s="153" t="s">
        <v>182</v>
      </c>
      <c r="H155" s="154">
        <v>333.6</v>
      </c>
      <c r="I155" s="155"/>
      <c r="J155" s="156">
        <f>ROUND(I155*H155,2)</f>
        <v>0</v>
      </c>
      <c r="K155" s="152" t="s">
        <v>165</v>
      </c>
      <c r="L155" s="31"/>
      <c r="M155" s="157" t="s">
        <v>1</v>
      </c>
      <c r="N155" s="124" t="s">
        <v>43</v>
      </c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AR155" s="160" t="s">
        <v>166</v>
      </c>
      <c r="AT155" s="160" t="s">
        <v>161</v>
      </c>
      <c r="AU155" s="160" t="s">
        <v>88</v>
      </c>
      <c r="AY155" s="14" t="s">
        <v>159</v>
      </c>
      <c r="BE155" s="93">
        <f>IF(N155="základní",J155,0)</f>
        <v>0</v>
      </c>
      <c r="BF155" s="93">
        <f>IF(N155="snížená",J155,0)</f>
        <v>0</v>
      </c>
      <c r="BG155" s="93">
        <f>IF(N155="zákl. přenesená",J155,0)</f>
        <v>0</v>
      </c>
      <c r="BH155" s="93">
        <f>IF(N155="sníž. přenesená",J155,0)</f>
        <v>0</v>
      </c>
      <c r="BI155" s="93">
        <f>IF(N155="nulová",J155,0)</f>
        <v>0</v>
      </c>
      <c r="BJ155" s="14" t="s">
        <v>86</v>
      </c>
      <c r="BK155" s="93">
        <f>ROUND(I155*H155,2)</f>
        <v>0</v>
      </c>
      <c r="BL155" s="14" t="s">
        <v>166</v>
      </c>
      <c r="BM155" s="160" t="s">
        <v>903</v>
      </c>
    </row>
    <row r="156" spans="2:65" s="1" customFormat="1" ht="10.199999999999999">
      <c r="B156" s="31"/>
      <c r="D156" s="161" t="s">
        <v>168</v>
      </c>
      <c r="F156" s="162" t="s">
        <v>189</v>
      </c>
      <c r="I156" s="126"/>
      <c r="L156" s="31"/>
      <c r="M156" s="163"/>
      <c r="T156" s="55"/>
      <c r="AT156" s="14" t="s">
        <v>168</v>
      </c>
      <c r="AU156" s="14" t="s">
        <v>88</v>
      </c>
    </row>
    <row r="157" spans="2:65" s="1" customFormat="1" ht="44.25" customHeight="1">
      <c r="B157" s="31"/>
      <c r="C157" s="150" t="s">
        <v>220</v>
      </c>
      <c r="D157" s="150" t="s">
        <v>161</v>
      </c>
      <c r="E157" s="151" t="s">
        <v>192</v>
      </c>
      <c r="F157" s="152" t="s">
        <v>193</v>
      </c>
      <c r="G157" s="153" t="s">
        <v>182</v>
      </c>
      <c r="H157" s="154">
        <v>333.6</v>
      </c>
      <c r="I157" s="155"/>
      <c r="J157" s="156">
        <f>ROUND(I157*H157,2)</f>
        <v>0</v>
      </c>
      <c r="K157" s="152" t="s">
        <v>165</v>
      </c>
      <c r="L157" s="31"/>
      <c r="M157" s="157" t="s">
        <v>1</v>
      </c>
      <c r="N157" s="124" t="s">
        <v>43</v>
      </c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AR157" s="160" t="s">
        <v>166</v>
      </c>
      <c r="AT157" s="160" t="s">
        <v>161</v>
      </c>
      <c r="AU157" s="160" t="s">
        <v>88</v>
      </c>
      <c r="AY157" s="14" t="s">
        <v>159</v>
      </c>
      <c r="BE157" s="93">
        <f>IF(N157="základní",J157,0)</f>
        <v>0</v>
      </c>
      <c r="BF157" s="93">
        <f>IF(N157="snížená",J157,0)</f>
        <v>0</v>
      </c>
      <c r="BG157" s="93">
        <f>IF(N157="zákl. přenesená",J157,0)</f>
        <v>0</v>
      </c>
      <c r="BH157" s="93">
        <f>IF(N157="sníž. přenesená",J157,0)</f>
        <v>0</v>
      </c>
      <c r="BI157" s="93">
        <f>IF(N157="nulová",J157,0)</f>
        <v>0</v>
      </c>
      <c r="BJ157" s="14" t="s">
        <v>86</v>
      </c>
      <c r="BK157" s="93">
        <f>ROUND(I157*H157,2)</f>
        <v>0</v>
      </c>
      <c r="BL157" s="14" t="s">
        <v>166</v>
      </c>
      <c r="BM157" s="160" t="s">
        <v>904</v>
      </c>
    </row>
    <row r="158" spans="2:65" s="1" customFormat="1" ht="10.199999999999999">
      <c r="B158" s="31"/>
      <c r="D158" s="161" t="s">
        <v>168</v>
      </c>
      <c r="F158" s="162" t="s">
        <v>195</v>
      </c>
      <c r="I158" s="126"/>
      <c r="L158" s="31"/>
      <c r="M158" s="163"/>
      <c r="T158" s="55"/>
      <c r="AT158" s="14" t="s">
        <v>168</v>
      </c>
      <c r="AU158" s="14" t="s">
        <v>88</v>
      </c>
    </row>
    <row r="159" spans="2:65" s="1" customFormat="1" ht="44.25" customHeight="1">
      <c r="B159" s="31"/>
      <c r="C159" s="150" t="s">
        <v>227</v>
      </c>
      <c r="D159" s="150" t="s">
        <v>161</v>
      </c>
      <c r="E159" s="151" t="s">
        <v>456</v>
      </c>
      <c r="F159" s="152" t="s">
        <v>457</v>
      </c>
      <c r="G159" s="153" t="s">
        <v>182</v>
      </c>
      <c r="H159" s="154">
        <v>77.84</v>
      </c>
      <c r="I159" s="155"/>
      <c r="J159" s="156">
        <f>ROUND(I159*H159,2)</f>
        <v>0</v>
      </c>
      <c r="K159" s="152" t="s">
        <v>165</v>
      </c>
      <c r="L159" s="31"/>
      <c r="M159" s="157" t="s">
        <v>1</v>
      </c>
      <c r="N159" s="124" t="s">
        <v>43</v>
      </c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AR159" s="160" t="s">
        <v>166</v>
      </c>
      <c r="AT159" s="160" t="s">
        <v>161</v>
      </c>
      <c r="AU159" s="160" t="s">
        <v>88</v>
      </c>
      <c r="AY159" s="14" t="s">
        <v>159</v>
      </c>
      <c r="BE159" s="93">
        <f>IF(N159="základní",J159,0)</f>
        <v>0</v>
      </c>
      <c r="BF159" s="93">
        <f>IF(N159="snížená",J159,0)</f>
        <v>0</v>
      </c>
      <c r="BG159" s="93">
        <f>IF(N159="zákl. přenesená",J159,0)</f>
        <v>0</v>
      </c>
      <c r="BH159" s="93">
        <f>IF(N159="sníž. přenesená",J159,0)</f>
        <v>0</v>
      </c>
      <c r="BI159" s="93">
        <f>IF(N159="nulová",J159,0)</f>
        <v>0</v>
      </c>
      <c r="BJ159" s="14" t="s">
        <v>86</v>
      </c>
      <c r="BK159" s="93">
        <f>ROUND(I159*H159,2)</f>
        <v>0</v>
      </c>
      <c r="BL159" s="14" t="s">
        <v>166</v>
      </c>
      <c r="BM159" s="160" t="s">
        <v>905</v>
      </c>
    </row>
    <row r="160" spans="2:65" s="1" customFormat="1" ht="10.199999999999999">
      <c r="B160" s="31"/>
      <c r="D160" s="161" t="s">
        <v>168</v>
      </c>
      <c r="F160" s="162" t="s">
        <v>459</v>
      </c>
      <c r="I160" s="126"/>
      <c r="L160" s="31"/>
      <c r="M160" s="163"/>
      <c r="T160" s="55"/>
      <c r="AT160" s="14" t="s">
        <v>168</v>
      </c>
      <c r="AU160" s="14" t="s">
        <v>88</v>
      </c>
    </row>
    <row r="161" spans="2:65" s="12" customFormat="1" ht="10.199999999999999">
      <c r="B161" s="164"/>
      <c r="D161" s="165" t="s">
        <v>170</v>
      </c>
      <c r="E161" s="166" t="s">
        <v>1</v>
      </c>
      <c r="F161" s="167" t="s">
        <v>906</v>
      </c>
      <c r="H161" s="168">
        <v>77.84</v>
      </c>
      <c r="I161" s="169"/>
      <c r="L161" s="164"/>
      <c r="M161" s="170"/>
      <c r="T161" s="171"/>
      <c r="AT161" s="166" t="s">
        <v>170</v>
      </c>
      <c r="AU161" s="166" t="s">
        <v>88</v>
      </c>
      <c r="AV161" s="12" t="s">
        <v>88</v>
      </c>
      <c r="AW161" s="12" t="s">
        <v>32</v>
      </c>
      <c r="AX161" s="12" t="s">
        <v>86</v>
      </c>
      <c r="AY161" s="166" t="s">
        <v>159</v>
      </c>
    </row>
    <row r="162" spans="2:65" s="1" customFormat="1" ht="16.5" customHeight="1">
      <c r="B162" s="31"/>
      <c r="C162" s="172" t="s">
        <v>231</v>
      </c>
      <c r="D162" s="172" t="s">
        <v>216</v>
      </c>
      <c r="E162" s="173" t="s">
        <v>217</v>
      </c>
      <c r="F162" s="174" t="s">
        <v>218</v>
      </c>
      <c r="G162" s="175" t="s">
        <v>219</v>
      </c>
      <c r="H162" s="176">
        <v>140.11199999999999</v>
      </c>
      <c r="I162" s="177"/>
      <c r="J162" s="178">
        <f>ROUND(I162*H162,2)</f>
        <v>0</v>
      </c>
      <c r="K162" s="174" t="s">
        <v>165</v>
      </c>
      <c r="L162" s="179"/>
      <c r="M162" s="180" t="s">
        <v>1</v>
      </c>
      <c r="N162" s="181" t="s">
        <v>43</v>
      </c>
      <c r="P162" s="158">
        <f>O162*H162</f>
        <v>0</v>
      </c>
      <c r="Q162" s="158">
        <v>1</v>
      </c>
      <c r="R162" s="158">
        <f>Q162*H162</f>
        <v>140.11199999999999</v>
      </c>
      <c r="S162" s="158">
        <v>0</v>
      </c>
      <c r="T162" s="159">
        <f>S162*H162</f>
        <v>0</v>
      </c>
      <c r="AR162" s="160" t="s">
        <v>220</v>
      </c>
      <c r="AT162" s="160" t="s">
        <v>216</v>
      </c>
      <c r="AU162" s="160" t="s">
        <v>88</v>
      </c>
      <c r="AY162" s="14" t="s">
        <v>159</v>
      </c>
      <c r="BE162" s="93">
        <f>IF(N162="základní",J162,0)</f>
        <v>0</v>
      </c>
      <c r="BF162" s="93">
        <f>IF(N162="snížená",J162,0)</f>
        <v>0</v>
      </c>
      <c r="BG162" s="93">
        <f>IF(N162="zákl. přenesená",J162,0)</f>
        <v>0</v>
      </c>
      <c r="BH162" s="93">
        <f>IF(N162="sníž. přenesená",J162,0)</f>
        <v>0</v>
      </c>
      <c r="BI162" s="93">
        <f>IF(N162="nulová",J162,0)</f>
        <v>0</v>
      </c>
      <c r="BJ162" s="14" t="s">
        <v>86</v>
      </c>
      <c r="BK162" s="93">
        <f>ROUND(I162*H162,2)</f>
        <v>0</v>
      </c>
      <c r="BL162" s="14" t="s">
        <v>166</v>
      </c>
      <c r="BM162" s="160" t="s">
        <v>907</v>
      </c>
    </row>
    <row r="163" spans="2:65" s="12" customFormat="1" ht="10.199999999999999">
      <c r="B163" s="164"/>
      <c r="D163" s="165" t="s">
        <v>170</v>
      </c>
      <c r="E163" s="166" t="s">
        <v>1</v>
      </c>
      <c r="F163" s="167" t="s">
        <v>908</v>
      </c>
      <c r="H163" s="168">
        <v>140.11199999999999</v>
      </c>
      <c r="I163" s="169"/>
      <c r="L163" s="164"/>
      <c r="M163" s="170"/>
      <c r="T163" s="171"/>
      <c r="AT163" s="166" t="s">
        <v>170</v>
      </c>
      <c r="AU163" s="166" t="s">
        <v>88</v>
      </c>
      <c r="AV163" s="12" t="s">
        <v>88</v>
      </c>
      <c r="AW163" s="12" t="s">
        <v>32</v>
      </c>
      <c r="AX163" s="12" t="s">
        <v>86</v>
      </c>
      <c r="AY163" s="166" t="s">
        <v>159</v>
      </c>
    </row>
    <row r="164" spans="2:65" s="1" customFormat="1" ht="66.75" customHeight="1">
      <c r="B164" s="31"/>
      <c r="C164" s="150" t="s">
        <v>236</v>
      </c>
      <c r="D164" s="150" t="s">
        <v>161</v>
      </c>
      <c r="E164" s="151" t="s">
        <v>462</v>
      </c>
      <c r="F164" s="152" t="s">
        <v>463</v>
      </c>
      <c r="G164" s="153" t="s">
        <v>182</v>
      </c>
      <c r="H164" s="154">
        <v>30.495000000000001</v>
      </c>
      <c r="I164" s="155"/>
      <c r="J164" s="156">
        <f>ROUND(I164*H164,2)</f>
        <v>0</v>
      </c>
      <c r="K164" s="152" t="s">
        <v>165</v>
      </c>
      <c r="L164" s="31"/>
      <c r="M164" s="157" t="s">
        <v>1</v>
      </c>
      <c r="N164" s="124" t="s">
        <v>43</v>
      </c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AR164" s="160" t="s">
        <v>166</v>
      </c>
      <c r="AT164" s="160" t="s">
        <v>161</v>
      </c>
      <c r="AU164" s="160" t="s">
        <v>88</v>
      </c>
      <c r="AY164" s="14" t="s">
        <v>159</v>
      </c>
      <c r="BE164" s="93">
        <f>IF(N164="základní",J164,0)</f>
        <v>0</v>
      </c>
      <c r="BF164" s="93">
        <f>IF(N164="snížená",J164,0)</f>
        <v>0</v>
      </c>
      <c r="BG164" s="93">
        <f>IF(N164="zákl. přenesená",J164,0)</f>
        <v>0</v>
      </c>
      <c r="BH164" s="93">
        <f>IF(N164="sníž. přenesená",J164,0)</f>
        <v>0</v>
      </c>
      <c r="BI164" s="93">
        <f>IF(N164="nulová",J164,0)</f>
        <v>0</v>
      </c>
      <c r="BJ164" s="14" t="s">
        <v>86</v>
      </c>
      <c r="BK164" s="93">
        <f>ROUND(I164*H164,2)</f>
        <v>0</v>
      </c>
      <c r="BL164" s="14" t="s">
        <v>166</v>
      </c>
      <c r="BM164" s="160" t="s">
        <v>909</v>
      </c>
    </row>
    <row r="165" spans="2:65" s="1" customFormat="1" ht="10.199999999999999">
      <c r="B165" s="31"/>
      <c r="D165" s="161" t="s">
        <v>168</v>
      </c>
      <c r="F165" s="162" t="s">
        <v>465</v>
      </c>
      <c r="I165" s="126"/>
      <c r="L165" s="31"/>
      <c r="M165" s="163"/>
      <c r="T165" s="55"/>
      <c r="AT165" s="14" t="s">
        <v>168</v>
      </c>
      <c r="AU165" s="14" t="s">
        <v>88</v>
      </c>
    </row>
    <row r="166" spans="2:65" s="12" customFormat="1" ht="10.199999999999999">
      <c r="B166" s="164"/>
      <c r="D166" s="165" t="s">
        <v>170</v>
      </c>
      <c r="E166" s="166" t="s">
        <v>1</v>
      </c>
      <c r="F166" s="167" t="s">
        <v>910</v>
      </c>
      <c r="H166" s="168">
        <v>30.495000000000001</v>
      </c>
      <c r="I166" s="169"/>
      <c r="L166" s="164"/>
      <c r="M166" s="170"/>
      <c r="T166" s="171"/>
      <c r="AT166" s="166" t="s">
        <v>170</v>
      </c>
      <c r="AU166" s="166" t="s">
        <v>88</v>
      </c>
      <c r="AV166" s="12" t="s">
        <v>88</v>
      </c>
      <c r="AW166" s="12" t="s">
        <v>32</v>
      </c>
      <c r="AX166" s="12" t="s">
        <v>86</v>
      </c>
      <c r="AY166" s="166" t="s">
        <v>159</v>
      </c>
    </row>
    <row r="167" spans="2:65" s="1" customFormat="1" ht="16.5" customHeight="1">
      <c r="B167" s="31"/>
      <c r="C167" s="172" t="s">
        <v>8</v>
      </c>
      <c r="D167" s="172" t="s">
        <v>216</v>
      </c>
      <c r="E167" s="173" t="s">
        <v>232</v>
      </c>
      <c r="F167" s="174" t="s">
        <v>233</v>
      </c>
      <c r="G167" s="175" t="s">
        <v>219</v>
      </c>
      <c r="H167" s="176">
        <v>60.99</v>
      </c>
      <c r="I167" s="177"/>
      <c r="J167" s="178">
        <f>ROUND(I167*H167,2)</f>
        <v>0</v>
      </c>
      <c r="K167" s="174" t="s">
        <v>165</v>
      </c>
      <c r="L167" s="179"/>
      <c r="M167" s="180" t="s">
        <v>1</v>
      </c>
      <c r="N167" s="181" t="s">
        <v>43</v>
      </c>
      <c r="P167" s="158">
        <f>O167*H167</f>
        <v>0</v>
      </c>
      <c r="Q167" s="158">
        <v>1</v>
      </c>
      <c r="R167" s="158">
        <f>Q167*H167</f>
        <v>60.99</v>
      </c>
      <c r="S167" s="158">
        <v>0</v>
      </c>
      <c r="T167" s="159">
        <f>S167*H167</f>
        <v>0</v>
      </c>
      <c r="AR167" s="160" t="s">
        <v>220</v>
      </c>
      <c r="AT167" s="160" t="s">
        <v>216</v>
      </c>
      <c r="AU167" s="160" t="s">
        <v>88</v>
      </c>
      <c r="AY167" s="14" t="s">
        <v>159</v>
      </c>
      <c r="BE167" s="93">
        <f>IF(N167="základní",J167,0)</f>
        <v>0</v>
      </c>
      <c r="BF167" s="93">
        <f>IF(N167="snížená",J167,0)</f>
        <v>0</v>
      </c>
      <c r="BG167" s="93">
        <f>IF(N167="zákl. přenesená",J167,0)</f>
        <v>0</v>
      </c>
      <c r="BH167" s="93">
        <f>IF(N167="sníž. přenesená",J167,0)</f>
        <v>0</v>
      </c>
      <c r="BI167" s="93">
        <f>IF(N167="nulová",J167,0)</f>
        <v>0</v>
      </c>
      <c r="BJ167" s="14" t="s">
        <v>86</v>
      </c>
      <c r="BK167" s="93">
        <f>ROUND(I167*H167,2)</f>
        <v>0</v>
      </c>
      <c r="BL167" s="14" t="s">
        <v>166</v>
      </c>
      <c r="BM167" s="160" t="s">
        <v>911</v>
      </c>
    </row>
    <row r="168" spans="2:65" s="12" customFormat="1" ht="10.199999999999999">
      <c r="B168" s="164"/>
      <c r="D168" s="165" t="s">
        <v>170</v>
      </c>
      <c r="F168" s="167" t="s">
        <v>912</v>
      </c>
      <c r="H168" s="168">
        <v>60.99</v>
      </c>
      <c r="I168" s="169"/>
      <c r="L168" s="164"/>
      <c r="M168" s="170"/>
      <c r="T168" s="171"/>
      <c r="AT168" s="166" t="s">
        <v>170</v>
      </c>
      <c r="AU168" s="166" t="s">
        <v>88</v>
      </c>
      <c r="AV168" s="12" t="s">
        <v>88</v>
      </c>
      <c r="AW168" s="12" t="s">
        <v>4</v>
      </c>
      <c r="AX168" s="12" t="s">
        <v>86</v>
      </c>
      <c r="AY168" s="166" t="s">
        <v>159</v>
      </c>
    </row>
    <row r="169" spans="2:65" s="11" customFormat="1" ht="22.8" customHeight="1">
      <c r="B169" s="138"/>
      <c r="D169" s="139" t="s">
        <v>77</v>
      </c>
      <c r="E169" s="148" t="s">
        <v>166</v>
      </c>
      <c r="F169" s="148" t="s">
        <v>197</v>
      </c>
      <c r="I169" s="141"/>
      <c r="J169" s="149">
        <f>BK169</f>
        <v>0</v>
      </c>
      <c r="L169" s="138"/>
      <c r="M169" s="143"/>
      <c r="P169" s="144">
        <f>SUM(P170:P172)</f>
        <v>0</v>
      </c>
      <c r="R169" s="144">
        <f>SUM(R170:R172)</f>
        <v>0</v>
      </c>
      <c r="T169" s="145">
        <f>SUM(T170:T172)</f>
        <v>0</v>
      </c>
      <c r="AR169" s="139" t="s">
        <v>86</v>
      </c>
      <c r="AT169" s="146" t="s">
        <v>77</v>
      </c>
      <c r="AU169" s="146" t="s">
        <v>86</v>
      </c>
      <c r="AY169" s="139" t="s">
        <v>159</v>
      </c>
      <c r="BK169" s="147">
        <f>SUM(BK170:BK172)</f>
        <v>0</v>
      </c>
    </row>
    <row r="170" spans="2:65" s="1" customFormat="1" ht="33" customHeight="1">
      <c r="B170" s="31"/>
      <c r="C170" s="150" t="s">
        <v>262</v>
      </c>
      <c r="D170" s="150" t="s">
        <v>161</v>
      </c>
      <c r="E170" s="151" t="s">
        <v>469</v>
      </c>
      <c r="F170" s="152" t="s">
        <v>470</v>
      </c>
      <c r="G170" s="153" t="s">
        <v>182</v>
      </c>
      <c r="H170" s="154">
        <v>11.12</v>
      </c>
      <c r="I170" s="155"/>
      <c r="J170" s="156">
        <f>ROUND(I170*H170,2)</f>
        <v>0</v>
      </c>
      <c r="K170" s="152" t="s">
        <v>165</v>
      </c>
      <c r="L170" s="31"/>
      <c r="M170" s="157" t="s">
        <v>1</v>
      </c>
      <c r="N170" s="124" t="s">
        <v>43</v>
      </c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AR170" s="160" t="s">
        <v>166</v>
      </c>
      <c r="AT170" s="160" t="s">
        <v>161</v>
      </c>
      <c r="AU170" s="160" t="s">
        <v>88</v>
      </c>
      <c r="AY170" s="14" t="s">
        <v>159</v>
      </c>
      <c r="BE170" s="93">
        <f>IF(N170="základní",J170,0)</f>
        <v>0</v>
      </c>
      <c r="BF170" s="93">
        <f>IF(N170="snížená",J170,0)</f>
        <v>0</v>
      </c>
      <c r="BG170" s="93">
        <f>IF(N170="zákl. přenesená",J170,0)</f>
        <v>0</v>
      </c>
      <c r="BH170" s="93">
        <f>IF(N170="sníž. přenesená",J170,0)</f>
        <v>0</v>
      </c>
      <c r="BI170" s="93">
        <f>IF(N170="nulová",J170,0)</f>
        <v>0</v>
      </c>
      <c r="BJ170" s="14" t="s">
        <v>86</v>
      </c>
      <c r="BK170" s="93">
        <f>ROUND(I170*H170,2)</f>
        <v>0</v>
      </c>
      <c r="BL170" s="14" t="s">
        <v>166</v>
      </c>
      <c r="BM170" s="160" t="s">
        <v>913</v>
      </c>
    </row>
    <row r="171" spans="2:65" s="1" customFormat="1" ht="10.199999999999999">
      <c r="B171" s="31"/>
      <c r="D171" s="161" t="s">
        <v>168</v>
      </c>
      <c r="F171" s="162" t="s">
        <v>472</v>
      </c>
      <c r="I171" s="126"/>
      <c r="L171" s="31"/>
      <c r="M171" s="163"/>
      <c r="T171" s="55"/>
      <c r="AT171" s="14" t="s">
        <v>168</v>
      </c>
      <c r="AU171" s="14" t="s">
        <v>88</v>
      </c>
    </row>
    <row r="172" spans="2:65" s="12" customFormat="1" ht="10.199999999999999">
      <c r="B172" s="164"/>
      <c r="D172" s="165" t="s">
        <v>170</v>
      </c>
      <c r="E172" s="166" t="s">
        <v>1</v>
      </c>
      <c r="F172" s="167" t="s">
        <v>914</v>
      </c>
      <c r="H172" s="168">
        <v>11.12</v>
      </c>
      <c r="I172" s="169"/>
      <c r="L172" s="164"/>
      <c r="M172" s="170"/>
      <c r="T172" s="171"/>
      <c r="AT172" s="166" t="s">
        <v>170</v>
      </c>
      <c r="AU172" s="166" t="s">
        <v>88</v>
      </c>
      <c r="AV172" s="12" t="s">
        <v>88</v>
      </c>
      <c r="AW172" s="12" t="s">
        <v>32</v>
      </c>
      <c r="AX172" s="12" t="s">
        <v>86</v>
      </c>
      <c r="AY172" s="166" t="s">
        <v>159</v>
      </c>
    </row>
    <row r="173" spans="2:65" s="11" customFormat="1" ht="22.8" customHeight="1">
      <c r="B173" s="138"/>
      <c r="D173" s="139" t="s">
        <v>77</v>
      </c>
      <c r="E173" s="148" t="s">
        <v>220</v>
      </c>
      <c r="F173" s="148" t="s">
        <v>474</v>
      </c>
      <c r="I173" s="141"/>
      <c r="J173" s="149">
        <f>BK173</f>
        <v>0</v>
      </c>
      <c r="L173" s="138"/>
      <c r="M173" s="143"/>
      <c r="P173" s="144">
        <f>SUM(P174:P199)</f>
        <v>0</v>
      </c>
      <c r="R173" s="144">
        <f>SUM(R174:R199)</f>
        <v>23.184540699999999</v>
      </c>
      <c r="T173" s="145">
        <f>SUM(T174:T199)</f>
        <v>0.30961</v>
      </c>
      <c r="AR173" s="139" t="s">
        <v>86</v>
      </c>
      <c r="AT173" s="146" t="s">
        <v>77</v>
      </c>
      <c r="AU173" s="146" t="s">
        <v>86</v>
      </c>
      <c r="AY173" s="139" t="s">
        <v>159</v>
      </c>
      <c r="BK173" s="147">
        <f>SUM(BK174:BK199)</f>
        <v>0</v>
      </c>
    </row>
    <row r="174" spans="2:65" s="1" customFormat="1" ht="37.799999999999997" customHeight="1">
      <c r="B174" s="31"/>
      <c r="C174" s="150" t="s">
        <v>339</v>
      </c>
      <c r="D174" s="150" t="s">
        <v>161</v>
      </c>
      <c r="E174" s="151" t="s">
        <v>915</v>
      </c>
      <c r="F174" s="152" t="s">
        <v>916</v>
      </c>
      <c r="G174" s="153" t="s">
        <v>175</v>
      </c>
      <c r="H174" s="154">
        <v>57.3</v>
      </c>
      <c r="I174" s="155"/>
      <c r="J174" s="156">
        <f>ROUND(I174*H174,2)</f>
        <v>0</v>
      </c>
      <c r="K174" s="152" t="s">
        <v>165</v>
      </c>
      <c r="L174" s="31"/>
      <c r="M174" s="157" t="s">
        <v>1</v>
      </c>
      <c r="N174" s="124" t="s">
        <v>43</v>
      </c>
      <c r="P174" s="158">
        <f>O174*H174</f>
        <v>0</v>
      </c>
      <c r="Q174" s="158">
        <v>0</v>
      </c>
      <c r="R174" s="158">
        <f>Q174*H174</f>
        <v>0</v>
      </c>
      <c r="S174" s="158">
        <v>0</v>
      </c>
      <c r="T174" s="159">
        <f>S174*H174</f>
        <v>0</v>
      </c>
      <c r="AR174" s="160" t="s">
        <v>166</v>
      </c>
      <c r="AT174" s="160" t="s">
        <v>161</v>
      </c>
      <c r="AU174" s="160" t="s">
        <v>88</v>
      </c>
      <c r="AY174" s="14" t="s">
        <v>159</v>
      </c>
      <c r="BE174" s="93">
        <f>IF(N174="základní",J174,0)</f>
        <v>0</v>
      </c>
      <c r="BF174" s="93">
        <f>IF(N174="snížená",J174,0)</f>
        <v>0</v>
      </c>
      <c r="BG174" s="93">
        <f>IF(N174="zákl. přenesená",J174,0)</f>
        <v>0</v>
      </c>
      <c r="BH174" s="93">
        <f>IF(N174="sníž. přenesená",J174,0)</f>
        <v>0</v>
      </c>
      <c r="BI174" s="93">
        <f>IF(N174="nulová",J174,0)</f>
        <v>0</v>
      </c>
      <c r="BJ174" s="14" t="s">
        <v>86</v>
      </c>
      <c r="BK174" s="93">
        <f>ROUND(I174*H174,2)</f>
        <v>0</v>
      </c>
      <c r="BL174" s="14" t="s">
        <v>166</v>
      </c>
      <c r="BM174" s="160" t="s">
        <v>917</v>
      </c>
    </row>
    <row r="175" spans="2:65" s="1" customFormat="1" ht="10.199999999999999">
      <c r="B175" s="31"/>
      <c r="D175" s="161" t="s">
        <v>168</v>
      </c>
      <c r="F175" s="162" t="s">
        <v>918</v>
      </c>
      <c r="I175" s="126"/>
      <c r="L175" s="31"/>
      <c r="M175" s="163"/>
      <c r="T175" s="55"/>
      <c r="AT175" s="14" t="s">
        <v>168</v>
      </c>
      <c r="AU175" s="14" t="s">
        <v>88</v>
      </c>
    </row>
    <row r="176" spans="2:65" s="1" customFormat="1" ht="24.15" customHeight="1">
      <c r="B176" s="31"/>
      <c r="C176" s="172" t="s">
        <v>351</v>
      </c>
      <c r="D176" s="172" t="s">
        <v>216</v>
      </c>
      <c r="E176" s="173" t="s">
        <v>919</v>
      </c>
      <c r="F176" s="174" t="s">
        <v>920</v>
      </c>
      <c r="G176" s="175" t="s">
        <v>175</v>
      </c>
      <c r="H176" s="176">
        <v>58.16</v>
      </c>
      <c r="I176" s="177"/>
      <c r="J176" s="178">
        <f>ROUND(I176*H176,2)</f>
        <v>0</v>
      </c>
      <c r="K176" s="174" t="s">
        <v>165</v>
      </c>
      <c r="L176" s="179"/>
      <c r="M176" s="180" t="s">
        <v>1</v>
      </c>
      <c r="N176" s="181" t="s">
        <v>43</v>
      </c>
      <c r="P176" s="158">
        <f>O176*H176</f>
        <v>0</v>
      </c>
      <c r="Q176" s="158">
        <v>4.2999999999999999E-4</v>
      </c>
      <c r="R176" s="158">
        <f>Q176*H176</f>
        <v>2.5008799999999998E-2</v>
      </c>
      <c r="S176" s="158">
        <v>0</v>
      </c>
      <c r="T176" s="159">
        <f>S176*H176</f>
        <v>0</v>
      </c>
      <c r="AR176" s="160" t="s">
        <v>220</v>
      </c>
      <c r="AT176" s="160" t="s">
        <v>216</v>
      </c>
      <c r="AU176" s="160" t="s">
        <v>88</v>
      </c>
      <c r="AY176" s="14" t="s">
        <v>159</v>
      </c>
      <c r="BE176" s="93">
        <f>IF(N176="základní",J176,0)</f>
        <v>0</v>
      </c>
      <c r="BF176" s="93">
        <f>IF(N176="snížená",J176,0)</f>
        <v>0</v>
      </c>
      <c r="BG176" s="93">
        <f>IF(N176="zákl. přenesená",J176,0)</f>
        <v>0</v>
      </c>
      <c r="BH176" s="93">
        <f>IF(N176="sníž. přenesená",J176,0)</f>
        <v>0</v>
      </c>
      <c r="BI176" s="93">
        <f>IF(N176="nulová",J176,0)</f>
        <v>0</v>
      </c>
      <c r="BJ176" s="14" t="s">
        <v>86</v>
      </c>
      <c r="BK176" s="93">
        <f>ROUND(I176*H176,2)</f>
        <v>0</v>
      </c>
      <c r="BL176" s="14" t="s">
        <v>166</v>
      </c>
      <c r="BM176" s="160" t="s">
        <v>921</v>
      </c>
    </row>
    <row r="177" spans="2:65" s="12" customFormat="1" ht="10.199999999999999">
      <c r="B177" s="164"/>
      <c r="D177" s="165" t="s">
        <v>170</v>
      </c>
      <c r="F177" s="167" t="s">
        <v>922</v>
      </c>
      <c r="H177" s="168">
        <v>58.16</v>
      </c>
      <c r="I177" s="169"/>
      <c r="L177" s="164"/>
      <c r="M177" s="170"/>
      <c r="T177" s="171"/>
      <c r="AT177" s="166" t="s">
        <v>170</v>
      </c>
      <c r="AU177" s="166" t="s">
        <v>88</v>
      </c>
      <c r="AV177" s="12" t="s">
        <v>88</v>
      </c>
      <c r="AW177" s="12" t="s">
        <v>4</v>
      </c>
      <c r="AX177" s="12" t="s">
        <v>86</v>
      </c>
      <c r="AY177" s="166" t="s">
        <v>159</v>
      </c>
    </row>
    <row r="178" spans="2:65" s="1" customFormat="1" ht="24.15" customHeight="1">
      <c r="B178" s="31"/>
      <c r="C178" s="150" t="s">
        <v>246</v>
      </c>
      <c r="D178" s="150" t="s">
        <v>161</v>
      </c>
      <c r="E178" s="151" t="s">
        <v>923</v>
      </c>
      <c r="F178" s="152" t="s">
        <v>924</v>
      </c>
      <c r="G178" s="153" t="s">
        <v>175</v>
      </c>
      <c r="H178" s="154">
        <v>57.3</v>
      </c>
      <c r="I178" s="155"/>
      <c r="J178" s="156">
        <f>ROUND(I178*H178,2)</f>
        <v>0</v>
      </c>
      <c r="K178" s="152" t="s">
        <v>165</v>
      </c>
      <c r="L178" s="31"/>
      <c r="M178" s="157" t="s">
        <v>1</v>
      </c>
      <c r="N178" s="124" t="s">
        <v>43</v>
      </c>
      <c r="P178" s="158">
        <f>O178*H178</f>
        <v>0</v>
      </c>
      <c r="Q178" s="158">
        <v>0</v>
      </c>
      <c r="R178" s="158">
        <f>Q178*H178</f>
        <v>0</v>
      </c>
      <c r="S178" s="158">
        <v>6.9999999999999999E-4</v>
      </c>
      <c r="T178" s="159">
        <f>S178*H178</f>
        <v>4.011E-2</v>
      </c>
      <c r="AR178" s="160" t="s">
        <v>166</v>
      </c>
      <c r="AT178" s="160" t="s">
        <v>161</v>
      </c>
      <c r="AU178" s="160" t="s">
        <v>88</v>
      </c>
      <c r="AY178" s="14" t="s">
        <v>159</v>
      </c>
      <c r="BE178" s="93">
        <f>IF(N178="základní",J178,0)</f>
        <v>0</v>
      </c>
      <c r="BF178" s="93">
        <f>IF(N178="snížená",J178,0)</f>
        <v>0</v>
      </c>
      <c r="BG178" s="93">
        <f>IF(N178="zákl. přenesená",J178,0)</f>
        <v>0</v>
      </c>
      <c r="BH178" s="93">
        <f>IF(N178="sníž. přenesená",J178,0)</f>
        <v>0</v>
      </c>
      <c r="BI178" s="93">
        <f>IF(N178="nulová",J178,0)</f>
        <v>0</v>
      </c>
      <c r="BJ178" s="14" t="s">
        <v>86</v>
      </c>
      <c r="BK178" s="93">
        <f>ROUND(I178*H178,2)</f>
        <v>0</v>
      </c>
      <c r="BL178" s="14" t="s">
        <v>166</v>
      </c>
      <c r="BM178" s="160" t="s">
        <v>925</v>
      </c>
    </row>
    <row r="179" spans="2:65" s="1" customFormat="1" ht="10.199999999999999">
      <c r="B179" s="31"/>
      <c r="D179" s="161" t="s">
        <v>168</v>
      </c>
      <c r="F179" s="162" t="s">
        <v>926</v>
      </c>
      <c r="I179" s="126"/>
      <c r="L179" s="31"/>
      <c r="M179" s="163"/>
      <c r="T179" s="55"/>
      <c r="AT179" s="14" t="s">
        <v>168</v>
      </c>
      <c r="AU179" s="14" t="s">
        <v>88</v>
      </c>
    </row>
    <row r="180" spans="2:65" s="1" customFormat="1" ht="33" customHeight="1">
      <c r="B180" s="31"/>
      <c r="C180" s="150" t="s">
        <v>252</v>
      </c>
      <c r="D180" s="150" t="s">
        <v>161</v>
      </c>
      <c r="E180" s="151" t="s">
        <v>927</v>
      </c>
      <c r="F180" s="152" t="s">
        <v>928</v>
      </c>
      <c r="G180" s="153" t="s">
        <v>175</v>
      </c>
      <c r="H180" s="154">
        <v>53.9</v>
      </c>
      <c r="I180" s="155"/>
      <c r="J180" s="156">
        <f>ROUND(I180*H180,2)</f>
        <v>0</v>
      </c>
      <c r="K180" s="152" t="s">
        <v>165</v>
      </c>
      <c r="L180" s="31"/>
      <c r="M180" s="157" t="s">
        <v>1</v>
      </c>
      <c r="N180" s="124" t="s">
        <v>43</v>
      </c>
      <c r="P180" s="158">
        <f>O180*H180</f>
        <v>0</v>
      </c>
      <c r="Q180" s="158">
        <v>0</v>
      </c>
      <c r="R180" s="158">
        <f>Q180*H180</f>
        <v>0</v>
      </c>
      <c r="S180" s="158">
        <v>5.0000000000000001E-3</v>
      </c>
      <c r="T180" s="159">
        <f>S180*H180</f>
        <v>0.26950000000000002</v>
      </c>
      <c r="AR180" s="160" t="s">
        <v>166</v>
      </c>
      <c r="AT180" s="160" t="s">
        <v>161</v>
      </c>
      <c r="AU180" s="160" t="s">
        <v>88</v>
      </c>
      <c r="AY180" s="14" t="s">
        <v>159</v>
      </c>
      <c r="BE180" s="93">
        <f>IF(N180="základní",J180,0)</f>
        <v>0</v>
      </c>
      <c r="BF180" s="93">
        <f>IF(N180="snížená",J180,0)</f>
        <v>0</v>
      </c>
      <c r="BG180" s="93">
        <f>IF(N180="zákl. přenesená",J180,0)</f>
        <v>0</v>
      </c>
      <c r="BH180" s="93">
        <f>IF(N180="sníž. přenesená",J180,0)</f>
        <v>0</v>
      </c>
      <c r="BI180" s="93">
        <f>IF(N180="nulová",J180,0)</f>
        <v>0</v>
      </c>
      <c r="BJ180" s="14" t="s">
        <v>86</v>
      </c>
      <c r="BK180" s="93">
        <f>ROUND(I180*H180,2)</f>
        <v>0</v>
      </c>
      <c r="BL180" s="14" t="s">
        <v>166</v>
      </c>
      <c r="BM180" s="160" t="s">
        <v>929</v>
      </c>
    </row>
    <row r="181" spans="2:65" s="1" customFormat="1" ht="10.199999999999999">
      <c r="B181" s="31"/>
      <c r="D181" s="161" t="s">
        <v>168</v>
      </c>
      <c r="F181" s="162" t="s">
        <v>930</v>
      </c>
      <c r="I181" s="126"/>
      <c r="L181" s="31"/>
      <c r="M181" s="163"/>
      <c r="T181" s="55"/>
      <c r="AT181" s="14" t="s">
        <v>168</v>
      </c>
      <c r="AU181" s="14" t="s">
        <v>88</v>
      </c>
    </row>
    <row r="182" spans="2:65" s="1" customFormat="1" ht="33" customHeight="1">
      <c r="B182" s="31"/>
      <c r="C182" s="150" t="s">
        <v>326</v>
      </c>
      <c r="D182" s="150" t="s">
        <v>161</v>
      </c>
      <c r="E182" s="151" t="s">
        <v>481</v>
      </c>
      <c r="F182" s="152" t="s">
        <v>482</v>
      </c>
      <c r="G182" s="153" t="s">
        <v>175</v>
      </c>
      <c r="H182" s="154">
        <v>53.9</v>
      </c>
      <c r="I182" s="155"/>
      <c r="J182" s="156">
        <f>ROUND(I182*H182,2)</f>
        <v>0</v>
      </c>
      <c r="K182" s="152" t="s">
        <v>165</v>
      </c>
      <c r="L182" s="31"/>
      <c r="M182" s="157" t="s">
        <v>1</v>
      </c>
      <c r="N182" s="124" t="s">
        <v>43</v>
      </c>
      <c r="P182" s="158">
        <f>O182*H182</f>
        <v>0</v>
      </c>
      <c r="Q182" s="158">
        <v>1.0000000000000001E-5</v>
      </c>
      <c r="R182" s="158">
        <f>Q182*H182</f>
        <v>5.3899999999999998E-4</v>
      </c>
      <c r="S182" s="158">
        <v>0</v>
      </c>
      <c r="T182" s="159">
        <f>S182*H182</f>
        <v>0</v>
      </c>
      <c r="AR182" s="160" t="s">
        <v>166</v>
      </c>
      <c r="AT182" s="160" t="s">
        <v>161</v>
      </c>
      <c r="AU182" s="160" t="s">
        <v>88</v>
      </c>
      <c r="AY182" s="14" t="s">
        <v>159</v>
      </c>
      <c r="BE182" s="93">
        <f>IF(N182="základní",J182,0)</f>
        <v>0</v>
      </c>
      <c r="BF182" s="93">
        <f>IF(N182="snížená",J182,0)</f>
        <v>0</v>
      </c>
      <c r="BG182" s="93">
        <f>IF(N182="zákl. přenesená",J182,0)</f>
        <v>0</v>
      </c>
      <c r="BH182" s="93">
        <f>IF(N182="sníž. přenesená",J182,0)</f>
        <v>0</v>
      </c>
      <c r="BI182" s="93">
        <f>IF(N182="nulová",J182,0)</f>
        <v>0</v>
      </c>
      <c r="BJ182" s="14" t="s">
        <v>86</v>
      </c>
      <c r="BK182" s="93">
        <f>ROUND(I182*H182,2)</f>
        <v>0</v>
      </c>
      <c r="BL182" s="14" t="s">
        <v>166</v>
      </c>
      <c r="BM182" s="160" t="s">
        <v>931</v>
      </c>
    </row>
    <row r="183" spans="2:65" s="1" customFormat="1" ht="10.199999999999999">
      <c r="B183" s="31"/>
      <c r="D183" s="161" t="s">
        <v>168</v>
      </c>
      <c r="F183" s="162" t="s">
        <v>484</v>
      </c>
      <c r="I183" s="126"/>
      <c r="L183" s="31"/>
      <c r="M183" s="163"/>
      <c r="T183" s="55"/>
      <c r="AT183" s="14" t="s">
        <v>168</v>
      </c>
      <c r="AU183" s="14" t="s">
        <v>88</v>
      </c>
    </row>
    <row r="184" spans="2:65" s="1" customFormat="1" ht="24.15" customHeight="1">
      <c r="B184" s="31"/>
      <c r="C184" s="172" t="s">
        <v>334</v>
      </c>
      <c r="D184" s="172" t="s">
        <v>216</v>
      </c>
      <c r="E184" s="173" t="s">
        <v>487</v>
      </c>
      <c r="F184" s="174" t="s">
        <v>488</v>
      </c>
      <c r="G184" s="175" t="s">
        <v>175</v>
      </c>
      <c r="H184" s="176">
        <v>54.709000000000003</v>
      </c>
      <c r="I184" s="177"/>
      <c r="J184" s="178">
        <f>ROUND(I184*H184,2)</f>
        <v>0</v>
      </c>
      <c r="K184" s="174" t="s">
        <v>165</v>
      </c>
      <c r="L184" s="179"/>
      <c r="M184" s="180" t="s">
        <v>1</v>
      </c>
      <c r="N184" s="181" t="s">
        <v>43</v>
      </c>
      <c r="P184" s="158">
        <f>O184*H184</f>
        <v>0</v>
      </c>
      <c r="Q184" s="158">
        <v>3.0999999999999999E-3</v>
      </c>
      <c r="R184" s="158">
        <f>Q184*H184</f>
        <v>0.1695979</v>
      </c>
      <c r="S184" s="158">
        <v>0</v>
      </c>
      <c r="T184" s="159">
        <f>S184*H184</f>
        <v>0</v>
      </c>
      <c r="AR184" s="160" t="s">
        <v>220</v>
      </c>
      <c r="AT184" s="160" t="s">
        <v>216</v>
      </c>
      <c r="AU184" s="160" t="s">
        <v>88</v>
      </c>
      <c r="AY184" s="14" t="s">
        <v>159</v>
      </c>
      <c r="BE184" s="93">
        <f>IF(N184="základní",J184,0)</f>
        <v>0</v>
      </c>
      <c r="BF184" s="93">
        <f>IF(N184="snížená",J184,0)</f>
        <v>0</v>
      </c>
      <c r="BG184" s="93">
        <f>IF(N184="zákl. přenesená",J184,0)</f>
        <v>0</v>
      </c>
      <c r="BH184" s="93">
        <f>IF(N184="sníž. přenesená",J184,0)</f>
        <v>0</v>
      </c>
      <c r="BI184" s="93">
        <f>IF(N184="nulová",J184,0)</f>
        <v>0</v>
      </c>
      <c r="BJ184" s="14" t="s">
        <v>86</v>
      </c>
      <c r="BK184" s="93">
        <f>ROUND(I184*H184,2)</f>
        <v>0</v>
      </c>
      <c r="BL184" s="14" t="s">
        <v>166</v>
      </c>
      <c r="BM184" s="160" t="s">
        <v>932</v>
      </c>
    </row>
    <row r="185" spans="2:65" s="12" customFormat="1" ht="10.199999999999999">
      <c r="B185" s="164"/>
      <c r="D185" s="165" t="s">
        <v>170</v>
      </c>
      <c r="F185" s="167" t="s">
        <v>933</v>
      </c>
      <c r="H185" s="168">
        <v>54.709000000000003</v>
      </c>
      <c r="I185" s="169"/>
      <c r="L185" s="164"/>
      <c r="M185" s="170"/>
      <c r="T185" s="171"/>
      <c r="AT185" s="166" t="s">
        <v>170</v>
      </c>
      <c r="AU185" s="166" t="s">
        <v>88</v>
      </c>
      <c r="AV185" s="12" t="s">
        <v>88</v>
      </c>
      <c r="AW185" s="12" t="s">
        <v>4</v>
      </c>
      <c r="AX185" s="12" t="s">
        <v>86</v>
      </c>
      <c r="AY185" s="166" t="s">
        <v>159</v>
      </c>
    </row>
    <row r="186" spans="2:65" s="1" customFormat="1" ht="24.15" customHeight="1">
      <c r="B186" s="31"/>
      <c r="C186" s="150" t="s">
        <v>7</v>
      </c>
      <c r="D186" s="150" t="s">
        <v>161</v>
      </c>
      <c r="E186" s="151" t="s">
        <v>934</v>
      </c>
      <c r="F186" s="152" t="s">
        <v>935</v>
      </c>
      <c r="G186" s="153" t="s">
        <v>175</v>
      </c>
      <c r="H186" s="154">
        <v>57.3</v>
      </c>
      <c r="I186" s="155"/>
      <c r="J186" s="156">
        <f>ROUND(I186*H186,2)</f>
        <v>0</v>
      </c>
      <c r="K186" s="152" t="s">
        <v>165</v>
      </c>
      <c r="L186" s="31"/>
      <c r="M186" s="157" t="s">
        <v>1</v>
      </c>
      <c r="N186" s="124" t="s">
        <v>43</v>
      </c>
      <c r="P186" s="158">
        <f>O186*H186</f>
        <v>0</v>
      </c>
      <c r="Q186" s="158">
        <v>0</v>
      </c>
      <c r="R186" s="158">
        <f>Q186*H186</f>
        <v>0</v>
      </c>
      <c r="S186" s="158">
        <v>0</v>
      </c>
      <c r="T186" s="159">
        <f>S186*H186</f>
        <v>0</v>
      </c>
      <c r="AR186" s="160" t="s">
        <v>166</v>
      </c>
      <c r="AT186" s="160" t="s">
        <v>161</v>
      </c>
      <c r="AU186" s="160" t="s">
        <v>88</v>
      </c>
      <c r="AY186" s="14" t="s">
        <v>159</v>
      </c>
      <c r="BE186" s="93">
        <f>IF(N186="základní",J186,0)</f>
        <v>0</v>
      </c>
      <c r="BF186" s="93">
        <f>IF(N186="snížená",J186,0)</f>
        <v>0</v>
      </c>
      <c r="BG186" s="93">
        <f>IF(N186="zákl. přenesená",J186,0)</f>
        <v>0</v>
      </c>
      <c r="BH186" s="93">
        <f>IF(N186="sníž. přenesená",J186,0)</f>
        <v>0</v>
      </c>
      <c r="BI186" s="93">
        <f>IF(N186="nulová",J186,0)</f>
        <v>0</v>
      </c>
      <c r="BJ186" s="14" t="s">
        <v>86</v>
      </c>
      <c r="BK186" s="93">
        <f>ROUND(I186*H186,2)</f>
        <v>0</v>
      </c>
      <c r="BL186" s="14" t="s">
        <v>166</v>
      </c>
      <c r="BM186" s="160" t="s">
        <v>936</v>
      </c>
    </row>
    <row r="187" spans="2:65" s="1" customFormat="1" ht="10.199999999999999">
      <c r="B187" s="31"/>
      <c r="D187" s="161" t="s">
        <v>168</v>
      </c>
      <c r="F187" s="162" t="s">
        <v>937</v>
      </c>
      <c r="I187" s="126"/>
      <c r="L187" s="31"/>
      <c r="M187" s="163"/>
      <c r="T187" s="55"/>
      <c r="AT187" s="14" t="s">
        <v>168</v>
      </c>
      <c r="AU187" s="14" t="s">
        <v>88</v>
      </c>
    </row>
    <row r="188" spans="2:65" s="1" customFormat="1" ht="16.5" customHeight="1">
      <c r="B188" s="31"/>
      <c r="C188" s="150" t="s">
        <v>395</v>
      </c>
      <c r="D188" s="150" t="s">
        <v>161</v>
      </c>
      <c r="E188" s="151" t="s">
        <v>938</v>
      </c>
      <c r="F188" s="152" t="s">
        <v>939</v>
      </c>
      <c r="G188" s="153" t="s">
        <v>175</v>
      </c>
      <c r="H188" s="154">
        <v>57.3</v>
      </c>
      <c r="I188" s="155"/>
      <c r="J188" s="156">
        <f>ROUND(I188*H188,2)</f>
        <v>0</v>
      </c>
      <c r="K188" s="152" t="s">
        <v>165</v>
      </c>
      <c r="L188" s="31"/>
      <c r="M188" s="157" t="s">
        <v>1</v>
      </c>
      <c r="N188" s="124" t="s">
        <v>43</v>
      </c>
      <c r="P188" s="158">
        <f>O188*H188</f>
        <v>0</v>
      </c>
      <c r="Q188" s="158">
        <v>0</v>
      </c>
      <c r="R188" s="158">
        <f>Q188*H188</f>
        <v>0</v>
      </c>
      <c r="S188" s="158">
        <v>0</v>
      </c>
      <c r="T188" s="159">
        <f>S188*H188</f>
        <v>0</v>
      </c>
      <c r="AR188" s="160" t="s">
        <v>166</v>
      </c>
      <c r="AT188" s="160" t="s">
        <v>161</v>
      </c>
      <c r="AU188" s="160" t="s">
        <v>88</v>
      </c>
      <c r="AY188" s="14" t="s">
        <v>159</v>
      </c>
      <c r="BE188" s="93">
        <f>IF(N188="základní",J188,0)</f>
        <v>0</v>
      </c>
      <c r="BF188" s="93">
        <f>IF(N188="snížená",J188,0)</f>
        <v>0</v>
      </c>
      <c r="BG188" s="93">
        <f>IF(N188="zákl. přenesená",J188,0)</f>
        <v>0</v>
      </c>
      <c r="BH188" s="93">
        <f>IF(N188="sníž. přenesená",J188,0)</f>
        <v>0</v>
      </c>
      <c r="BI188" s="93">
        <f>IF(N188="nulová",J188,0)</f>
        <v>0</v>
      </c>
      <c r="BJ188" s="14" t="s">
        <v>86</v>
      </c>
      <c r="BK188" s="93">
        <f>ROUND(I188*H188,2)</f>
        <v>0</v>
      </c>
      <c r="BL188" s="14" t="s">
        <v>166</v>
      </c>
      <c r="BM188" s="160" t="s">
        <v>940</v>
      </c>
    </row>
    <row r="189" spans="2:65" s="1" customFormat="1" ht="10.199999999999999">
      <c r="B189" s="31"/>
      <c r="D189" s="161" t="s">
        <v>168</v>
      </c>
      <c r="F189" s="162" t="s">
        <v>941</v>
      </c>
      <c r="I189" s="126"/>
      <c r="L189" s="31"/>
      <c r="M189" s="163"/>
      <c r="T189" s="55"/>
      <c r="AT189" s="14" t="s">
        <v>168</v>
      </c>
      <c r="AU189" s="14" t="s">
        <v>88</v>
      </c>
    </row>
    <row r="190" spans="2:65" s="1" customFormat="1" ht="21.75" customHeight="1">
      <c r="B190" s="31"/>
      <c r="C190" s="150" t="s">
        <v>390</v>
      </c>
      <c r="D190" s="150" t="s">
        <v>161</v>
      </c>
      <c r="E190" s="151" t="s">
        <v>942</v>
      </c>
      <c r="F190" s="152" t="s">
        <v>943</v>
      </c>
      <c r="G190" s="153" t="s">
        <v>175</v>
      </c>
      <c r="H190" s="154">
        <v>53.9</v>
      </c>
      <c r="I190" s="155"/>
      <c r="J190" s="156">
        <f>ROUND(I190*H190,2)</f>
        <v>0</v>
      </c>
      <c r="K190" s="152" t="s">
        <v>165</v>
      </c>
      <c r="L190" s="31"/>
      <c r="M190" s="157" t="s">
        <v>1</v>
      </c>
      <c r="N190" s="124" t="s">
        <v>43</v>
      </c>
      <c r="P190" s="158">
        <f>O190*H190</f>
        <v>0</v>
      </c>
      <c r="Q190" s="158">
        <v>0</v>
      </c>
      <c r="R190" s="158">
        <f>Q190*H190</f>
        <v>0</v>
      </c>
      <c r="S190" s="158">
        <v>0</v>
      </c>
      <c r="T190" s="159">
        <f>S190*H190</f>
        <v>0</v>
      </c>
      <c r="AR190" s="160" t="s">
        <v>166</v>
      </c>
      <c r="AT190" s="160" t="s">
        <v>161</v>
      </c>
      <c r="AU190" s="160" t="s">
        <v>88</v>
      </c>
      <c r="AY190" s="14" t="s">
        <v>159</v>
      </c>
      <c r="BE190" s="93">
        <f>IF(N190="základní",J190,0)</f>
        <v>0</v>
      </c>
      <c r="BF190" s="93">
        <f>IF(N190="snížená",J190,0)</f>
        <v>0</v>
      </c>
      <c r="BG190" s="93">
        <f>IF(N190="zákl. přenesená",J190,0)</f>
        <v>0</v>
      </c>
      <c r="BH190" s="93">
        <f>IF(N190="sníž. přenesená",J190,0)</f>
        <v>0</v>
      </c>
      <c r="BI190" s="93">
        <f>IF(N190="nulová",J190,0)</f>
        <v>0</v>
      </c>
      <c r="BJ190" s="14" t="s">
        <v>86</v>
      </c>
      <c r="BK190" s="93">
        <f>ROUND(I190*H190,2)</f>
        <v>0</v>
      </c>
      <c r="BL190" s="14" t="s">
        <v>166</v>
      </c>
      <c r="BM190" s="160" t="s">
        <v>944</v>
      </c>
    </row>
    <row r="191" spans="2:65" s="1" customFormat="1" ht="10.199999999999999">
      <c r="B191" s="31"/>
      <c r="D191" s="161" t="s">
        <v>168</v>
      </c>
      <c r="F191" s="162" t="s">
        <v>945</v>
      </c>
      <c r="I191" s="126"/>
      <c r="L191" s="31"/>
      <c r="M191" s="163"/>
      <c r="T191" s="55"/>
      <c r="AT191" s="14" t="s">
        <v>168</v>
      </c>
      <c r="AU191" s="14" t="s">
        <v>88</v>
      </c>
    </row>
    <row r="192" spans="2:65" s="1" customFormat="1" ht="24.15" customHeight="1">
      <c r="B192" s="31"/>
      <c r="C192" s="150" t="s">
        <v>401</v>
      </c>
      <c r="D192" s="150" t="s">
        <v>161</v>
      </c>
      <c r="E192" s="151" t="s">
        <v>678</v>
      </c>
      <c r="F192" s="152" t="s">
        <v>679</v>
      </c>
      <c r="G192" s="153" t="s">
        <v>287</v>
      </c>
      <c r="H192" s="154">
        <v>50</v>
      </c>
      <c r="I192" s="155"/>
      <c r="J192" s="156">
        <f>ROUND(I192*H192,2)</f>
        <v>0</v>
      </c>
      <c r="K192" s="152" t="s">
        <v>165</v>
      </c>
      <c r="L192" s="31"/>
      <c r="M192" s="157" t="s">
        <v>1</v>
      </c>
      <c r="N192" s="124" t="s">
        <v>43</v>
      </c>
      <c r="P192" s="158">
        <f>O192*H192</f>
        <v>0</v>
      </c>
      <c r="Q192" s="158">
        <v>0.45937</v>
      </c>
      <c r="R192" s="158">
        <f>Q192*H192</f>
        <v>22.968499999999999</v>
      </c>
      <c r="S192" s="158">
        <v>0</v>
      </c>
      <c r="T192" s="159">
        <f>S192*H192</f>
        <v>0</v>
      </c>
      <c r="AR192" s="160" t="s">
        <v>166</v>
      </c>
      <c r="AT192" s="160" t="s">
        <v>161</v>
      </c>
      <c r="AU192" s="160" t="s">
        <v>88</v>
      </c>
      <c r="AY192" s="14" t="s">
        <v>159</v>
      </c>
      <c r="BE192" s="93">
        <f>IF(N192="základní",J192,0)</f>
        <v>0</v>
      </c>
      <c r="BF192" s="93">
        <f>IF(N192="snížená",J192,0)</f>
        <v>0</v>
      </c>
      <c r="BG192" s="93">
        <f>IF(N192="zákl. přenesená",J192,0)</f>
        <v>0</v>
      </c>
      <c r="BH192" s="93">
        <f>IF(N192="sníž. přenesená",J192,0)</f>
        <v>0</v>
      </c>
      <c r="BI192" s="93">
        <f>IF(N192="nulová",J192,0)</f>
        <v>0</v>
      </c>
      <c r="BJ192" s="14" t="s">
        <v>86</v>
      </c>
      <c r="BK192" s="93">
        <f>ROUND(I192*H192,2)</f>
        <v>0</v>
      </c>
      <c r="BL192" s="14" t="s">
        <v>166</v>
      </c>
      <c r="BM192" s="160" t="s">
        <v>946</v>
      </c>
    </row>
    <row r="193" spans="2:65" s="1" customFormat="1" ht="10.199999999999999">
      <c r="B193" s="31"/>
      <c r="D193" s="161" t="s">
        <v>168</v>
      </c>
      <c r="F193" s="162" t="s">
        <v>681</v>
      </c>
      <c r="I193" s="126"/>
      <c r="L193" s="31"/>
      <c r="M193" s="163"/>
      <c r="T193" s="55"/>
      <c r="AT193" s="14" t="s">
        <v>168</v>
      </c>
      <c r="AU193" s="14" t="s">
        <v>88</v>
      </c>
    </row>
    <row r="194" spans="2:65" s="12" customFormat="1" ht="10.199999999999999">
      <c r="B194" s="164"/>
      <c r="D194" s="165" t="s">
        <v>170</v>
      </c>
      <c r="E194" s="166" t="s">
        <v>1</v>
      </c>
      <c r="F194" s="167" t="s">
        <v>894</v>
      </c>
      <c r="H194" s="168">
        <v>50</v>
      </c>
      <c r="I194" s="169"/>
      <c r="L194" s="164"/>
      <c r="M194" s="170"/>
      <c r="T194" s="171"/>
      <c r="AT194" s="166" t="s">
        <v>170</v>
      </c>
      <c r="AU194" s="166" t="s">
        <v>88</v>
      </c>
      <c r="AV194" s="12" t="s">
        <v>88</v>
      </c>
      <c r="AW194" s="12" t="s">
        <v>32</v>
      </c>
      <c r="AX194" s="12" t="s">
        <v>86</v>
      </c>
      <c r="AY194" s="166" t="s">
        <v>159</v>
      </c>
    </row>
    <row r="195" spans="2:65" s="1" customFormat="1" ht="16.5" customHeight="1">
      <c r="B195" s="31"/>
      <c r="C195" s="150" t="s">
        <v>368</v>
      </c>
      <c r="D195" s="150" t="s">
        <v>161</v>
      </c>
      <c r="E195" s="151" t="s">
        <v>790</v>
      </c>
      <c r="F195" s="152" t="s">
        <v>791</v>
      </c>
      <c r="G195" s="153" t="s">
        <v>175</v>
      </c>
      <c r="H195" s="154">
        <v>57.3</v>
      </c>
      <c r="I195" s="155"/>
      <c r="J195" s="156">
        <f>ROUND(I195*H195,2)</f>
        <v>0</v>
      </c>
      <c r="K195" s="152" t="s">
        <v>165</v>
      </c>
      <c r="L195" s="31"/>
      <c r="M195" s="157" t="s">
        <v>1</v>
      </c>
      <c r="N195" s="124" t="s">
        <v>43</v>
      </c>
      <c r="P195" s="158">
        <f>O195*H195</f>
        <v>0</v>
      </c>
      <c r="Q195" s="158">
        <v>1.9000000000000001E-4</v>
      </c>
      <c r="R195" s="158">
        <f>Q195*H195</f>
        <v>1.0887000000000001E-2</v>
      </c>
      <c r="S195" s="158">
        <v>0</v>
      </c>
      <c r="T195" s="159">
        <f>S195*H195</f>
        <v>0</v>
      </c>
      <c r="AR195" s="160" t="s">
        <v>166</v>
      </c>
      <c r="AT195" s="160" t="s">
        <v>161</v>
      </c>
      <c r="AU195" s="160" t="s">
        <v>88</v>
      </c>
      <c r="AY195" s="14" t="s">
        <v>159</v>
      </c>
      <c r="BE195" s="93">
        <f>IF(N195="základní",J195,0)</f>
        <v>0</v>
      </c>
      <c r="BF195" s="93">
        <f>IF(N195="snížená",J195,0)</f>
        <v>0</v>
      </c>
      <c r="BG195" s="93">
        <f>IF(N195="zákl. přenesená",J195,0)</f>
        <v>0</v>
      </c>
      <c r="BH195" s="93">
        <f>IF(N195="sníž. přenesená",J195,0)</f>
        <v>0</v>
      </c>
      <c r="BI195" s="93">
        <f>IF(N195="nulová",J195,0)</f>
        <v>0</v>
      </c>
      <c r="BJ195" s="14" t="s">
        <v>86</v>
      </c>
      <c r="BK195" s="93">
        <f>ROUND(I195*H195,2)</f>
        <v>0</v>
      </c>
      <c r="BL195" s="14" t="s">
        <v>166</v>
      </c>
      <c r="BM195" s="160" t="s">
        <v>947</v>
      </c>
    </row>
    <row r="196" spans="2:65" s="1" customFormat="1" ht="10.199999999999999">
      <c r="B196" s="31"/>
      <c r="D196" s="161" t="s">
        <v>168</v>
      </c>
      <c r="F196" s="162" t="s">
        <v>793</v>
      </c>
      <c r="I196" s="126"/>
      <c r="L196" s="31"/>
      <c r="M196" s="163"/>
      <c r="T196" s="55"/>
      <c r="AT196" s="14" t="s">
        <v>168</v>
      </c>
      <c r="AU196" s="14" t="s">
        <v>88</v>
      </c>
    </row>
    <row r="197" spans="2:65" s="1" customFormat="1" ht="24.15" customHeight="1">
      <c r="B197" s="31"/>
      <c r="C197" s="150" t="s">
        <v>191</v>
      </c>
      <c r="D197" s="150" t="s">
        <v>161</v>
      </c>
      <c r="E197" s="151" t="s">
        <v>583</v>
      </c>
      <c r="F197" s="152" t="s">
        <v>584</v>
      </c>
      <c r="G197" s="153" t="s">
        <v>175</v>
      </c>
      <c r="H197" s="154">
        <v>111.2</v>
      </c>
      <c r="I197" s="155"/>
      <c r="J197" s="156">
        <f>ROUND(I197*H197,2)</f>
        <v>0</v>
      </c>
      <c r="K197" s="152" t="s">
        <v>165</v>
      </c>
      <c r="L197" s="31"/>
      <c r="M197" s="157" t="s">
        <v>1</v>
      </c>
      <c r="N197" s="124" t="s">
        <v>43</v>
      </c>
      <c r="P197" s="158">
        <f>O197*H197</f>
        <v>0</v>
      </c>
      <c r="Q197" s="158">
        <v>9.0000000000000006E-5</v>
      </c>
      <c r="R197" s="158">
        <f>Q197*H197</f>
        <v>1.0008000000000001E-2</v>
      </c>
      <c r="S197" s="158">
        <v>0</v>
      </c>
      <c r="T197" s="159">
        <f>S197*H197</f>
        <v>0</v>
      </c>
      <c r="AR197" s="160" t="s">
        <v>166</v>
      </c>
      <c r="AT197" s="160" t="s">
        <v>161</v>
      </c>
      <c r="AU197" s="160" t="s">
        <v>88</v>
      </c>
      <c r="AY197" s="14" t="s">
        <v>159</v>
      </c>
      <c r="BE197" s="93">
        <f>IF(N197="základní",J197,0)</f>
        <v>0</v>
      </c>
      <c r="BF197" s="93">
        <f>IF(N197="snížená",J197,0)</f>
        <v>0</v>
      </c>
      <c r="BG197" s="93">
        <f>IF(N197="zákl. přenesená",J197,0)</f>
        <v>0</v>
      </c>
      <c r="BH197" s="93">
        <f>IF(N197="sníž. přenesená",J197,0)</f>
        <v>0</v>
      </c>
      <c r="BI197" s="93">
        <f>IF(N197="nulová",J197,0)</f>
        <v>0</v>
      </c>
      <c r="BJ197" s="14" t="s">
        <v>86</v>
      </c>
      <c r="BK197" s="93">
        <f>ROUND(I197*H197,2)</f>
        <v>0</v>
      </c>
      <c r="BL197" s="14" t="s">
        <v>166</v>
      </c>
      <c r="BM197" s="160" t="s">
        <v>948</v>
      </c>
    </row>
    <row r="198" spans="2:65" s="1" customFormat="1" ht="10.199999999999999">
      <c r="B198" s="31"/>
      <c r="D198" s="161" t="s">
        <v>168</v>
      </c>
      <c r="F198" s="162" t="s">
        <v>586</v>
      </c>
      <c r="I198" s="126"/>
      <c r="L198" s="31"/>
      <c r="M198" s="163"/>
      <c r="T198" s="55"/>
      <c r="AT198" s="14" t="s">
        <v>168</v>
      </c>
      <c r="AU198" s="14" t="s">
        <v>88</v>
      </c>
    </row>
    <row r="199" spans="2:65" s="12" customFormat="1" ht="10.199999999999999">
      <c r="B199" s="164"/>
      <c r="D199" s="165" t="s">
        <v>170</v>
      </c>
      <c r="E199" s="166" t="s">
        <v>1</v>
      </c>
      <c r="F199" s="167" t="s">
        <v>949</v>
      </c>
      <c r="H199" s="168">
        <v>111.2</v>
      </c>
      <c r="I199" s="169"/>
      <c r="L199" s="164"/>
      <c r="M199" s="170"/>
      <c r="T199" s="171"/>
      <c r="AT199" s="166" t="s">
        <v>170</v>
      </c>
      <c r="AU199" s="166" t="s">
        <v>88</v>
      </c>
      <c r="AV199" s="12" t="s">
        <v>88</v>
      </c>
      <c r="AW199" s="12" t="s">
        <v>32</v>
      </c>
      <c r="AX199" s="12" t="s">
        <v>86</v>
      </c>
      <c r="AY199" s="166" t="s">
        <v>159</v>
      </c>
    </row>
    <row r="200" spans="2:65" s="11" customFormat="1" ht="22.8" customHeight="1">
      <c r="B200" s="138"/>
      <c r="D200" s="139" t="s">
        <v>77</v>
      </c>
      <c r="E200" s="148" t="s">
        <v>332</v>
      </c>
      <c r="F200" s="148" t="s">
        <v>333</v>
      </c>
      <c r="I200" s="141"/>
      <c r="J200" s="149">
        <f>BK200</f>
        <v>0</v>
      </c>
      <c r="L200" s="138"/>
      <c r="M200" s="143"/>
      <c r="P200" s="144">
        <f>SUM(P201:P208)</f>
        <v>0</v>
      </c>
      <c r="R200" s="144">
        <f>SUM(R201:R208)</f>
        <v>0</v>
      </c>
      <c r="T200" s="145">
        <f>SUM(T201:T208)</f>
        <v>0</v>
      </c>
      <c r="AR200" s="139" t="s">
        <v>86</v>
      </c>
      <c r="AT200" s="146" t="s">
        <v>77</v>
      </c>
      <c r="AU200" s="146" t="s">
        <v>86</v>
      </c>
      <c r="AY200" s="139" t="s">
        <v>159</v>
      </c>
      <c r="BK200" s="147">
        <f>SUM(BK201:BK208)</f>
        <v>0</v>
      </c>
    </row>
    <row r="201" spans="2:65" s="1" customFormat="1" ht="33" customHeight="1">
      <c r="B201" s="31"/>
      <c r="C201" s="150" t="s">
        <v>267</v>
      </c>
      <c r="D201" s="150" t="s">
        <v>161</v>
      </c>
      <c r="E201" s="151" t="s">
        <v>335</v>
      </c>
      <c r="F201" s="152" t="s">
        <v>336</v>
      </c>
      <c r="G201" s="153" t="s">
        <v>219</v>
      </c>
      <c r="H201" s="154">
        <v>0.31</v>
      </c>
      <c r="I201" s="155"/>
      <c r="J201" s="156">
        <f>ROUND(I201*H201,2)</f>
        <v>0</v>
      </c>
      <c r="K201" s="152" t="s">
        <v>165</v>
      </c>
      <c r="L201" s="31"/>
      <c r="M201" s="157" t="s">
        <v>1</v>
      </c>
      <c r="N201" s="124" t="s">
        <v>43</v>
      </c>
      <c r="P201" s="158">
        <f>O201*H201</f>
        <v>0</v>
      </c>
      <c r="Q201" s="158">
        <v>0</v>
      </c>
      <c r="R201" s="158">
        <f>Q201*H201</f>
        <v>0</v>
      </c>
      <c r="S201" s="158">
        <v>0</v>
      </c>
      <c r="T201" s="159">
        <f>S201*H201</f>
        <v>0</v>
      </c>
      <c r="AR201" s="160" t="s">
        <v>166</v>
      </c>
      <c r="AT201" s="160" t="s">
        <v>161</v>
      </c>
      <c r="AU201" s="160" t="s">
        <v>88</v>
      </c>
      <c r="AY201" s="14" t="s">
        <v>159</v>
      </c>
      <c r="BE201" s="93">
        <f>IF(N201="základní",J201,0)</f>
        <v>0</v>
      </c>
      <c r="BF201" s="93">
        <f>IF(N201="snížená",J201,0)</f>
        <v>0</v>
      </c>
      <c r="BG201" s="93">
        <f>IF(N201="zákl. přenesená",J201,0)</f>
        <v>0</v>
      </c>
      <c r="BH201" s="93">
        <f>IF(N201="sníž. přenesená",J201,0)</f>
        <v>0</v>
      </c>
      <c r="BI201" s="93">
        <f>IF(N201="nulová",J201,0)</f>
        <v>0</v>
      </c>
      <c r="BJ201" s="14" t="s">
        <v>86</v>
      </c>
      <c r="BK201" s="93">
        <f>ROUND(I201*H201,2)</f>
        <v>0</v>
      </c>
      <c r="BL201" s="14" t="s">
        <v>166</v>
      </c>
      <c r="BM201" s="160" t="s">
        <v>950</v>
      </c>
    </row>
    <row r="202" spans="2:65" s="1" customFormat="1" ht="10.199999999999999">
      <c r="B202" s="31"/>
      <c r="D202" s="161" t="s">
        <v>168</v>
      </c>
      <c r="F202" s="162" t="s">
        <v>338</v>
      </c>
      <c r="I202" s="126"/>
      <c r="L202" s="31"/>
      <c r="M202" s="163"/>
      <c r="T202" s="55"/>
      <c r="AT202" s="14" t="s">
        <v>168</v>
      </c>
      <c r="AU202" s="14" t="s">
        <v>88</v>
      </c>
    </row>
    <row r="203" spans="2:65" s="1" customFormat="1" ht="24.15" customHeight="1">
      <c r="B203" s="31"/>
      <c r="C203" s="150" t="s">
        <v>278</v>
      </c>
      <c r="D203" s="150" t="s">
        <v>161</v>
      </c>
      <c r="E203" s="151" t="s">
        <v>340</v>
      </c>
      <c r="F203" s="152" t="s">
        <v>341</v>
      </c>
      <c r="G203" s="153" t="s">
        <v>219</v>
      </c>
      <c r="H203" s="154">
        <v>3.1</v>
      </c>
      <c r="I203" s="155"/>
      <c r="J203" s="156">
        <f>ROUND(I203*H203,2)</f>
        <v>0</v>
      </c>
      <c r="K203" s="152" t="s">
        <v>165</v>
      </c>
      <c r="L203" s="31"/>
      <c r="M203" s="157" t="s">
        <v>1</v>
      </c>
      <c r="N203" s="124" t="s">
        <v>43</v>
      </c>
      <c r="P203" s="158">
        <f>O203*H203</f>
        <v>0</v>
      </c>
      <c r="Q203" s="158">
        <v>0</v>
      </c>
      <c r="R203" s="158">
        <f>Q203*H203</f>
        <v>0</v>
      </c>
      <c r="S203" s="158">
        <v>0</v>
      </c>
      <c r="T203" s="159">
        <f>S203*H203</f>
        <v>0</v>
      </c>
      <c r="AR203" s="160" t="s">
        <v>166</v>
      </c>
      <c r="AT203" s="160" t="s">
        <v>161</v>
      </c>
      <c r="AU203" s="160" t="s">
        <v>88</v>
      </c>
      <c r="AY203" s="14" t="s">
        <v>159</v>
      </c>
      <c r="BE203" s="93">
        <f>IF(N203="základní",J203,0)</f>
        <v>0</v>
      </c>
      <c r="BF203" s="93">
        <f>IF(N203="snížená",J203,0)</f>
        <v>0</v>
      </c>
      <c r="BG203" s="93">
        <f>IF(N203="zákl. přenesená",J203,0)</f>
        <v>0</v>
      </c>
      <c r="BH203" s="93">
        <f>IF(N203="sníž. přenesená",J203,0)</f>
        <v>0</v>
      </c>
      <c r="BI203" s="93">
        <f>IF(N203="nulová",J203,0)</f>
        <v>0</v>
      </c>
      <c r="BJ203" s="14" t="s">
        <v>86</v>
      </c>
      <c r="BK203" s="93">
        <f>ROUND(I203*H203,2)</f>
        <v>0</v>
      </c>
      <c r="BL203" s="14" t="s">
        <v>166</v>
      </c>
      <c r="BM203" s="160" t="s">
        <v>951</v>
      </c>
    </row>
    <row r="204" spans="2:65" s="1" customFormat="1" ht="10.199999999999999">
      <c r="B204" s="31"/>
      <c r="D204" s="161" t="s">
        <v>168</v>
      </c>
      <c r="F204" s="162" t="s">
        <v>343</v>
      </c>
      <c r="I204" s="126"/>
      <c r="L204" s="31"/>
      <c r="M204" s="163"/>
      <c r="T204" s="55"/>
      <c r="AT204" s="14" t="s">
        <v>168</v>
      </c>
      <c r="AU204" s="14" t="s">
        <v>88</v>
      </c>
    </row>
    <row r="205" spans="2:65" s="12" customFormat="1" ht="10.199999999999999">
      <c r="B205" s="164"/>
      <c r="D205" s="165" t="s">
        <v>170</v>
      </c>
      <c r="E205" s="166" t="s">
        <v>1</v>
      </c>
      <c r="F205" s="167" t="s">
        <v>952</v>
      </c>
      <c r="H205" s="168">
        <v>3.1</v>
      </c>
      <c r="I205" s="169"/>
      <c r="L205" s="164"/>
      <c r="M205" s="170"/>
      <c r="T205" s="171"/>
      <c r="AT205" s="166" t="s">
        <v>170</v>
      </c>
      <c r="AU205" s="166" t="s">
        <v>88</v>
      </c>
      <c r="AV205" s="12" t="s">
        <v>88</v>
      </c>
      <c r="AW205" s="12" t="s">
        <v>32</v>
      </c>
      <c r="AX205" s="12" t="s">
        <v>86</v>
      </c>
      <c r="AY205" s="166" t="s">
        <v>159</v>
      </c>
    </row>
    <row r="206" spans="2:65" s="1" customFormat="1" ht="44.25" customHeight="1">
      <c r="B206" s="31"/>
      <c r="C206" s="150" t="s">
        <v>273</v>
      </c>
      <c r="D206" s="150" t="s">
        <v>161</v>
      </c>
      <c r="E206" s="151" t="s">
        <v>699</v>
      </c>
      <c r="F206" s="152" t="s">
        <v>700</v>
      </c>
      <c r="G206" s="153" t="s">
        <v>219</v>
      </c>
      <c r="H206" s="154">
        <v>0.31</v>
      </c>
      <c r="I206" s="155"/>
      <c r="J206" s="156">
        <f>ROUND(I206*H206,2)</f>
        <v>0</v>
      </c>
      <c r="K206" s="152" t="s">
        <v>165</v>
      </c>
      <c r="L206" s="31"/>
      <c r="M206" s="157" t="s">
        <v>1</v>
      </c>
      <c r="N206" s="124" t="s">
        <v>43</v>
      </c>
      <c r="P206" s="158">
        <f>O206*H206</f>
        <v>0</v>
      </c>
      <c r="Q206" s="158">
        <v>0</v>
      </c>
      <c r="R206" s="158">
        <f>Q206*H206</f>
        <v>0</v>
      </c>
      <c r="S206" s="158">
        <v>0</v>
      </c>
      <c r="T206" s="159">
        <f>S206*H206</f>
        <v>0</v>
      </c>
      <c r="AR206" s="160" t="s">
        <v>166</v>
      </c>
      <c r="AT206" s="160" t="s">
        <v>161</v>
      </c>
      <c r="AU206" s="160" t="s">
        <v>88</v>
      </c>
      <c r="AY206" s="14" t="s">
        <v>159</v>
      </c>
      <c r="BE206" s="93">
        <f>IF(N206="základní",J206,0)</f>
        <v>0</v>
      </c>
      <c r="BF206" s="93">
        <f>IF(N206="snížená",J206,0)</f>
        <v>0</v>
      </c>
      <c r="BG206" s="93">
        <f>IF(N206="zákl. přenesená",J206,0)</f>
        <v>0</v>
      </c>
      <c r="BH206" s="93">
        <f>IF(N206="sníž. přenesená",J206,0)</f>
        <v>0</v>
      </c>
      <c r="BI206" s="93">
        <f>IF(N206="nulová",J206,0)</f>
        <v>0</v>
      </c>
      <c r="BJ206" s="14" t="s">
        <v>86</v>
      </c>
      <c r="BK206" s="93">
        <f>ROUND(I206*H206,2)</f>
        <v>0</v>
      </c>
      <c r="BL206" s="14" t="s">
        <v>166</v>
      </c>
      <c r="BM206" s="160" t="s">
        <v>953</v>
      </c>
    </row>
    <row r="207" spans="2:65" s="1" customFormat="1" ht="10.199999999999999">
      <c r="B207" s="31"/>
      <c r="D207" s="161" t="s">
        <v>168</v>
      </c>
      <c r="F207" s="162" t="s">
        <v>702</v>
      </c>
      <c r="I207" s="126"/>
      <c r="L207" s="31"/>
      <c r="M207" s="163"/>
      <c r="T207" s="55"/>
      <c r="AT207" s="14" t="s">
        <v>168</v>
      </c>
      <c r="AU207" s="14" t="s">
        <v>88</v>
      </c>
    </row>
    <row r="208" spans="2:65" s="12" customFormat="1" ht="10.199999999999999">
      <c r="B208" s="164"/>
      <c r="D208" s="165" t="s">
        <v>170</v>
      </c>
      <c r="E208" s="166" t="s">
        <v>1</v>
      </c>
      <c r="F208" s="167" t="s">
        <v>954</v>
      </c>
      <c r="H208" s="168">
        <v>0.31</v>
      </c>
      <c r="I208" s="169"/>
      <c r="L208" s="164"/>
      <c r="M208" s="170"/>
      <c r="T208" s="171"/>
      <c r="AT208" s="166" t="s">
        <v>170</v>
      </c>
      <c r="AU208" s="166" t="s">
        <v>88</v>
      </c>
      <c r="AV208" s="12" t="s">
        <v>88</v>
      </c>
      <c r="AW208" s="12" t="s">
        <v>32</v>
      </c>
      <c r="AX208" s="12" t="s">
        <v>86</v>
      </c>
      <c r="AY208" s="166" t="s">
        <v>159</v>
      </c>
    </row>
    <row r="209" spans="2:65" s="11" customFormat="1" ht="22.8" customHeight="1">
      <c r="B209" s="138"/>
      <c r="D209" s="139" t="s">
        <v>77</v>
      </c>
      <c r="E209" s="148" t="s">
        <v>357</v>
      </c>
      <c r="F209" s="148" t="s">
        <v>358</v>
      </c>
      <c r="I209" s="141"/>
      <c r="J209" s="149">
        <f>BK209</f>
        <v>0</v>
      </c>
      <c r="L209" s="138"/>
      <c r="M209" s="143"/>
      <c r="P209" s="144">
        <f>SUM(P210:P211)</f>
        <v>0</v>
      </c>
      <c r="R209" s="144">
        <f>SUM(R210:R211)</f>
        <v>0</v>
      </c>
      <c r="T209" s="145">
        <f>SUM(T210:T211)</f>
        <v>0</v>
      </c>
      <c r="AR209" s="139" t="s">
        <v>86</v>
      </c>
      <c r="AT209" s="146" t="s">
        <v>77</v>
      </c>
      <c r="AU209" s="146" t="s">
        <v>86</v>
      </c>
      <c r="AY209" s="139" t="s">
        <v>159</v>
      </c>
      <c r="BK209" s="147">
        <f>SUM(BK210:BK211)</f>
        <v>0</v>
      </c>
    </row>
    <row r="210" spans="2:65" s="1" customFormat="1" ht="49.05" customHeight="1">
      <c r="B210" s="31"/>
      <c r="C210" s="150" t="s">
        <v>284</v>
      </c>
      <c r="D210" s="150" t="s">
        <v>161</v>
      </c>
      <c r="E210" s="151" t="s">
        <v>624</v>
      </c>
      <c r="F210" s="152" t="s">
        <v>625</v>
      </c>
      <c r="G210" s="153" t="s">
        <v>219</v>
      </c>
      <c r="H210" s="154">
        <v>224.697</v>
      </c>
      <c r="I210" s="155"/>
      <c r="J210" s="156">
        <f>ROUND(I210*H210,2)</f>
        <v>0</v>
      </c>
      <c r="K210" s="152" t="s">
        <v>165</v>
      </c>
      <c r="L210" s="31"/>
      <c r="M210" s="157" t="s">
        <v>1</v>
      </c>
      <c r="N210" s="124" t="s">
        <v>43</v>
      </c>
      <c r="P210" s="158">
        <f>O210*H210</f>
        <v>0</v>
      </c>
      <c r="Q210" s="158">
        <v>0</v>
      </c>
      <c r="R210" s="158">
        <f>Q210*H210</f>
        <v>0</v>
      </c>
      <c r="S210" s="158">
        <v>0</v>
      </c>
      <c r="T210" s="159">
        <f>S210*H210</f>
        <v>0</v>
      </c>
      <c r="AR210" s="160" t="s">
        <v>166</v>
      </c>
      <c r="AT210" s="160" t="s">
        <v>161</v>
      </c>
      <c r="AU210" s="160" t="s">
        <v>88</v>
      </c>
      <c r="AY210" s="14" t="s">
        <v>159</v>
      </c>
      <c r="BE210" s="93">
        <f>IF(N210="základní",J210,0)</f>
        <v>0</v>
      </c>
      <c r="BF210" s="93">
        <f>IF(N210="snížená",J210,0)</f>
        <v>0</v>
      </c>
      <c r="BG210" s="93">
        <f>IF(N210="zákl. přenesená",J210,0)</f>
        <v>0</v>
      </c>
      <c r="BH210" s="93">
        <f>IF(N210="sníž. přenesená",J210,0)</f>
        <v>0</v>
      </c>
      <c r="BI210" s="93">
        <f>IF(N210="nulová",J210,0)</f>
        <v>0</v>
      </c>
      <c r="BJ210" s="14" t="s">
        <v>86</v>
      </c>
      <c r="BK210" s="93">
        <f>ROUND(I210*H210,2)</f>
        <v>0</v>
      </c>
      <c r="BL210" s="14" t="s">
        <v>166</v>
      </c>
      <c r="BM210" s="160" t="s">
        <v>955</v>
      </c>
    </row>
    <row r="211" spans="2:65" s="1" customFormat="1" ht="10.199999999999999">
      <c r="B211" s="31"/>
      <c r="D211" s="161" t="s">
        <v>168</v>
      </c>
      <c r="F211" s="162" t="s">
        <v>627</v>
      </c>
      <c r="I211" s="126"/>
      <c r="L211" s="31"/>
      <c r="M211" s="163"/>
      <c r="T211" s="55"/>
      <c r="AT211" s="14" t="s">
        <v>168</v>
      </c>
      <c r="AU211" s="14" t="s">
        <v>88</v>
      </c>
    </row>
    <row r="212" spans="2:65" s="11" customFormat="1" ht="25.95" customHeight="1">
      <c r="B212" s="138"/>
      <c r="D212" s="139" t="s">
        <v>77</v>
      </c>
      <c r="E212" s="140" t="s">
        <v>216</v>
      </c>
      <c r="F212" s="140" t="s">
        <v>365</v>
      </c>
      <c r="I212" s="141"/>
      <c r="J212" s="142">
        <f>BK212</f>
        <v>0</v>
      </c>
      <c r="L212" s="138"/>
      <c r="M212" s="143"/>
      <c r="P212" s="144">
        <f>P213</f>
        <v>0</v>
      </c>
      <c r="R212" s="144">
        <f>R213</f>
        <v>8.3160000000000005E-3</v>
      </c>
      <c r="T212" s="145">
        <f>T213</f>
        <v>0</v>
      </c>
      <c r="AR212" s="139" t="s">
        <v>179</v>
      </c>
      <c r="AT212" s="146" t="s">
        <v>77</v>
      </c>
      <c r="AU212" s="146" t="s">
        <v>78</v>
      </c>
      <c r="AY212" s="139" t="s">
        <v>159</v>
      </c>
      <c r="BK212" s="147">
        <f>BK213</f>
        <v>0</v>
      </c>
    </row>
    <row r="213" spans="2:65" s="11" customFormat="1" ht="22.8" customHeight="1">
      <c r="B213" s="138"/>
      <c r="D213" s="139" t="s">
        <v>77</v>
      </c>
      <c r="E213" s="148" t="s">
        <v>366</v>
      </c>
      <c r="F213" s="148" t="s">
        <v>367</v>
      </c>
      <c r="I213" s="141"/>
      <c r="J213" s="149">
        <f>BK213</f>
        <v>0</v>
      </c>
      <c r="L213" s="138"/>
      <c r="M213" s="143"/>
      <c r="P213" s="144">
        <f>SUM(P214:P216)</f>
        <v>0</v>
      </c>
      <c r="R213" s="144">
        <f>SUM(R214:R216)</f>
        <v>8.3160000000000005E-3</v>
      </c>
      <c r="T213" s="145">
        <f>SUM(T214:T216)</f>
        <v>0</v>
      </c>
      <c r="AR213" s="139" t="s">
        <v>179</v>
      </c>
      <c r="AT213" s="146" t="s">
        <v>77</v>
      </c>
      <c r="AU213" s="146" t="s">
        <v>86</v>
      </c>
      <c r="AY213" s="139" t="s">
        <v>159</v>
      </c>
      <c r="BK213" s="147">
        <f>SUM(BK214:BK216)</f>
        <v>0</v>
      </c>
    </row>
    <row r="214" spans="2:65" s="1" customFormat="1" ht="21.75" customHeight="1">
      <c r="B214" s="31"/>
      <c r="C214" s="150" t="s">
        <v>277</v>
      </c>
      <c r="D214" s="150" t="s">
        <v>161</v>
      </c>
      <c r="E214" s="151" t="s">
        <v>369</v>
      </c>
      <c r="F214" s="152" t="s">
        <v>370</v>
      </c>
      <c r="G214" s="153" t="s">
        <v>371</v>
      </c>
      <c r="H214" s="154">
        <v>0.84</v>
      </c>
      <c r="I214" s="155"/>
      <c r="J214" s="156">
        <f>ROUND(I214*H214,2)</f>
        <v>0</v>
      </c>
      <c r="K214" s="152" t="s">
        <v>165</v>
      </c>
      <c r="L214" s="31"/>
      <c r="M214" s="157" t="s">
        <v>1</v>
      </c>
      <c r="N214" s="124" t="s">
        <v>43</v>
      </c>
      <c r="P214" s="158">
        <f>O214*H214</f>
        <v>0</v>
      </c>
      <c r="Q214" s="158">
        <v>9.9000000000000008E-3</v>
      </c>
      <c r="R214" s="158">
        <f>Q214*H214</f>
        <v>8.3160000000000005E-3</v>
      </c>
      <c r="S214" s="158">
        <v>0</v>
      </c>
      <c r="T214" s="159">
        <f>S214*H214</f>
        <v>0</v>
      </c>
      <c r="AR214" s="160" t="s">
        <v>372</v>
      </c>
      <c r="AT214" s="160" t="s">
        <v>161</v>
      </c>
      <c r="AU214" s="160" t="s">
        <v>88</v>
      </c>
      <c r="AY214" s="14" t="s">
        <v>159</v>
      </c>
      <c r="BE214" s="93">
        <f>IF(N214="základní",J214,0)</f>
        <v>0</v>
      </c>
      <c r="BF214" s="93">
        <f>IF(N214="snížená",J214,0)</f>
        <v>0</v>
      </c>
      <c r="BG214" s="93">
        <f>IF(N214="zákl. přenesená",J214,0)</f>
        <v>0</v>
      </c>
      <c r="BH214" s="93">
        <f>IF(N214="sníž. přenesená",J214,0)</f>
        <v>0</v>
      </c>
      <c r="BI214" s="93">
        <f>IF(N214="nulová",J214,0)</f>
        <v>0</v>
      </c>
      <c r="BJ214" s="14" t="s">
        <v>86</v>
      </c>
      <c r="BK214" s="93">
        <f>ROUND(I214*H214,2)</f>
        <v>0</v>
      </c>
      <c r="BL214" s="14" t="s">
        <v>372</v>
      </c>
      <c r="BM214" s="160" t="s">
        <v>956</v>
      </c>
    </row>
    <row r="215" spans="2:65" s="1" customFormat="1" ht="10.199999999999999">
      <c r="B215" s="31"/>
      <c r="D215" s="161" t="s">
        <v>168</v>
      </c>
      <c r="F215" s="162" t="s">
        <v>374</v>
      </c>
      <c r="I215" s="126"/>
      <c r="L215" s="31"/>
      <c r="M215" s="163"/>
      <c r="T215" s="55"/>
      <c r="AT215" s="14" t="s">
        <v>168</v>
      </c>
      <c r="AU215" s="14" t="s">
        <v>88</v>
      </c>
    </row>
    <row r="216" spans="2:65" s="12" customFormat="1" ht="10.199999999999999">
      <c r="B216" s="164"/>
      <c r="D216" s="165" t="s">
        <v>170</v>
      </c>
      <c r="E216" s="166" t="s">
        <v>1</v>
      </c>
      <c r="F216" s="167" t="s">
        <v>957</v>
      </c>
      <c r="H216" s="168">
        <v>0.84</v>
      </c>
      <c r="I216" s="169"/>
      <c r="L216" s="164"/>
      <c r="M216" s="170"/>
      <c r="T216" s="171"/>
      <c r="AT216" s="166" t="s">
        <v>170</v>
      </c>
      <c r="AU216" s="166" t="s">
        <v>88</v>
      </c>
      <c r="AV216" s="12" t="s">
        <v>88</v>
      </c>
      <c r="AW216" s="12" t="s">
        <v>32</v>
      </c>
      <c r="AX216" s="12" t="s">
        <v>86</v>
      </c>
      <c r="AY216" s="166" t="s">
        <v>159</v>
      </c>
    </row>
    <row r="217" spans="2:65" s="11" customFormat="1" ht="25.95" customHeight="1">
      <c r="B217" s="138"/>
      <c r="D217" s="139" t="s">
        <v>77</v>
      </c>
      <c r="E217" s="140" t="s">
        <v>137</v>
      </c>
      <c r="F217" s="140" t="s">
        <v>376</v>
      </c>
      <c r="I217" s="141"/>
      <c r="J217" s="142">
        <f>BK217</f>
        <v>0</v>
      </c>
      <c r="L217" s="138"/>
      <c r="M217" s="143"/>
      <c r="P217" s="144">
        <f>P218</f>
        <v>0</v>
      </c>
      <c r="R217" s="144">
        <f>R218</f>
        <v>0</v>
      </c>
      <c r="T217" s="145">
        <f>T218</f>
        <v>0</v>
      </c>
      <c r="AR217" s="139" t="s">
        <v>202</v>
      </c>
      <c r="AT217" s="146" t="s">
        <v>77</v>
      </c>
      <c r="AU217" s="146" t="s">
        <v>78</v>
      </c>
      <c r="AY217" s="139" t="s">
        <v>159</v>
      </c>
      <c r="BK217" s="147">
        <f>BK218</f>
        <v>0</v>
      </c>
    </row>
    <row r="218" spans="2:65" s="11" customFormat="1" ht="22.8" customHeight="1">
      <c r="B218" s="138"/>
      <c r="D218" s="139" t="s">
        <v>77</v>
      </c>
      <c r="E218" s="148" t="s">
        <v>377</v>
      </c>
      <c r="F218" s="148" t="s">
        <v>378</v>
      </c>
      <c r="I218" s="141"/>
      <c r="J218" s="149">
        <f>BK218</f>
        <v>0</v>
      </c>
      <c r="L218" s="138"/>
      <c r="M218" s="143"/>
      <c r="P218" s="144">
        <f>SUM(P219:P224)</f>
        <v>0</v>
      </c>
      <c r="R218" s="144">
        <f>SUM(R219:R224)</f>
        <v>0</v>
      </c>
      <c r="T218" s="145">
        <f>SUM(T219:T224)</f>
        <v>0</v>
      </c>
      <c r="AR218" s="139" t="s">
        <v>202</v>
      </c>
      <c r="AT218" s="146" t="s">
        <v>77</v>
      </c>
      <c r="AU218" s="146" t="s">
        <v>86</v>
      </c>
      <c r="AY218" s="139" t="s">
        <v>159</v>
      </c>
      <c r="BK218" s="147">
        <f>SUM(BK219:BK224)</f>
        <v>0</v>
      </c>
    </row>
    <row r="219" spans="2:65" s="1" customFormat="1" ht="16.5" customHeight="1">
      <c r="B219" s="31"/>
      <c r="C219" s="150" t="s">
        <v>293</v>
      </c>
      <c r="D219" s="150" t="s">
        <v>161</v>
      </c>
      <c r="E219" s="151" t="s">
        <v>380</v>
      </c>
      <c r="F219" s="152" t="s">
        <v>381</v>
      </c>
      <c r="G219" s="153" t="s">
        <v>382</v>
      </c>
      <c r="H219" s="154">
        <v>1</v>
      </c>
      <c r="I219" s="155"/>
      <c r="J219" s="156">
        <f>ROUND(I219*H219,2)</f>
        <v>0</v>
      </c>
      <c r="K219" s="152" t="s">
        <v>165</v>
      </c>
      <c r="L219" s="31"/>
      <c r="M219" s="157" t="s">
        <v>1</v>
      </c>
      <c r="N219" s="124" t="s">
        <v>43</v>
      </c>
      <c r="P219" s="158">
        <f>O219*H219</f>
        <v>0</v>
      </c>
      <c r="Q219" s="158">
        <v>0</v>
      </c>
      <c r="R219" s="158">
        <f>Q219*H219</f>
        <v>0</v>
      </c>
      <c r="S219" s="158">
        <v>0</v>
      </c>
      <c r="T219" s="159">
        <f>S219*H219</f>
        <v>0</v>
      </c>
      <c r="AR219" s="160" t="s">
        <v>383</v>
      </c>
      <c r="AT219" s="160" t="s">
        <v>161</v>
      </c>
      <c r="AU219" s="160" t="s">
        <v>88</v>
      </c>
      <c r="AY219" s="14" t="s">
        <v>159</v>
      </c>
      <c r="BE219" s="93">
        <f>IF(N219="základní",J219,0)</f>
        <v>0</v>
      </c>
      <c r="BF219" s="93">
        <f>IF(N219="snížená",J219,0)</f>
        <v>0</v>
      </c>
      <c r="BG219" s="93">
        <f>IF(N219="zákl. přenesená",J219,0)</f>
        <v>0</v>
      </c>
      <c r="BH219" s="93">
        <f>IF(N219="sníž. přenesená",J219,0)</f>
        <v>0</v>
      </c>
      <c r="BI219" s="93">
        <f>IF(N219="nulová",J219,0)</f>
        <v>0</v>
      </c>
      <c r="BJ219" s="14" t="s">
        <v>86</v>
      </c>
      <c r="BK219" s="93">
        <f>ROUND(I219*H219,2)</f>
        <v>0</v>
      </c>
      <c r="BL219" s="14" t="s">
        <v>383</v>
      </c>
      <c r="BM219" s="160" t="s">
        <v>958</v>
      </c>
    </row>
    <row r="220" spans="2:65" s="1" customFormat="1" ht="10.199999999999999">
      <c r="B220" s="31"/>
      <c r="D220" s="161" t="s">
        <v>168</v>
      </c>
      <c r="F220" s="162" t="s">
        <v>385</v>
      </c>
      <c r="I220" s="126"/>
      <c r="L220" s="31"/>
      <c r="M220" s="163"/>
      <c r="T220" s="55"/>
      <c r="AT220" s="14" t="s">
        <v>168</v>
      </c>
      <c r="AU220" s="14" t="s">
        <v>88</v>
      </c>
    </row>
    <row r="221" spans="2:65" s="1" customFormat="1" ht="16.5" customHeight="1">
      <c r="B221" s="31"/>
      <c r="C221" s="150" t="s">
        <v>298</v>
      </c>
      <c r="D221" s="150" t="s">
        <v>161</v>
      </c>
      <c r="E221" s="151" t="s">
        <v>391</v>
      </c>
      <c r="F221" s="152" t="s">
        <v>392</v>
      </c>
      <c r="G221" s="153" t="s">
        <v>382</v>
      </c>
      <c r="H221" s="154">
        <v>1</v>
      </c>
      <c r="I221" s="155"/>
      <c r="J221" s="156">
        <f>ROUND(I221*H221,2)</f>
        <v>0</v>
      </c>
      <c r="K221" s="152" t="s">
        <v>165</v>
      </c>
      <c r="L221" s="31"/>
      <c r="M221" s="157" t="s">
        <v>1</v>
      </c>
      <c r="N221" s="124" t="s">
        <v>43</v>
      </c>
      <c r="P221" s="158">
        <f>O221*H221</f>
        <v>0</v>
      </c>
      <c r="Q221" s="158">
        <v>0</v>
      </c>
      <c r="R221" s="158">
        <f>Q221*H221</f>
        <v>0</v>
      </c>
      <c r="S221" s="158">
        <v>0</v>
      </c>
      <c r="T221" s="159">
        <f>S221*H221</f>
        <v>0</v>
      </c>
      <c r="AR221" s="160" t="s">
        <v>383</v>
      </c>
      <c r="AT221" s="160" t="s">
        <v>161</v>
      </c>
      <c r="AU221" s="160" t="s">
        <v>88</v>
      </c>
      <c r="AY221" s="14" t="s">
        <v>159</v>
      </c>
      <c r="BE221" s="93">
        <f>IF(N221="základní",J221,0)</f>
        <v>0</v>
      </c>
      <c r="BF221" s="93">
        <f>IF(N221="snížená",J221,0)</f>
        <v>0</v>
      </c>
      <c r="BG221" s="93">
        <f>IF(N221="zákl. přenesená",J221,0)</f>
        <v>0</v>
      </c>
      <c r="BH221" s="93">
        <f>IF(N221="sníž. přenesená",J221,0)</f>
        <v>0</v>
      </c>
      <c r="BI221" s="93">
        <f>IF(N221="nulová",J221,0)</f>
        <v>0</v>
      </c>
      <c r="BJ221" s="14" t="s">
        <v>86</v>
      </c>
      <c r="BK221" s="93">
        <f>ROUND(I221*H221,2)</f>
        <v>0</v>
      </c>
      <c r="BL221" s="14" t="s">
        <v>383</v>
      </c>
      <c r="BM221" s="160" t="s">
        <v>959</v>
      </c>
    </row>
    <row r="222" spans="2:65" s="1" customFormat="1" ht="10.199999999999999">
      <c r="B222" s="31"/>
      <c r="D222" s="161" t="s">
        <v>168</v>
      </c>
      <c r="F222" s="162" t="s">
        <v>394</v>
      </c>
      <c r="I222" s="126"/>
      <c r="L222" s="31"/>
      <c r="M222" s="163"/>
      <c r="T222" s="55"/>
      <c r="AT222" s="14" t="s">
        <v>168</v>
      </c>
      <c r="AU222" s="14" t="s">
        <v>88</v>
      </c>
    </row>
    <row r="223" spans="2:65" s="1" customFormat="1" ht="16.5" customHeight="1">
      <c r="B223" s="31"/>
      <c r="C223" s="150" t="s">
        <v>303</v>
      </c>
      <c r="D223" s="150" t="s">
        <v>161</v>
      </c>
      <c r="E223" s="151" t="s">
        <v>396</v>
      </c>
      <c r="F223" s="152" t="s">
        <v>397</v>
      </c>
      <c r="G223" s="153" t="s">
        <v>382</v>
      </c>
      <c r="H223" s="154">
        <v>1</v>
      </c>
      <c r="I223" s="155"/>
      <c r="J223" s="156">
        <f>ROUND(I223*H223,2)</f>
        <v>0</v>
      </c>
      <c r="K223" s="152" t="s">
        <v>165</v>
      </c>
      <c r="L223" s="31"/>
      <c r="M223" s="157" t="s">
        <v>1</v>
      </c>
      <c r="N223" s="124" t="s">
        <v>43</v>
      </c>
      <c r="P223" s="158">
        <f>O223*H223</f>
        <v>0</v>
      </c>
      <c r="Q223" s="158">
        <v>0</v>
      </c>
      <c r="R223" s="158">
        <f>Q223*H223</f>
        <v>0</v>
      </c>
      <c r="S223" s="158">
        <v>0</v>
      </c>
      <c r="T223" s="159">
        <f>S223*H223</f>
        <v>0</v>
      </c>
      <c r="AR223" s="160" t="s">
        <v>383</v>
      </c>
      <c r="AT223" s="160" t="s">
        <v>161</v>
      </c>
      <c r="AU223" s="160" t="s">
        <v>88</v>
      </c>
      <c r="AY223" s="14" t="s">
        <v>159</v>
      </c>
      <c r="BE223" s="93">
        <f>IF(N223="základní",J223,0)</f>
        <v>0</v>
      </c>
      <c r="BF223" s="93">
        <f>IF(N223="snížená",J223,0)</f>
        <v>0</v>
      </c>
      <c r="BG223" s="93">
        <f>IF(N223="zákl. přenesená",J223,0)</f>
        <v>0</v>
      </c>
      <c r="BH223" s="93">
        <f>IF(N223="sníž. přenesená",J223,0)</f>
        <v>0</v>
      </c>
      <c r="BI223" s="93">
        <f>IF(N223="nulová",J223,0)</f>
        <v>0</v>
      </c>
      <c r="BJ223" s="14" t="s">
        <v>86</v>
      </c>
      <c r="BK223" s="93">
        <f>ROUND(I223*H223,2)</f>
        <v>0</v>
      </c>
      <c r="BL223" s="14" t="s">
        <v>383</v>
      </c>
      <c r="BM223" s="160" t="s">
        <v>960</v>
      </c>
    </row>
    <row r="224" spans="2:65" s="1" customFormat="1" ht="10.199999999999999">
      <c r="B224" s="31"/>
      <c r="D224" s="161" t="s">
        <v>168</v>
      </c>
      <c r="F224" s="162" t="s">
        <v>399</v>
      </c>
      <c r="I224" s="126"/>
      <c r="L224" s="31"/>
      <c r="M224" s="182"/>
      <c r="N224" s="183"/>
      <c r="O224" s="183"/>
      <c r="P224" s="183"/>
      <c r="Q224" s="183"/>
      <c r="R224" s="183"/>
      <c r="S224" s="183"/>
      <c r="T224" s="184"/>
      <c r="AT224" s="14" t="s">
        <v>168</v>
      </c>
      <c r="AU224" s="14" t="s">
        <v>88</v>
      </c>
    </row>
    <row r="225" spans="2:12" s="1" customFormat="1" ht="6.9" customHeight="1"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31"/>
    </row>
  </sheetData>
  <sheetProtection algorithmName="SHA-512" hashValue="ShBMx4vwzY76rmtOcuJPTnPjgQYTjzuaFGRsTkj6ECTp4NnZvtxokdcaC6ZgLw7rOdw3Bz7Ie/BLXzDh1fIBDg==" saltValue="eQvdjjXkrmt3JYEjZktRy5CumFBZoGDVRuyCZCHHgg32GIIIydo60WGd3KmCxzUZpYbq/UVYQ5I6OEqp1c8qOA==" spinCount="100000" sheet="1" objects="1" scenarios="1" formatColumns="0" formatRows="0" autoFilter="0"/>
  <autoFilter ref="C135:K224" xr:uid="{00000000-0009-0000-0000-000006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hyperlinks>
    <hyperlink ref="F140" r:id="rId1" xr:uid="{00000000-0004-0000-0600-000000000000}"/>
    <hyperlink ref="F143" r:id="rId2" xr:uid="{00000000-0004-0000-0600-000001000000}"/>
    <hyperlink ref="F146" r:id="rId3" xr:uid="{00000000-0004-0000-0600-000002000000}"/>
    <hyperlink ref="F148" r:id="rId4" xr:uid="{00000000-0004-0000-0600-000003000000}"/>
    <hyperlink ref="F151" r:id="rId5" xr:uid="{00000000-0004-0000-0600-000004000000}"/>
    <hyperlink ref="F154" r:id="rId6" xr:uid="{00000000-0004-0000-0600-000005000000}"/>
    <hyperlink ref="F156" r:id="rId7" xr:uid="{00000000-0004-0000-0600-000006000000}"/>
    <hyperlink ref="F158" r:id="rId8" xr:uid="{00000000-0004-0000-0600-000007000000}"/>
    <hyperlink ref="F160" r:id="rId9" xr:uid="{00000000-0004-0000-0600-000008000000}"/>
    <hyperlink ref="F165" r:id="rId10" xr:uid="{00000000-0004-0000-0600-000009000000}"/>
    <hyperlink ref="F171" r:id="rId11" xr:uid="{00000000-0004-0000-0600-00000A000000}"/>
    <hyperlink ref="F175" r:id="rId12" xr:uid="{00000000-0004-0000-0600-00000B000000}"/>
    <hyperlink ref="F179" r:id="rId13" xr:uid="{00000000-0004-0000-0600-00000C000000}"/>
    <hyperlink ref="F181" r:id="rId14" xr:uid="{00000000-0004-0000-0600-00000D000000}"/>
    <hyperlink ref="F183" r:id="rId15" xr:uid="{00000000-0004-0000-0600-00000E000000}"/>
    <hyperlink ref="F187" r:id="rId16" xr:uid="{00000000-0004-0000-0600-00000F000000}"/>
    <hyperlink ref="F189" r:id="rId17" xr:uid="{00000000-0004-0000-0600-000010000000}"/>
    <hyperlink ref="F191" r:id="rId18" xr:uid="{00000000-0004-0000-0600-000011000000}"/>
    <hyperlink ref="F193" r:id="rId19" xr:uid="{00000000-0004-0000-0600-000012000000}"/>
    <hyperlink ref="F196" r:id="rId20" xr:uid="{00000000-0004-0000-0600-000013000000}"/>
    <hyperlink ref="F198" r:id="rId21" xr:uid="{00000000-0004-0000-0600-000014000000}"/>
    <hyperlink ref="F202" r:id="rId22" xr:uid="{00000000-0004-0000-0600-000015000000}"/>
    <hyperlink ref="F204" r:id="rId23" xr:uid="{00000000-0004-0000-0600-000016000000}"/>
    <hyperlink ref="F207" r:id="rId24" xr:uid="{00000000-0004-0000-0600-000017000000}"/>
    <hyperlink ref="F211" r:id="rId25" xr:uid="{00000000-0004-0000-0600-000018000000}"/>
    <hyperlink ref="F215" r:id="rId26" xr:uid="{00000000-0004-0000-0600-000019000000}"/>
    <hyperlink ref="F220" r:id="rId27" xr:uid="{00000000-0004-0000-0600-00001A000000}"/>
    <hyperlink ref="F222" r:id="rId28" xr:uid="{00000000-0004-0000-0600-00001B000000}"/>
    <hyperlink ref="F224" r:id="rId29" xr:uid="{00000000-0004-0000-06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01112401 - SO 01 - Komuni...</vt:lpstr>
      <vt:lpstr>01112402 - SO 02 - Kanali...</vt:lpstr>
      <vt:lpstr>01112403 - SO 03 - Kanali...</vt:lpstr>
      <vt:lpstr>01112404 - SO 04 - Vodovo...</vt:lpstr>
      <vt:lpstr>01112405 - SO 05 - Veřejn...</vt:lpstr>
      <vt:lpstr>01112406 - SO 06 - Přípojky</vt:lpstr>
      <vt:lpstr>'01112401 - SO 01 - Komuni...'!Názvy_tisku</vt:lpstr>
      <vt:lpstr>'01112402 - SO 02 - Kanali...'!Názvy_tisku</vt:lpstr>
      <vt:lpstr>'01112403 - SO 03 - Kanali...'!Názvy_tisku</vt:lpstr>
      <vt:lpstr>'01112404 - SO 04 - Vodovo...'!Názvy_tisku</vt:lpstr>
      <vt:lpstr>'01112405 - SO 05 - Veřejn...'!Názvy_tisku</vt:lpstr>
      <vt:lpstr>'01112406 - SO 06 - Přípojky'!Názvy_tisku</vt:lpstr>
      <vt:lpstr>'Rekapitulace stavby'!Názvy_tisku</vt:lpstr>
      <vt:lpstr>'01112401 - SO 01 - Komuni...'!Oblast_tisku</vt:lpstr>
      <vt:lpstr>'01112402 - SO 02 - Kanali...'!Oblast_tisku</vt:lpstr>
      <vt:lpstr>'01112403 - SO 03 - Kanali...'!Oblast_tisku</vt:lpstr>
      <vt:lpstr>'01112404 - SO 04 - Vodovo...'!Oblast_tisku</vt:lpstr>
      <vt:lpstr>'01112405 - SO 05 - Veřejn...'!Oblast_tisku</vt:lpstr>
      <vt:lpstr>'01112406 - SO 06 - Přípojky'!Oblast_tisku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DESKTOP-FGJFG8O\Jindra</dc:creator>
  <cp:lastModifiedBy>Jana Zborníková</cp:lastModifiedBy>
  <dcterms:created xsi:type="dcterms:W3CDTF">2025-09-15T07:19:48Z</dcterms:created>
  <dcterms:modified xsi:type="dcterms:W3CDTF">2025-09-15T07:33:25Z</dcterms:modified>
</cp:coreProperties>
</file>