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-45" windowWidth="14265" windowHeight="14880" tabRatio="916"/>
  </bookViews>
  <sheets>
    <sheet name="Krycí list" sheetId="2" r:id="rId1"/>
    <sheet name="Rekapitulace" sheetId="10" r:id="rId2"/>
    <sheet name="VRN+ON" sheetId="13" r:id="rId3"/>
    <sheet name="581 Atletická dráha" sheetId="4" r:id="rId4"/>
    <sheet name="S1 Vodní příkop" sheetId="5" r:id="rId5"/>
    <sheet name="S2 Technické sektory" sheetId="6" r:id="rId6"/>
    <sheet name="S3 Technické sektory" sheetId="7" r:id="rId7"/>
    <sheet name="S4 Vrh koulí" sheetId="8" r:id="rId8"/>
    <sheet name="PV Provizorní vjezd" sheetId="11" r:id="rId9"/>
    <sheet name="PP Provizorní přejezd" sheetId="12" r:id="rId10"/>
  </sheets>
  <definedNames>
    <definedName name="_xlnm.Print_Area" localSheetId="3">'581 Atletická dráha'!$A$1:$L$46</definedName>
    <definedName name="_xlnm.Print_Area" localSheetId="0">'Krycí list'!$A$1:$G$45</definedName>
    <definedName name="_xlnm.Print_Area" localSheetId="1">Rekapitulace!$A$1:$I$15</definedName>
    <definedName name="_xlnm.Print_Area" localSheetId="4">'S1 Vodní příkop'!$A$1:$L$40</definedName>
    <definedName name="_xlnm.Print_Area" localSheetId="5">'S2 Technické sektory'!$A$1:$M$130</definedName>
    <definedName name="_xlnm.Print_Area" localSheetId="6">'S3 Technické sektory'!$A$1:$L$79</definedName>
  </definedNames>
  <calcPr calcId="145621" iterateDelta="1E-4"/>
</workbook>
</file>

<file path=xl/calcChain.xml><?xml version="1.0" encoding="utf-8"?>
<calcChain xmlns="http://schemas.openxmlformats.org/spreadsheetml/2006/main">
  <c r="L43" i="7" l="1"/>
  <c r="L43" i="6"/>
  <c r="L30" i="11" l="1"/>
  <c r="L18" i="8"/>
  <c r="L22" i="7"/>
  <c r="L21" i="6"/>
  <c r="L22" i="5"/>
  <c r="L24" i="4"/>
  <c r="L13" i="12"/>
  <c r="K2" i="13" l="1"/>
  <c r="K2" i="12"/>
  <c r="K2" i="11"/>
  <c r="C5" i="12"/>
  <c r="C5" i="11"/>
  <c r="C5" i="13"/>
  <c r="C2" i="12"/>
  <c r="E1" i="12"/>
  <c r="C2" i="11"/>
  <c r="E1" i="11"/>
  <c r="C2" i="13"/>
  <c r="E1" i="13"/>
  <c r="L19" i="13" l="1"/>
  <c r="L17" i="13"/>
  <c r="L16" i="13"/>
  <c r="L27" i="13"/>
  <c r="L22" i="13"/>
  <c r="L31" i="13" s="1"/>
  <c r="L14" i="13"/>
  <c r="L12" i="13"/>
  <c r="L11" i="13"/>
  <c r="L10" i="13"/>
  <c r="L20" i="13" l="1"/>
  <c r="L10" i="12"/>
  <c r="L15" i="12" s="1"/>
  <c r="L28" i="11"/>
  <c r="L41" i="11"/>
  <c r="L39" i="11"/>
  <c r="L37" i="11"/>
  <c r="L35" i="11"/>
  <c r="L33" i="11"/>
  <c r="L26" i="11"/>
  <c r="L24" i="11"/>
  <c r="L16" i="11"/>
  <c r="L14" i="11"/>
  <c r="L12" i="11"/>
  <c r="L10" i="11"/>
  <c r="L20" i="11"/>
  <c r="L22" i="11" s="1"/>
  <c r="L43" i="11" l="1"/>
  <c r="L18" i="11"/>
  <c r="E12" i="10" s="1"/>
  <c r="K32" i="13"/>
  <c r="G21" i="2"/>
  <c r="K16" i="12" l="1"/>
  <c r="E13" i="10"/>
  <c r="K44" i="11"/>
  <c r="I48" i="7" l="1"/>
  <c r="I46" i="7"/>
  <c r="I41" i="7"/>
  <c r="I49" i="7"/>
  <c r="I47" i="7"/>
  <c r="I42" i="7"/>
  <c r="I39" i="7"/>
  <c r="I40" i="7"/>
  <c r="I63" i="7" l="1"/>
  <c r="L62" i="7"/>
  <c r="I111" i="6"/>
  <c r="L110" i="6"/>
  <c r="I52" i="8" l="1"/>
  <c r="I30" i="8"/>
  <c r="I28" i="8"/>
  <c r="I26" i="8"/>
  <c r="I11" i="8"/>
  <c r="I75" i="7" l="1"/>
  <c r="I68" i="7"/>
  <c r="I66" i="7" s="1"/>
  <c r="I71" i="7"/>
  <c r="I69" i="7" s="1"/>
  <c r="I55" i="7"/>
  <c r="I51" i="7"/>
  <c r="I36" i="7"/>
  <c r="I32" i="7"/>
  <c r="C2" i="8"/>
  <c r="K2" i="8"/>
  <c r="K2" i="7"/>
  <c r="C2" i="7"/>
  <c r="I123" i="6"/>
  <c r="I122" i="6" s="1"/>
  <c r="I116" i="6"/>
  <c r="I114" i="6" s="1"/>
  <c r="I119" i="6"/>
  <c r="I117" i="6" s="1"/>
  <c r="I97" i="6"/>
  <c r="I96" i="6" s="1"/>
  <c r="I73" i="6"/>
  <c r="I69" i="6"/>
  <c r="I65" i="6"/>
  <c r="I38" i="6"/>
  <c r="I36" i="6"/>
  <c r="I34" i="6"/>
  <c r="I30" i="6"/>
  <c r="I27" i="6"/>
  <c r="I26" i="6" s="1"/>
  <c r="I19" i="6"/>
  <c r="I18" i="6" s="1"/>
  <c r="I11" i="6"/>
  <c r="C2" i="6"/>
  <c r="K2" i="6"/>
  <c r="E1" i="8"/>
  <c r="E1" i="7"/>
  <c r="E1" i="6"/>
  <c r="E1" i="5"/>
  <c r="I36" i="5"/>
  <c r="I37" i="5"/>
  <c r="I28" i="5"/>
  <c r="I21" i="5"/>
  <c r="I19" i="5"/>
  <c r="K2" i="5"/>
  <c r="C2" i="5"/>
  <c r="K2" i="4"/>
  <c r="C2" i="4"/>
  <c r="I49" i="6"/>
  <c r="I48" i="6" s="1"/>
  <c r="I42" i="6"/>
  <c r="I41" i="6" s="1"/>
  <c r="I40" i="6"/>
  <c r="I39" i="6" s="1"/>
  <c r="I57" i="6"/>
  <c r="I53" i="6"/>
  <c r="C5" i="8" l="1"/>
  <c r="C5" i="7"/>
  <c r="C5" i="6"/>
  <c r="C5" i="5"/>
  <c r="C5" i="4"/>
  <c r="L51" i="8" l="1"/>
  <c r="L49" i="8"/>
  <c r="L45" i="8"/>
  <c r="L47" i="8" s="1"/>
  <c r="L41" i="8"/>
  <c r="L43" i="8" s="1"/>
  <c r="L37" i="8"/>
  <c r="L39" i="8" s="1"/>
  <c r="L33" i="8"/>
  <c r="L35" i="8" s="1"/>
  <c r="L29" i="8"/>
  <c r="L27" i="8"/>
  <c r="L25" i="8"/>
  <c r="L21" i="8"/>
  <c r="L16" i="8"/>
  <c r="L14" i="8"/>
  <c r="L10" i="8"/>
  <c r="L74" i="7"/>
  <c r="L77" i="7" s="1"/>
  <c r="L69" i="7"/>
  <c r="L66" i="7"/>
  <c r="L60" i="7"/>
  <c r="L58" i="7"/>
  <c r="L54" i="7"/>
  <c r="L56" i="7" s="1"/>
  <c r="L50" i="7"/>
  <c r="L48" i="7"/>
  <c r="L46" i="7"/>
  <c r="L41" i="7"/>
  <c r="L39" i="7"/>
  <c r="L35" i="7"/>
  <c r="L37" i="7" s="1"/>
  <c r="L31" i="7"/>
  <c r="L33" i="7" s="1"/>
  <c r="L27" i="7"/>
  <c r="L29" i="7" s="1"/>
  <c r="L20" i="7"/>
  <c r="L18" i="7"/>
  <c r="L14" i="7"/>
  <c r="L16" i="7" s="1"/>
  <c r="L10" i="7"/>
  <c r="L12" i="7" s="1"/>
  <c r="L126" i="6"/>
  <c r="L128" i="6" s="1"/>
  <c r="L122" i="6"/>
  <c r="L124" i="6" s="1"/>
  <c r="L117" i="6"/>
  <c r="L114" i="6"/>
  <c r="L108" i="6"/>
  <c r="L106" i="6"/>
  <c r="L104" i="6"/>
  <c r="L100" i="6"/>
  <c r="L102" i="6" s="1"/>
  <c r="L96" i="6"/>
  <c r="L98" i="6" s="1"/>
  <c r="L92" i="6"/>
  <c r="L94" i="6" s="1"/>
  <c r="L88" i="6"/>
  <c r="L86" i="6"/>
  <c r="L82" i="6"/>
  <c r="L84" i="6" s="1"/>
  <c r="L78" i="6"/>
  <c r="L80" i="6" s="1"/>
  <c r="L74" i="6"/>
  <c r="L72" i="6"/>
  <c r="L68" i="6"/>
  <c r="L70" i="6" s="1"/>
  <c r="L64" i="6"/>
  <c r="L66" i="6" s="1"/>
  <c r="L60" i="6"/>
  <c r="L62" i="6" s="1"/>
  <c r="L56" i="6"/>
  <c r="L58" i="6" s="1"/>
  <c r="L52" i="6"/>
  <c r="L54" i="6" s="1"/>
  <c r="L48" i="6"/>
  <c r="L50" i="6" s="1"/>
  <c r="L41" i="6"/>
  <c r="L39" i="6"/>
  <c r="L37" i="6"/>
  <c r="L35" i="6"/>
  <c r="L33" i="6"/>
  <c r="L29" i="6"/>
  <c r="L26" i="6"/>
  <c r="L18" i="6"/>
  <c r="L16" i="6"/>
  <c r="L12" i="6"/>
  <c r="L10" i="6"/>
  <c r="L36" i="5"/>
  <c r="L38" i="5" s="1"/>
  <c r="L31" i="5"/>
  <c r="L34" i="5" s="1"/>
  <c r="L27" i="5"/>
  <c r="L20" i="5"/>
  <c r="L18" i="5"/>
  <c r="L14" i="5"/>
  <c r="L12" i="5"/>
  <c r="L10" i="5"/>
  <c r="L42" i="4"/>
  <c r="L37" i="4"/>
  <c r="L40" i="4" s="1"/>
  <c r="L33" i="4"/>
  <c r="L35" i="4" s="1"/>
  <c r="L29" i="4"/>
  <c r="L31" i="4" s="1"/>
  <c r="L22" i="4"/>
  <c r="L20" i="4"/>
  <c r="L16" i="4"/>
  <c r="L14" i="4"/>
  <c r="L12" i="4"/>
  <c r="L10" i="4"/>
  <c r="L53" i="8" l="1"/>
  <c r="L31" i="8"/>
  <c r="L64" i="7"/>
  <c r="L52" i="7"/>
  <c r="L25" i="7"/>
  <c r="L46" i="6"/>
  <c r="L23" i="8"/>
  <c r="L24" i="6"/>
  <c r="L25" i="5"/>
  <c r="L27" i="4"/>
  <c r="L112" i="6"/>
  <c r="L29" i="5"/>
  <c r="K39" i="5"/>
  <c r="E8" i="10" s="1"/>
  <c r="L44" i="4"/>
  <c r="K45" i="4"/>
  <c r="E7" i="10" s="1"/>
  <c r="L72" i="7"/>
  <c r="L120" i="6"/>
  <c r="L16" i="5"/>
  <c r="K54" i="8"/>
  <c r="E11" i="10" s="1"/>
  <c r="L31" i="6"/>
  <c r="L76" i="6"/>
  <c r="L90" i="6"/>
  <c r="L18" i="4"/>
  <c r="L14" i="6"/>
  <c r="L12" i="8"/>
  <c r="K78" i="7" l="1"/>
  <c r="E10" i="10" s="1"/>
  <c r="K129" i="6"/>
  <c r="E9" i="10" s="1"/>
  <c r="G22" i="2"/>
  <c r="E14" i="10" l="1"/>
  <c r="C16" i="2" s="1"/>
  <c r="C18" i="2" s="1"/>
  <c r="C22" i="2" s="1"/>
  <c r="F32" i="2" l="1"/>
  <c r="F33" i="2" s="1"/>
  <c r="F34" i="2" s="1"/>
</calcChain>
</file>

<file path=xl/sharedStrings.xml><?xml version="1.0" encoding="utf-8"?>
<sst xmlns="http://schemas.openxmlformats.org/spreadsheetml/2006/main" count="982" uniqueCount="453">
  <si>
    <t>Tišteno dne:</t>
  </si>
  <si>
    <t>Databáze:</t>
  </si>
  <si>
    <t>Nabídka číslo:</t>
  </si>
  <si>
    <t xml:space="preserve">  Stavba:      N15-063-0254                     Rekonstrukce atletického stadionu Míru, Tábor                                                       </t>
  </si>
  <si>
    <t>Investor:</t>
  </si>
  <si>
    <t xml:space="preserve">   581  Atletická dráha                                                                                     </t>
  </si>
  <si>
    <t>Položka</t>
  </si>
  <si>
    <t>Text</t>
  </si>
  <si>
    <t>Množství</t>
  </si>
  <si>
    <t>m.j.</t>
  </si>
  <si>
    <t>Cena</t>
  </si>
  <si>
    <t>Celkem</t>
  </si>
  <si>
    <t>S</t>
  </si>
  <si>
    <t>Všeobecné konstrukce a práce</t>
  </si>
  <si>
    <t>SW SP 0001</t>
  </si>
  <si>
    <t xml:space="preserve">Demontáž plastového krytu žlabu                                                                     </t>
  </si>
  <si>
    <t xml:space="preserve">m    </t>
  </si>
  <si>
    <t>_49Q0UBOO7</t>
  </si>
  <si>
    <t>SW SP 0002</t>
  </si>
  <si>
    <t xml:space="preserve">Osazení plastového krytu žlabu                                                                      </t>
  </si>
  <si>
    <t>_49Q0U9QW6</t>
  </si>
  <si>
    <t>SW SP 0003</t>
  </si>
  <si>
    <t xml:space="preserve">Broušení stávajícího povrchu                                                                        </t>
  </si>
  <si>
    <t xml:space="preserve">m2   </t>
  </si>
  <si>
    <t>_49Q0U2CHG</t>
  </si>
  <si>
    <t>SW SP 0004</t>
  </si>
  <si>
    <t xml:space="preserve">Očištění stávajícího podkladu                                                                       </t>
  </si>
  <si>
    <t>_49Q0U40IX</t>
  </si>
  <si>
    <t>Všeobecné konstrukce a práce Celkem :</t>
  </si>
  <si>
    <t>Ostatní konstrukce a práce</t>
  </si>
  <si>
    <t>997002611</t>
  </si>
  <si>
    <t xml:space="preserve">Nakládání suti a vybouraných hmot                                                                   </t>
  </si>
  <si>
    <t xml:space="preserve">t    </t>
  </si>
  <si>
    <t>_4BW0US96U</t>
  </si>
  <si>
    <t>979082318</t>
  </si>
  <si>
    <t xml:space="preserve">Vodorovná doprava suti a vybouraných hmot po suchu nad 5000 do 6000 m                               </t>
  </si>
  <si>
    <t>_4BW0USGP1</t>
  </si>
  <si>
    <t>Ostatní konstrukce a práce Celkem :</t>
  </si>
  <si>
    <t>Zemní práce</t>
  </si>
  <si>
    <t>171201211</t>
  </si>
  <si>
    <t xml:space="preserve">Poplatek za uložení odpadu ze sypaniny na skládce (skládkovné)                                      </t>
  </si>
  <si>
    <t>_4BW0USOZ0</t>
  </si>
  <si>
    <t>Zemní práce Celkem :</t>
  </si>
  <si>
    <t xml:space="preserve">Dodávka a montáž odrazového břevna pro dálku rozměr 1220/340/100 upevněného v rámu + kastlík        </t>
  </si>
  <si>
    <t xml:space="preserve">kpl  </t>
  </si>
  <si>
    <t>_49U0KK9AG</t>
  </si>
  <si>
    <t>P</t>
  </si>
  <si>
    <t xml:space="preserve">Retopping - Sportovního polyuretanového povrchu - červený                                           </t>
  </si>
  <si>
    <t>_4A90SZ6KJ</t>
  </si>
  <si>
    <t>Specifikace viz technická zpráva bod C.1.4.1.1</t>
  </si>
  <si>
    <t>K</t>
  </si>
  <si>
    <t xml:space="preserve">Lajnování polyuretanového povrchu 2-k polyuretanovou barvou                                         </t>
  </si>
  <si>
    <t>_49Q0UF0A8</t>
  </si>
  <si>
    <t>Odbytová cena bez DPH:</t>
  </si>
  <si>
    <t xml:space="preserve">   S1  Vodní příkop                                                                                        </t>
  </si>
  <si>
    <t>SW SP 0005</t>
  </si>
  <si>
    <t>_4A90Q5DQ6</t>
  </si>
  <si>
    <t>SW SP 0006</t>
  </si>
  <si>
    <t>_4A90Q5H01</t>
  </si>
  <si>
    <t>SW SP 0007</t>
  </si>
  <si>
    <t xml:space="preserve">Vyrovnávací stěrka na asfaltový podklad tl.10mm                                                     </t>
  </si>
  <si>
    <t>_4A90Q5M82</t>
  </si>
  <si>
    <t>_4BW0UWJ8X</t>
  </si>
  <si>
    <t>_4BW0VF8B7</t>
  </si>
  <si>
    <t>_4BW0VFLLA</t>
  </si>
  <si>
    <t xml:space="preserve">Sportovní polyuretanový povrch tl. 13mm - červený                                                   </t>
  </si>
  <si>
    <t>_4A90Q5ROC</t>
  </si>
  <si>
    <t>_4A90Q7IU0</t>
  </si>
  <si>
    <t xml:space="preserve">   S2  Technické sektory                                                                                   </t>
  </si>
  <si>
    <t>122201103</t>
  </si>
  <si>
    <t xml:space="preserve">Odkopávky a prokopávky nezapažené v hornině tř. 3 objem do 5000 m3                                  </t>
  </si>
  <si>
    <t xml:space="preserve">m3   </t>
  </si>
  <si>
    <t>_49Q0VMFIR</t>
  </si>
  <si>
    <t>132201101</t>
  </si>
  <si>
    <t xml:space="preserve">Hloubení rýh š do 600 mm v hornině tř. 3 objemu do 100 m3 - dren.syst.                              </t>
  </si>
  <si>
    <t>_49R0RO8BH</t>
  </si>
  <si>
    <t>_4A90XC3RH</t>
  </si>
  <si>
    <t>_49Q0VNQLJ</t>
  </si>
  <si>
    <t xml:space="preserve">29,4                                                                                                </t>
  </si>
  <si>
    <t>_49Q0VSL5M</t>
  </si>
  <si>
    <t>113204111</t>
  </si>
  <si>
    <t xml:space="preserve">Vytrhání obrub záhonových                                                                           </t>
  </si>
  <si>
    <t>_49R0Q146S</t>
  </si>
  <si>
    <t>_49R0R90FU</t>
  </si>
  <si>
    <t>979082111</t>
  </si>
  <si>
    <t xml:space="preserve">Vnitrostaveništní vodorovná doprava suti a vybouraných hmot do 10 m                                 </t>
  </si>
  <si>
    <t>_49R0R99GJ</t>
  </si>
  <si>
    <t>979990001R00</t>
  </si>
  <si>
    <t xml:space="preserve">Poplatek za skládku stavební suti                                                                   </t>
  </si>
  <si>
    <t>_49R0R9D5C</t>
  </si>
  <si>
    <t>_4BW0VHVHQ</t>
  </si>
  <si>
    <t>_4BW0VI11Q</t>
  </si>
  <si>
    <t>_4BW0VIBC2</t>
  </si>
  <si>
    <t>Potrubí</t>
  </si>
  <si>
    <t>843267111</t>
  </si>
  <si>
    <t xml:space="preserve">Kladení drenážního potrubí vláknocementového DN 100                                                 </t>
  </si>
  <si>
    <t>_49R0RQLF1</t>
  </si>
  <si>
    <t>Potrubí Celkem :</t>
  </si>
  <si>
    <t>Základy</t>
  </si>
  <si>
    <t>286112230</t>
  </si>
  <si>
    <t xml:space="preserve">trubka drenážní flexibilní D 100 mm                                                                 </t>
  </si>
  <si>
    <t>_49R0RR7U3</t>
  </si>
  <si>
    <t>Základy Celkem :</t>
  </si>
  <si>
    <t>SW SP 0008</t>
  </si>
  <si>
    <t xml:space="preserve">Napojení dren. potrubí na stávající odvodnění pomocí vsaku                                          </t>
  </si>
  <si>
    <t>_49R0S0PPP</t>
  </si>
  <si>
    <t>212971110</t>
  </si>
  <si>
    <t xml:space="preserve">Opláštění trativodů z geotext., do sklonu 1:2,5                                                     </t>
  </si>
  <si>
    <t>_49R0RRP9I</t>
  </si>
  <si>
    <t>Úpravy povrchů, podlahy, výplně otvorů</t>
  </si>
  <si>
    <t>6936604800</t>
  </si>
  <si>
    <t xml:space="preserve">GEOTEXTILIE 73/ 25 250G/M2                                                                          </t>
  </si>
  <si>
    <t>_49R0RS7HC</t>
  </si>
  <si>
    <t>Úpravy povrchů, podlahy, výplně otvorů Celkem :</t>
  </si>
  <si>
    <t>212561111</t>
  </si>
  <si>
    <t xml:space="preserve">Výplň odvodňovacích trativodů kamenivem hrubým drceným frakce 4 až 16 mm                            </t>
  </si>
  <si>
    <t>_49R0RSOYT</t>
  </si>
  <si>
    <t>215901101</t>
  </si>
  <si>
    <t xml:space="preserve">Zhutnění podloží z hornin soudržných do 92% PS nebo nesoudržných sypkých I(d) do 0,8                </t>
  </si>
  <si>
    <t>_49Q0VUQZK</t>
  </si>
  <si>
    <t>181102301</t>
  </si>
  <si>
    <t xml:space="preserve">Úprava pláně v zářezech bez zhutnění                                                                </t>
  </si>
  <si>
    <t>_4BV0V0M8H</t>
  </si>
  <si>
    <t>Komunikace</t>
  </si>
  <si>
    <t>564761111</t>
  </si>
  <si>
    <t xml:space="preserve">Podklad z kameniva hrubého drceného vel. 32-63 mm tl 200 mm                                         </t>
  </si>
  <si>
    <t>_49Q0VVVUA</t>
  </si>
  <si>
    <t>Komunikace Celkem :</t>
  </si>
  <si>
    <t>SW SP 0009</t>
  </si>
  <si>
    <t>_49Q0VWY9A</t>
  </si>
  <si>
    <t>SW SP 0010</t>
  </si>
  <si>
    <t xml:space="preserve">Štěrkodrť 0-32 tl. 70mm.                                                                            </t>
  </si>
  <si>
    <t>_49Q0VXQM8</t>
  </si>
  <si>
    <t>181102302</t>
  </si>
  <si>
    <t xml:space="preserve">Úprava pláně v zářezech se zhutněním                                                                </t>
  </si>
  <si>
    <t xml:space="preserve">M2   </t>
  </si>
  <si>
    <t>_4BV0V348Y</t>
  </si>
  <si>
    <t>_49R0Q2HX7</t>
  </si>
  <si>
    <t>SW SP 0011</t>
  </si>
  <si>
    <t xml:space="preserve">Štěrbinový žlab 100/152/198                                                                         </t>
  </si>
  <si>
    <t>_49U0LAKBN</t>
  </si>
  <si>
    <t>597101111R00</t>
  </si>
  <si>
    <t xml:space="preserve">Montáž odvodňovacího žlabu - polymerbeton                                                           </t>
  </si>
  <si>
    <t>_49U0LBNGA</t>
  </si>
  <si>
    <t>576136321</t>
  </si>
  <si>
    <t xml:space="preserve">Asfaltový koberec ACO 16 tl. 4cm                                                                    </t>
  </si>
  <si>
    <t>_49R0R45XU</t>
  </si>
  <si>
    <t>576126221</t>
  </si>
  <si>
    <t xml:space="preserve">Asfaltový koberec ACO 11 tl. 3cm                                                                    </t>
  </si>
  <si>
    <t>_49R0R4CYU</t>
  </si>
  <si>
    <t>_49R0QERDR</t>
  </si>
  <si>
    <t xml:space="preserve">Sportovní polyuretanový povrch tl. 20mm - červený                                                   </t>
  </si>
  <si>
    <t>_4A90RZKEM</t>
  </si>
  <si>
    <t>Specifikace viz technická zpráva bod C.1.4.1.1, zesílení povrchu dle pravidel IAAF</t>
  </si>
  <si>
    <t>_49R0RDOTV</t>
  </si>
  <si>
    <t>SW SP 0012</t>
  </si>
  <si>
    <t xml:space="preserve">Truhlík pro skok o tyči nerezový D+M, IAAF                                                          </t>
  </si>
  <si>
    <t xml:space="preserve">kus  </t>
  </si>
  <si>
    <t>_4BW0SXS90</t>
  </si>
  <si>
    <t xml:space="preserve">   S3  Technické sektory                                                                                   </t>
  </si>
  <si>
    <t>SW SP 0013</t>
  </si>
  <si>
    <t>_49R0S2F1J</t>
  </si>
  <si>
    <t>113154222</t>
  </si>
  <si>
    <t xml:space="preserve">Frézování živičného krytu tl 40 mm pruh š 1 m pl do 1000 m2 bez překážek v trase                    </t>
  </si>
  <si>
    <t>_4BW0R3XLB</t>
  </si>
  <si>
    <t>_4BW0VM7IH</t>
  </si>
  <si>
    <t>_4BW0VMCMC</t>
  </si>
  <si>
    <t>_4BW0VMITO</t>
  </si>
  <si>
    <t>919735112R00</t>
  </si>
  <si>
    <t xml:space="preserve">Řezání stávajícího živičného krytu tl. 5 - 10 cm                                                    </t>
  </si>
  <si>
    <t>_4A90V9KSY</t>
  </si>
  <si>
    <t>_4A90PY37J</t>
  </si>
  <si>
    <t>_4AA0GA2ZP</t>
  </si>
  <si>
    <t>_4A90PY7CE</t>
  </si>
  <si>
    <t>_4A90PYG4W</t>
  </si>
  <si>
    <t>_4A90PYKNC</t>
  </si>
  <si>
    <t>916561111</t>
  </si>
  <si>
    <t>_4A90PYO4S</t>
  </si>
  <si>
    <t>_4A90Q2S7J</t>
  </si>
  <si>
    <t>SW SP 0014</t>
  </si>
  <si>
    <t>_4BW0R6FJP</t>
  </si>
  <si>
    <t>_4A90VMNX0</t>
  </si>
  <si>
    <t xml:space="preserve">Asfaltový koberec ACO 11 tl. 4cm                                                                    </t>
  </si>
  <si>
    <t>_4A90VMR8J</t>
  </si>
  <si>
    <t>_49U0LH3XK</t>
  </si>
  <si>
    <t>_4A90RO30O</t>
  </si>
  <si>
    <t>_4A90M8S7J</t>
  </si>
  <si>
    <t xml:space="preserve">   S4  Vrh koulí                                                                                           </t>
  </si>
  <si>
    <t>_4A90MC1SA</t>
  </si>
  <si>
    <t>_4A90XB15A</t>
  </si>
  <si>
    <t>_4A90MC581</t>
  </si>
  <si>
    <t>_4A90MCNUN</t>
  </si>
  <si>
    <t>122201101</t>
  </si>
  <si>
    <t xml:space="preserve">Odkopávky a prokopávky nezapažené v hornině tř. 3 objem do 100 m3                                   </t>
  </si>
  <si>
    <t>_4A90X6RS3</t>
  </si>
  <si>
    <t>162701105</t>
  </si>
  <si>
    <t xml:space="preserve">Vodorovné přemístění do 10000 m výkopku/sypaniny z horniny tř. 1 až 4                               </t>
  </si>
  <si>
    <t>_4A90X72AA</t>
  </si>
  <si>
    <t>_4A90X77DD</t>
  </si>
  <si>
    <t>_4A90MEYKZ</t>
  </si>
  <si>
    <t>SW SP 0015</t>
  </si>
  <si>
    <t xml:space="preserve">Pryžové obrubníky 1000x250x50 červená                                                               </t>
  </si>
  <si>
    <t>_4A90MF3Q4</t>
  </si>
  <si>
    <t>564731111</t>
  </si>
  <si>
    <t xml:space="preserve">Podklad z kameniva hrubého drceného vel. 32-63 mm tl 100 mm                                         </t>
  </si>
  <si>
    <t>_4A90N4QH7</t>
  </si>
  <si>
    <t>6936604400</t>
  </si>
  <si>
    <t xml:space="preserve">GEOTEXTILIE 73/ 35 300G/M2                                                                          </t>
  </si>
  <si>
    <t>_4A90WL29O</t>
  </si>
  <si>
    <t>564811111</t>
  </si>
  <si>
    <t xml:space="preserve">Podklad ze štěrkodrtě ŠD 8-16 tl 50 mm                                                              </t>
  </si>
  <si>
    <t>_4A90N4UAT</t>
  </si>
  <si>
    <t>564801112</t>
  </si>
  <si>
    <t xml:space="preserve">Podklad ze štěrkodrtě ŠD 4-8 tl 40 mm                                                               </t>
  </si>
  <si>
    <t>_4A90N4XZC</t>
  </si>
  <si>
    <t>KRYCÍ LIST ROZPOČTU</t>
  </si>
  <si>
    <t>Objekt :</t>
  </si>
  <si>
    <t>Název objektu :</t>
  </si>
  <si>
    <t>JKSO :</t>
  </si>
  <si>
    <t>Stavba :</t>
  </si>
  <si>
    <t>Název stavby :</t>
  </si>
  <si>
    <t>SKP :</t>
  </si>
  <si>
    <t>Projektant :</t>
  </si>
  <si>
    <t>Objednatel :</t>
  </si>
  <si>
    <t>Zakázkové číslo :</t>
  </si>
  <si>
    <t>Zpracovatel projektu :</t>
  </si>
  <si>
    <t>Zhotovitel :</t>
  </si>
  <si>
    <t>ROZPOČTOVÉ NÁKLADY</t>
  </si>
  <si>
    <t>Rozpočtové náklady II. a III. hlavy</t>
  </si>
  <si>
    <t>Vedlejší rozpočtové náklady</t>
  </si>
  <si>
    <t>Dodávka celkem</t>
  </si>
  <si>
    <t>Z</t>
  </si>
  <si>
    <t>Montáž celkem</t>
  </si>
  <si>
    <t>R</t>
  </si>
  <si>
    <t>HSV celkem</t>
  </si>
  <si>
    <t>N</t>
  </si>
  <si>
    <t>PSV celkem</t>
  </si>
  <si>
    <t>ZRN celkem</t>
  </si>
  <si>
    <t>HZS</t>
  </si>
  <si>
    <t>RN II.a III.hlavy</t>
  </si>
  <si>
    <t>ZRN+VRN+HZS</t>
  </si>
  <si>
    <t>Vypracoval</t>
  </si>
  <si>
    <t>Za zhotovitele</t>
  </si>
  <si>
    <t>Za objednatele</t>
  </si>
  <si>
    <t>Jméno :</t>
  </si>
  <si>
    <t>Datum :</t>
  </si>
  <si>
    <t>Podpis:</t>
  </si>
  <si>
    <t>Podpis :</t>
  </si>
  <si>
    <t>Základ pro DPH</t>
  </si>
  <si>
    <t>%  činí :</t>
  </si>
  <si>
    <t>DPH</t>
  </si>
  <si>
    <t>CENA ZA OBJEKT CELKEM</t>
  </si>
  <si>
    <t>Poznámka :</t>
  </si>
  <si>
    <t xml:space="preserve"> </t>
  </si>
  <si>
    <t>Rekonstrukce atletického stadionu Míru, Tábor</t>
  </si>
  <si>
    <t>Město Tábor</t>
  </si>
  <si>
    <t>Žižkovo náměstí2, 390 15 Tábor 1</t>
  </si>
  <si>
    <t xml:space="preserve">Vytrhání obrub záhonových                          </t>
  </si>
  <si>
    <t>Jiří Berka</t>
  </si>
  <si>
    <t>N15-063-254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</si>
  <si>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</si>
  <si>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</si>
  <si>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</si>
  <si>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</si>
  <si>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</si>
  <si>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</si>
  <si>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</si>
  <si>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581</t>
  </si>
  <si>
    <t>Atletická dráha</t>
  </si>
  <si>
    <t>S2</t>
  </si>
  <si>
    <t>Vodní příkop</t>
  </si>
  <si>
    <t>S1</t>
  </si>
  <si>
    <t>Technické sektory</t>
  </si>
  <si>
    <t>S3</t>
  </si>
  <si>
    <t>S4</t>
  </si>
  <si>
    <t>Vrh koulí</t>
  </si>
  <si>
    <t xml:space="preserve">Nakládání suti a vybouraných hmot                                                                 </t>
  </si>
  <si>
    <t>Rekonstrukce stadionu</t>
  </si>
  <si>
    <t>Rekonstrukce stadinou</t>
  </si>
  <si>
    <t>SW-SV-01</t>
  </si>
  <si>
    <t>SW-KIP-LA-1</t>
  </si>
  <si>
    <t>SW-POR-SW-13C</t>
  </si>
  <si>
    <t>SW-POR-SW-20C</t>
  </si>
  <si>
    <t>823 31</t>
  </si>
  <si>
    <t>Plochy stadiónů</t>
  </si>
  <si>
    <t>Tomáš Hlaváček</t>
  </si>
  <si>
    <t>Certifikace IAAF</t>
  </si>
  <si>
    <t>((40*1,22)*2)*0,015</t>
  </si>
  <si>
    <t xml:space="preserve">Výkres č.6 Sektor skok o tyči  </t>
  </si>
  <si>
    <t xml:space="preserve">Výkres č.4 Půdorys stadionu </t>
  </si>
  <si>
    <t xml:space="preserve">229,9*1                                               </t>
  </si>
  <si>
    <t xml:space="preserve">Výkres č.4 Půdorys stadionu   </t>
  </si>
  <si>
    <t xml:space="preserve">229,9*1                                                                         </t>
  </si>
  <si>
    <t>Výkres č.4 Půdorys stadionu</t>
  </si>
  <si>
    <t xml:space="preserve">4696,66*0,0057                                                                                 </t>
  </si>
  <si>
    <t xml:space="preserve">4696,66*0,0057                                                                              </t>
  </si>
  <si>
    <t xml:space="preserve">4696,66*0,0057                                                                                   </t>
  </si>
  <si>
    <t>Výkres č.5 Sektor vodní příkop</t>
  </si>
  <si>
    <t xml:space="preserve">197,74*0,001532                                                          </t>
  </si>
  <si>
    <t xml:space="preserve">197,74*0,001532                                                     </t>
  </si>
  <si>
    <t>(2*29,825)+13,4+13,4</t>
  </si>
  <si>
    <t xml:space="preserve">962,15*0,37                                                        </t>
  </si>
  <si>
    <t>Výkres č.6 Sektor skok o tyči</t>
  </si>
  <si>
    <t xml:space="preserve">203,96*0,6*0,2                                                            </t>
  </si>
  <si>
    <t xml:space="preserve"> Výkres č.6 Sektor skok o tyči</t>
  </si>
  <si>
    <t xml:space="preserve">539,55+4,5                                                             </t>
  </si>
  <si>
    <t xml:space="preserve">962,15*0,37                                                             </t>
  </si>
  <si>
    <t xml:space="preserve">Výkres č.6 Sektor skok o tyči </t>
  </si>
  <si>
    <t xml:space="preserve">962,15*0,37                                                                </t>
  </si>
  <si>
    <t xml:space="preserve">55,5+25,1+261                                                                     </t>
  </si>
  <si>
    <t xml:space="preserve"> Výkres č.6 Sektor skok o tyči </t>
  </si>
  <si>
    <t xml:space="preserve">341,6*0,0132                                                                                   4,5       </t>
  </si>
  <si>
    <t xml:space="preserve">341,6*0,0132                                                                                    4,5       </t>
  </si>
  <si>
    <t xml:space="preserve">42,85+45,5+48,15+53,05+14,41                                                           </t>
  </si>
  <si>
    <t xml:space="preserve">Výkres č.7 Sektor skok o tyči - odvodnění  </t>
  </si>
  <si>
    <t xml:space="preserve">42,85+45,5+48,15+53,05+14,41                                            </t>
  </si>
  <si>
    <t xml:space="preserve">203,96*0,6                                                                                        </t>
  </si>
  <si>
    <t xml:space="preserve">Výkres č.7 Sektor skok o tyči - odvodnění    </t>
  </si>
  <si>
    <t xml:space="preserve">203,96*0,6*0,17                                                                                    </t>
  </si>
  <si>
    <t xml:space="preserve">Výkres č.7 Sektor skok o tyči - odvodnění      </t>
  </si>
  <si>
    <t xml:space="preserve"> Výkres č.7 Sektor skok o tyči - odvodnění</t>
  </si>
  <si>
    <t>Výkres č.8 Vzorovýřez sektorem - skok o tyči</t>
  </si>
  <si>
    <t xml:space="preserve">53,7+19,6                                                                                      </t>
  </si>
  <si>
    <t>(2*8*1,22)+(4,3*8)</t>
  </si>
  <si>
    <t xml:space="preserve">962,15-(2*8*1,22)-(4,3*8)                        </t>
  </si>
  <si>
    <t>(2*((2*40)+1,2))+(5+4+30+30)</t>
  </si>
  <si>
    <t xml:space="preserve"> Výkres č.9 Sektor skok vysoký</t>
  </si>
  <si>
    <t xml:space="preserve">44+23,2                      </t>
  </si>
  <si>
    <t>Výkres č.9 Sektor skok vysoký</t>
  </si>
  <si>
    <t xml:space="preserve">2*(44+23,2)                                           </t>
  </si>
  <si>
    <t xml:space="preserve">67,2*0,3                             </t>
  </si>
  <si>
    <t>Výkres č.10 Vzorový řez sektorem - skok vysoký</t>
  </si>
  <si>
    <t xml:space="preserve">67,2*0,3  </t>
  </si>
  <si>
    <t>(3*6)+(8,3*4)</t>
  </si>
  <si>
    <t xml:space="preserve">846,11-(3*6)-(8,3*4)                                                                                       </t>
  </si>
  <si>
    <t>5+4+30+30</t>
  </si>
  <si>
    <t xml:space="preserve">916331112     </t>
  </si>
  <si>
    <t>846,11*0,015</t>
  </si>
  <si>
    <t xml:space="preserve">19,96+19,96+14,71                              </t>
  </si>
  <si>
    <t>Výkres č.11 Sektor hod daleký</t>
  </si>
  <si>
    <t xml:space="preserve">3,27+1,8924                                       </t>
  </si>
  <si>
    <t xml:space="preserve"> Výkres č.11 Sektor hod daleký</t>
  </si>
  <si>
    <t>9,96*0,19</t>
  </si>
  <si>
    <t xml:space="preserve">1,89*1,9                                  </t>
  </si>
  <si>
    <t xml:space="preserve">Výkres č.11 Sektor hod daleký  </t>
  </si>
  <si>
    <t>19,96+19,96+14,71</t>
  </si>
  <si>
    <t>9,96+143,85</t>
  </si>
  <si>
    <t>592172140</t>
  </si>
  <si>
    <t xml:space="preserve">Osazení zahradního obrubníku betonového do lože z betonu s boční  opěrou             </t>
  </si>
  <si>
    <t xml:space="preserve">Obrubník betonový záhonový šedý(přírodní) 50 x 5 x 25 cm       </t>
  </si>
  <si>
    <t>(53,7+19,6)*2</t>
  </si>
  <si>
    <t xml:space="preserve">Osazení zahradního obrubníku betonového do lože z betonu s boční  opěrou         </t>
  </si>
  <si>
    <t>(846,11*0,04)*1,6</t>
  </si>
  <si>
    <t xml:space="preserve">Zakalení spodní vrstvy štěrkodrtí 16-22 tl. 20mm                                                  </t>
  </si>
  <si>
    <t>122101101</t>
  </si>
  <si>
    <t xml:space="preserve">Odkopávky a prokopávky nezapažené v hornině tř. 1 a 2 objem do 100 m3                               </t>
  </si>
  <si>
    <t>_4C80RS7B8</t>
  </si>
  <si>
    <t>167101101</t>
  </si>
  <si>
    <t xml:space="preserve">Nakládání výkopku z hornin tř. 1 až 4 do 100 m3                                                     </t>
  </si>
  <si>
    <t>_4C80RTB3Q</t>
  </si>
  <si>
    <t>997211511</t>
  </si>
  <si>
    <t xml:space="preserve">Vodorovná doprava suti po suchu na vzdálenost do 1 km                                               </t>
  </si>
  <si>
    <t>_4C80RW6EM</t>
  </si>
  <si>
    <t>171201201</t>
  </si>
  <si>
    <t xml:space="preserve">Uložení sypaniny na skládky                                                                         </t>
  </si>
  <si>
    <t>_4C80RXTKJ</t>
  </si>
  <si>
    <t>564871116</t>
  </si>
  <si>
    <t xml:space="preserve">Podklad ze štěrkodrtě ŠD tl. 300 mm                                                                 </t>
  </si>
  <si>
    <t>_4C80S2EHP</t>
  </si>
  <si>
    <t>_4C80TA0P5</t>
  </si>
  <si>
    <t>_4C80TB19O</t>
  </si>
  <si>
    <t>_4C80TCI9L</t>
  </si>
  <si>
    <t>_4C80TD28O</t>
  </si>
  <si>
    <t>_4C80TEM5H</t>
  </si>
  <si>
    <t>_4C80TEQ3L</t>
  </si>
  <si>
    <t>171203111</t>
  </si>
  <si>
    <t xml:space="preserve">Uložení a hrubé rozhrnutí výkopku bez zhutnění v rovině a ve svahu do 1:5                           </t>
  </si>
  <si>
    <t>_4C80TI49D</t>
  </si>
  <si>
    <t>_4C80TJ2X3</t>
  </si>
  <si>
    <t>ON</t>
  </si>
  <si>
    <t>Provizorní vjezd</t>
  </si>
  <si>
    <t xml:space="preserve">m3  </t>
  </si>
  <si>
    <t xml:space="preserve">t   </t>
  </si>
  <si>
    <t xml:space="preserve">10*4*1,2                                                Výkres č.4 Půdorys stadionu                                             </t>
  </si>
  <si>
    <t xml:space="preserve">10*4*1,2                                                     Výkres č.4 Půdorys stadionu                                        </t>
  </si>
  <si>
    <t xml:space="preserve">10*4*1,2                                                      Výkres č.4 Půdorys stadionu                                       </t>
  </si>
  <si>
    <t xml:space="preserve">10*4*1,2                                                    Výkres č.4 Půdorys stadionu                                         </t>
  </si>
  <si>
    <t xml:space="preserve">(4*4)+(4*6)                                 Výkres č.4 Půdorys stadionu                                                </t>
  </si>
  <si>
    <t>Geodetické práce při provádění stavby</t>
  </si>
  <si>
    <t xml:space="preserve">Bude provedeno dle pravidel a  požadavku IAAF </t>
  </si>
  <si>
    <t>NUS - náklady spojené s umístěním stavby</t>
  </si>
  <si>
    <t>m2</t>
  </si>
  <si>
    <t xml:space="preserve">4,5*9                                              Výkres č.4 Půdorys stadionu                                             </t>
  </si>
  <si>
    <t>Provizorní přejezd</t>
  </si>
  <si>
    <t>SW SP 16</t>
  </si>
  <si>
    <t>Průzkumné, geodetické a projektové práce, geodetické práce při provádění stavby</t>
  </si>
  <si>
    <t>SW SP 17</t>
  </si>
  <si>
    <t>kpl</t>
  </si>
  <si>
    <t>SW SP 18</t>
  </si>
  <si>
    <t>Dokumentace skutečného provedení stavby - 4x v tištěné podobě a 1x v elektronické podobě na CD</t>
  </si>
  <si>
    <t>Průzkumné, geodetické a projektové práce dokumentace stavby (výkresová a textová) skutečného provedenístavby - 4xv tištěné podobě a 1x v elektronické podobě na CD</t>
  </si>
  <si>
    <t>VRN</t>
  </si>
  <si>
    <t>SW SP 19</t>
  </si>
  <si>
    <t>Vytýčení stávajících inženýrských sítí před zahájením zemních prací</t>
  </si>
  <si>
    <t>Příprava staveniště záchranné práce přeložení konstrukcí</t>
  </si>
  <si>
    <t>SW SP 20</t>
  </si>
  <si>
    <t>Zařízení staveniště</t>
  </si>
  <si>
    <t>SW SP 21</t>
  </si>
  <si>
    <t>Ostatní náklady související s objektem náklady související s publikační činností</t>
  </si>
  <si>
    <t>SW SP 22</t>
  </si>
  <si>
    <t>Vybudování velkoplošného reklamního panelu (rozměy panelu alespoň 2x2 m)</t>
  </si>
  <si>
    <t>SW SP 23</t>
  </si>
  <si>
    <t>Vybudování pamětní desky s oznámením, že akce byla realizována v daném roce za podpory MŠMT</t>
  </si>
  <si>
    <t>Ostatní náklady související s objektem náklady související s publikační činností - vybudování pamětní desky s oznámením, že akce byla realizována v daném roce za podpory MŠMT</t>
  </si>
  <si>
    <t>VRN Celkem :</t>
  </si>
  <si>
    <t>Ostatní náklady</t>
  </si>
  <si>
    <t xml:space="preserve">VRN Vedlejší a ostatní rozpočtové náklady                                                                               </t>
  </si>
  <si>
    <t>SW SP 24</t>
  </si>
  <si>
    <t xml:space="preserve">10*4*1,2                                                            Výkres č.4 Půdorys stadionu                                </t>
  </si>
  <si>
    <t>Provizorní přejezd přes stávající konstrukci atletické dráhy, přejezd bude obsahovat ochrannou plachtu,geotextílii, silniční panely a nájezdy ze štěrkodrti</t>
  </si>
  <si>
    <t xml:space="preserve">(4*4*0,3)+(4*6*0,2)                   Výkres č.4 Půdorys stadionu                                              </t>
  </si>
  <si>
    <t xml:space="preserve">((4*4*0,3)+(4*6*0,2)) *1,6                Výkres č.4 Půdorys stadionu                                              </t>
  </si>
  <si>
    <t xml:space="preserve">(10*4*1,2)*1,6                                       Výkres č.4 Půdorys stadionu                                        </t>
  </si>
  <si>
    <t xml:space="preserve">(10*4*1,2)*1,6                                   Výkres č.4 Půdorys stadionu                                          </t>
  </si>
  <si>
    <t>Provizorní přejezd k sektoru S2 a S3</t>
  </si>
  <si>
    <t>Osazení panelu bezprostředně po zahájení prací</t>
  </si>
  <si>
    <t>Osazení na projektantem stanoveném místě na dokončené stavbě dle pravidel pca integrovaný operační program</t>
  </si>
  <si>
    <t>Osazení trvalé</t>
  </si>
  <si>
    <t>Osazení na projektantem stanoveném místě na dokončené stavbě dle zásad programu 133510 MŠMT pro rok 2015</t>
  </si>
  <si>
    <t>Drenážní systém u sektoru S2 bude napojen na stávající drenáž atletického oválu, která se nachází pod první drahou. Z důvodu nenarušení konstrukce atletického oválu bude toto napojení provedeno pomocí štěrkového vsaku umístěného co nejblíže drenáže atletického oválu</t>
  </si>
  <si>
    <t>Geodetické práce po výstavbě - zaměření skutečného provedení stavby - 1 paré v tištěné podobě a 4x v elektronické podobě</t>
  </si>
  <si>
    <t>PP</t>
  </si>
  <si>
    <t xml:space="preserve">   PV Provizorní vjezd                                                                                  </t>
  </si>
  <si>
    <t>PV</t>
  </si>
  <si>
    <t xml:space="preserve">   PP Provizorní přejezd                                                                                  </t>
  </si>
  <si>
    <t>Odstranění přejezdu, úprava pláně</t>
  </si>
  <si>
    <t>SW SP 0016</t>
  </si>
  <si>
    <t>Odstranění provizorního přejezdu S2 a S3</t>
  </si>
  <si>
    <t>VN a ON celkem</t>
  </si>
  <si>
    <t>Položky vycházející z cenové soustavy ÚRS Praha a.s. 2014. Položky, jejichž kód obsahuje písmena SW, jsou kalkulovány rozpočtářem
Cenová soustava ÚRS ve smyslu ustanovení vyhlášky č. 230/2012 Sb. splňuje veškeré náležitosti pro její použití při sestavování soupisu prací v rámci zadávací dokumentace veřejných zakázek.                                        
Nové sportovní povrchy budou provedeny podle pravidel a požadavků IAAF(Mezinárodní asociace atletických federací)</t>
  </si>
  <si>
    <t>SW SP 0017</t>
  </si>
  <si>
    <t xml:space="preserve">Příplatek k vodorovnému přemístění suti s naložením a složením na skládku ZKD 1000 m nad 6000 m </t>
  </si>
  <si>
    <t>Vedlejší a ostatní rozpočtové náklady</t>
  </si>
  <si>
    <t xml:space="preserve">26,771*9 km                                                                              </t>
  </si>
  <si>
    <t xml:space="preserve">0,3029*9 km                                                   </t>
  </si>
  <si>
    <t xml:space="preserve">385,4*9 km                                                          </t>
  </si>
  <si>
    <t>12,69*9 km</t>
  </si>
  <si>
    <t xml:space="preserve">15,36*9 km              Výkres č.4 Půdorys stadionu                                              </t>
  </si>
  <si>
    <t xml:space="preserve">1,464*9 km                                                          </t>
  </si>
  <si>
    <t>54,151*9 km</t>
  </si>
  <si>
    <t xml:space="preserve">5,16*9 km                                                                                                </t>
  </si>
  <si>
    <t xml:space="preserve">                            Bude provedeno dle pravidel a  požadavku IAAF </t>
  </si>
  <si>
    <t>Výkaz výměr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</si>
</sst>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"/>
    <numFmt numFmtId="165" formatCode="dd/mm/yy"/>
    <numFmt numFmtId="166" formatCode="#,##0.00\ &quot;Kč&quot;"/>
  </numFmts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i/>
      <sz val="8"/>
      <color theme="1"/>
      <name val="Times New Roman"/>
      <family val="1"/>
      <charset val="238"/>
    </font>
    <font>
      <sz val="10"/>
      <name val="Arial CE"/>
      <charset val="238"/>
    </font>
    <font>
      <b/>
      <sz val="14"/>
      <name val="Arial CE"/>
      <family val="2"/>
      <charset val="238"/>
    </font>
    <font>
      <b/>
      <i/>
      <sz val="12"/>
      <name val="Arial CE"/>
      <family val="2"/>
      <charset val="238"/>
    </font>
    <font>
      <b/>
      <i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</font>
    <font>
      <b/>
      <sz val="10"/>
      <name val="Arial CE"/>
      <charset val="238"/>
    </font>
    <font>
      <b/>
      <sz val="9"/>
      <name val="Arial CE"/>
      <charset val="238"/>
    </font>
    <font>
      <sz val="9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Times New Roman"/>
      <family val="1"/>
      <charset val="238"/>
    </font>
    <font>
      <sz val="8"/>
      <name val="Trebuchet M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10" fillId="0" borderId="0"/>
    <xf numFmtId="0" fontId="19" fillId="0" borderId="0"/>
    <xf numFmtId="0" fontId="28" fillId="0" borderId="0" applyAlignment="0">
      <alignment vertical="top" wrapText="1"/>
      <protection locked="0"/>
    </xf>
  </cellStyleXfs>
  <cellXfs count="30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14" fontId="2" fillId="0" borderId="0" xfId="0" applyNumberFormat="1" applyFont="1"/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4" fontId="2" fillId="0" borderId="0" xfId="0" applyNumberFormat="1" applyFont="1"/>
    <xf numFmtId="4" fontId="3" fillId="0" borderId="0" xfId="0" applyNumberFormat="1" applyFont="1"/>
    <xf numFmtId="164" fontId="9" fillId="0" borderId="0" xfId="0" applyNumberFormat="1" applyFont="1"/>
    <xf numFmtId="4" fontId="3" fillId="3" borderId="0" xfId="0" applyNumberFormat="1" applyFont="1" applyFill="1"/>
    <xf numFmtId="0" fontId="5" fillId="2" borderId="0" xfId="0" applyFont="1" applyFill="1"/>
    <xf numFmtId="4" fontId="3" fillId="4" borderId="0" xfId="0" applyNumberFormat="1" applyFont="1" applyFill="1"/>
    <xf numFmtId="0" fontId="3" fillId="4" borderId="0" xfId="0" applyFont="1" applyFill="1" applyAlignment="1">
      <alignment horizontal="center"/>
    </xf>
    <xf numFmtId="0" fontId="10" fillId="0" borderId="0" xfId="1"/>
    <xf numFmtId="0" fontId="11" fillId="0" borderId="0" xfId="1" applyFont="1" applyAlignment="1">
      <alignment horizontal="centerContinuous"/>
    </xf>
    <xf numFmtId="0" fontId="10" fillId="0" borderId="0" xfId="1" applyAlignment="1">
      <alignment horizontal="centerContinuous"/>
    </xf>
    <xf numFmtId="0" fontId="10" fillId="0" borderId="3" xfId="1" applyBorder="1"/>
    <xf numFmtId="0" fontId="10" fillId="0" borderId="4" xfId="1" applyBorder="1"/>
    <xf numFmtId="0" fontId="10" fillId="0" borderId="2" xfId="1" applyBorder="1"/>
    <xf numFmtId="0" fontId="10" fillId="0" borderId="5" xfId="1" applyBorder="1"/>
    <xf numFmtId="49" fontId="12" fillId="3" borderId="6" xfId="1" applyNumberFormat="1" applyFont="1" applyFill="1" applyBorder="1"/>
    <xf numFmtId="49" fontId="10" fillId="3" borderId="7" xfId="1" applyNumberFormat="1" applyFill="1" applyBorder="1"/>
    <xf numFmtId="0" fontId="13" fillId="3" borderId="0" xfId="1" applyFont="1" applyFill="1" applyBorder="1"/>
    <xf numFmtId="0" fontId="10" fillId="3" borderId="0" xfId="1" applyFill="1" applyBorder="1"/>
    <xf numFmtId="0" fontId="10" fillId="0" borderId="0" xfId="1" applyBorder="1"/>
    <xf numFmtId="0" fontId="10" fillId="0" borderId="8" xfId="1" applyBorder="1"/>
    <xf numFmtId="0" fontId="10" fillId="0" borderId="9" xfId="1" applyBorder="1"/>
    <xf numFmtId="0" fontId="10" fillId="0" borderId="10" xfId="1" applyBorder="1"/>
    <xf numFmtId="0" fontId="10" fillId="0" borderId="11" xfId="1" applyBorder="1"/>
    <xf numFmtId="0" fontId="10" fillId="0" borderId="12" xfId="1" applyBorder="1"/>
    <xf numFmtId="0" fontId="10" fillId="0" borderId="13" xfId="1" applyBorder="1"/>
    <xf numFmtId="0" fontId="10" fillId="0" borderId="12" xfId="1" applyNumberFormat="1" applyBorder="1"/>
    <xf numFmtId="0" fontId="10" fillId="0" borderId="11" xfId="1" applyNumberFormat="1" applyBorder="1"/>
    <xf numFmtId="0" fontId="10" fillId="0" borderId="13" xfId="1" applyNumberFormat="1" applyBorder="1"/>
    <xf numFmtId="0" fontId="10" fillId="0" borderId="0" xfId="1" applyNumberFormat="1"/>
    <xf numFmtId="3" fontId="10" fillId="0" borderId="13" xfId="1" applyNumberFormat="1" applyBorder="1"/>
    <xf numFmtId="0" fontId="10" fillId="0" borderId="17" xfId="1" applyBorder="1"/>
    <xf numFmtId="0" fontId="10" fillId="0" borderId="15" xfId="1" applyBorder="1"/>
    <xf numFmtId="0" fontId="10" fillId="0" borderId="18" xfId="1" applyBorder="1"/>
    <xf numFmtId="0" fontId="10" fillId="0" borderId="19" xfId="1" applyBorder="1"/>
    <xf numFmtId="0" fontId="10" fillId="0" borderId="6" xfId="1" applyBorder="1"/>
    <xf numFmtId="0" fontId="10" fillId="0" borderId="14" xfId="1" applyBorder="1"/>
    <xf numFmtId="3" fontId="10" fillId="0" borderId="0" xfId="1" applyNumberFormat="1"/>
    <xf numFmtId="0" fontId="11" fillId="0" borderId="23" xfId="1" applyFont="1" applyBorder="1" applyAlignment="1">
      <alignment horizontal="centerContinuous" vertical="center"/>
    </xf>
    <xf numFmtId="0" fontId="16" fillId="0" borderId="24" xfId="1" applyFont="1" applyBorder="1" applyAlignment="1">
      <alignment horizontal="centerContinuous" vertical="center"/>
    </xf>
    <xf numFmtId="0" fontId="10" fillId="0" borderId="24" xfId="1" applyBorder="1" applyAlignment="1">
      <alignment horizontal="centerContinuous" vertical="center"/>
    </xf>
    <xf numFmtId="0" fontId="10" fillId="0" borderId="25" xfId="1" applyBorder="1" applyAlignment="1">
      <alignment horizontal="centerContinuous" vertical="center"/>
    </xf>
    <xf numFmtId="0" fontId="15" fillId="0" borderId="26" xfId="1" applyFont="1" applyBorder="1" applyAlignment="1">
      <alignment horizontal="left"/>
    </xf>
    <xf numFmtId="0" fontId="10" fillId="0" borderId="27" xfId="1" applyBorder="1" applyAlignment="1">
      <alignment horizontal="left"/>
    </xf>
    <xf numFmtId="0" fontId="10" fillId="0" borderId="28" xfId="1" applyBorder="1" applyAlignment="1">
      <alignment horizontal="centerContinuous"/>
    </xf>
    <xf numFmtId="0" fontId="15" fillId="0" borderId="27" xfId="1" applyFont="1" applyBorder="1" applyAlignment="1">
      <alignment horizontal="centerContinuous"/>
    </xf>
    <xf numFmtId="0" fontId="10" fillId="0" borderId="27" xfId="1" applyBorder="1" applyAlignment="1">
      <alignment horizontal="centerContinuous"/>
    </xf>
    <xf numFmtId="0" fontId="10" fillId="0" borderId="29" xfId="1" applyBorder="1"/>
    <xf numFmtId="0" fontId="10" fillId="0" borderId="21" xfId="1" applyBorder="1"/>
    <xf numFmtId="3" fontId="10" fillId="0" borderId="30" xfId="1" applyNumberFormat="1" applyBorder="1"/>
    <xf numFmtId="0" fontId="10" fillId="0" borderId="31" xfId="1" applyBorder="1"/>
    <xf numFmtId="3" fontId="10" fillId="0" borderId="32" xfId="1" applyNumberFormat="1" applyBorder="1"/>
    <xf numFmtId="0" fontId="10" fillId="0" borderId="33" xfId="1" applyBorder="1"/>
    <xf numFmtId="3" fontId="10" fillId="0" borderId="15" xfId="1" applyNumberFormat="1" applyBorder="1"/>
    <xf numFmtId="0" fontId="10" fillId="0" borderId="16" xfId="1" applyBorder="1"/>
    <xf numFmtId="0" fontId="10" fillId="0" borderId="34" xfId="1" applyBorder="1"/>
    <xf numFmtId="0" fontId="10" fillId="0" borderId="35" xfId="1" applyBorder="1"/>
    <xf numFmtId="0" fontId="17" fillId="0" borderId="17" xfId="1" applyFont="1" applyBorder="1"/>
    <xf numFmtId="0" fontId="10" fillId="0" borderId="37" xfId="1" applyBorder="1"/>
    <xf numFmtId="3" fontId="10" fillId="0" borderId="38" xfId="1" applyNumberFormat="1" applyBorder="1"/>
    <xf numFmtId="0" fontId="10" fillId="0" borderId="39" xfId="1" applyBorder="1"/>
    <xf numFmtId="0" fontId="10" fillId="0" borderId="40" xfId="1" applyBorder="1"/>
    <xf numFmtId="165" fontId="10" fillId="0" borderId="0" xfId="1" applyNumberFormat="1" applyBorder="1"/>
    <xf numFmtId="0" fontId="10" fillId="0" borderId="12" xfId="1" applyNumberFormat="1" applyBorder="1" applyAlignment="1">
      <alignment horizontal="right"/>
    </xf>
    <xf numFmtId="166" fontId="10" fillId="0" borderId="15" xfId="1" applyNumberFormat="1" applyBorder="1"/>
    <xf numFmtId="166" fontId="10" fillId="0" borderId="0" xfId="1" applyNumberFormat="1" applyBorder="1"/>
    <xf numFmtId="0" fontId="16" fillId="0" borderId="37" xfId="1" applyFont="1" applyFill="1" applyBorder="1"/>
    <xf numFmtId="0" fontId="16" fillId="0" borderId="38" xfId="1" applyFont="1" applyFill="1" applyBorder="1"/>
    <xf numFmtId="0" fontId="16" fillId="0" borderId="41" xfId="1" applyFont="1" applyFill="1" applyBorder="1"/>
    <xf numFmtId="166" fontId="16" fillId="0" borderId="38" xfId="1" applyNumberFormat="1" applyFont="1" applyFill="1" applyBorder="1"/>
    <xf numFmtId="0" fontId="16" fillId="0" borderId="42" xfId="1" applyFont="1" applyFill="1" applyBorder="1"/>
    <xf numFmtId="0" fontId="16" fillId="0" borderId="0" xfId="1" applyFont="1"/>
    <xf numFmtId="0" fontId="10" fillId="0" borderId="0" xfId="1" applyAlignment="1"/>
    <xf numFmtId="0" fontId="10" fillId="0" borderId="0" xfId="1" applyAlignment="1">
      <alignment vertical="justify"/>
    </xf>
    <xf numFmtId="0" fontId="21" fillId="0" borderId="15" xfId="1" applyFont="1" applyBorder="1"/>
    <xf numFmtId="49" fontId="20" fillId="0" borderId="19" xfId="1" applyNumberFormat="1" applyFont="1" applyBorder="1"/>
    <xf numFmtId="4" fontId="10" fillId="0" borderId="30" xfId="1" applyNumberFormat="1" applyBorder="1"/>
    <xf numFmtId="0" fontId="10" fillId="0" borderId="0" xfId="1"/>
    <xf numFmtId="0" fontId="11" fillId="0" borderId="0" xfId="1" applyFont="1" applyAlignment="1">
      <alignment horizontal="centerContinuous"/>
    </xf>
    <xf numFmtId="0" fontId="10" fillId="0" borderId="0" xfId="1" applyBorder="1"/>
    <xf numFmtId="0" fontId="10" fillId="0" borderId="12" xfId="1" applyBorder="1"/>
    <xf numFmtId="0" fontId="10" fillId="0" borderId="14" xfId="1" applyBorder="1"/>
    <xf numFmtId="0" fontId="13" fillId="0" borderId="45" xfId="2" applyFont="1" applyBorder="1"/>
    <xf numFmtId="0" fontId="19" fillId="0" borderId="45" xfId="2" applyBorder="1"/>
    <xf numFmtId="0" fontId="19" fillId="0" borderId="45" xfId="2" applyBorder="1" applyAlignment="1">
      <alignment horizontal="right"/>
    </xf>
    <xf numFmtId="0" fontId="19" fillId="0" borderId="45" xfId="2" applyFont="1" applyBorder="1"/>
    <xf numFmtId="0" fontId="10" fillId="0" borderId="45" xfId="1" applyNumberFormat="1" applyBorder="1" applyAlignment="1">
      <alignment horizontal="left"/>
    </xf>
    <xf numFmtId="0" fontId="10" fillId="0" borderId="46" xfId="1" applyNumberFormat="1" applyBorder="1"/>
    <xf numFmtId="0" fontId="13" fillId="0" borderId="49" xfId="2" applyFont="1" applyBorder="1"/>
    <xf numFmtId="0" fontId="19" fillId="0" borderId="49" xfId="2" applyBorder="1"/>
    <xf numFmtId="0" fontId="19" fillId="0" borderId="49" xfId="2" applyBorder="1" applyAlignment="1">
      <alignment horizontal="right"/>
    </xf>
    <xf numFmtId="49" fontId="11" fillId="0" borderId="0" xfId="1" applyNumberFormat="1" applyFont="1" applyAlignment="1">
      <alignment horizontal="centerContinuous"/>
    </xf>
    <xf numFmtId="0" fontId="11" fillId="0" borderId="0" xfId="1" applyFont="1" applyBorder="1" applyAlignment="1">
      <alignment horizontal="centerContinuous"/>
    </xf>
    <xf numFmtId="49" fontId="15" fillId="0" borderId="26" xfId="1" applyNumberFormat="1" applyFont="1" applyFill="1" applyBorder="1"/>
    <xf numFmtId="0" fontId="15" fillId="0" borderId="27" xfId="1" applyFont="1" applyFill="1" applyBorder="1"/>
    <xf numFmtId="0" fontId="15" fillId="0" borderId="28" xfId="1" applyFont="1" applyFill="1" applyBorder="1"/>
    <xf numFmtId="0" fontId="15" fillId="0" borderId="51" xfId="1" applyFont="1" applyFill="1" applyBorder="1"/>
    <xf numFmtId="0" fontId="15" fillId="0" borderId="52" xfId="1" applyFont="1" applyFill="1" applyBorder="1"/>
    <xf numFmtId="0" fontId="15" fillId="0" borderId="53" xfId="1" applyFont="1" applyFill="1" applyBorder="1"/>
    <xf numFmtId="0" fontId="22" fillId="0" borderId="0" xfId="1" applyFont="1" applyFill="1" applyBorder="1"/>
    <xf numFmtId="0" fontId="10" fillId="0" borderId="0" xfId="1" applyFill="1" applyBorder="1"/>
    <xf numFmtId="3" fontId="17" fillId="0" borderId="8" xfId="1" applyNumberFormat="1" applyFont="1" applyFill="1" applyBorder="1"/>
    <xf numFmtId="0" fontId="15" fillId="0" borderId="26" xfId="1" applyFont="1" applyFill="1" applyBorder="1"/>
    <xf numFmtId="3" fontId="15" fillId="0" borderId="28" xfId="1" applyNumberFormat="1" applyFont="1" applyFill="1" applyBorder="1"/>
    <xf numFmtId="3" fontId="15" fillId="0" borderId="52" xfId="1" applyNumberFormat="1" applyFont="1" applyFill="1" applyBorder="1"/>
    <xf numFmtId="3" fontId="15" fillId="0" borderId="53" xfId="1" applyNumberFormat="1" applyFont="1" applyFill="1" applyBorder="1"/>
    <xf numFmtId="0" fontId="15" fillId="0" borderId="0" xfId="1" applyFont="1"/>
    <xf numFmtId="0" fontId="10" fillId="0" borderId="0" xfId="1" applyFill="1"/>
    <xf numFmtId="3" fontId="22" fillId="0" borderId="0" xfId="1" applyNumberFormat="1" applyFont="1"/>
    <xf numFmtId="4" fontId="22" fillId="0" borderId="0" xfId="1" applyNumberFormat="1" applyFont="1"/>
    <xf numFmtId="4" fontId="10" fillId="0" borderId="0" xfId="1" applyNumberFormat="1"/>
    <xf numFmtId="49" fontId="22" fillId="0" borderId="6" xfId="1" applyNumberFormat="1" applyFont="1" applyFill="1" applyBorder="1"/>
    <xf numFmtId="3" fontId="17" fillId="0" borderId="54" xfId="1" applyNumberFormat="1" applyFont="1" applyFill="1" applyBorder="1"/>
    <xf numFmtId="3" fontId="17" fillId="0" borderId="55" xfId="1" applyNumberFormat="1" applyFont="1" applyFill="1" applyBorder="1"/>
    <xf numFmtId="3" fontId="15" fillId="0" borderId="0" xfId="1" applyNumberFormat="1" applyFont="1"/>
    <xf numFmtId="4" fontId="17" fillId="0" borderId="7" xfId="1" applyNumberFormat="1" applyFont="1" applyFill="1" applyBorder="1"/>
    <xf numFmtId="4" fontId="15" fillId="0" borderId="51" xfId="1" applyNumberFormat="1" applyFont="1" applyFill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4" fontId="10" fillId="0" borderId="0" xfId="1" applyNumberFormat="1" applyBorder="1" applyAlignment="1">
      <alignment horizontal="right"/>
    </xf>
    <xf numFmtId="0" fontId="0" fillId="0" borderId="0" xfId="0" applyAlignme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shrinkToFit="1"/>
    </xf>
    <xf numFmtId="0" fontId="2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left" vertical="top"/>
    </xf>
    <xf numFmtId="4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/>
    </xf>
    <xf numFmtId="4" fontId="3" fillId="0" borderId="0" xfId="0" applyNumberFormat="1" applyFont="1" applyAlignment="1">
      <alignment vertical="top"/>
    </xf>
    <xf numFmtId="0" fontId="2" fillId="0" borderId="0" xfId="0" applyFont="1" applyFill="1" applyAlignment="1">
      <alignment horizontal="center"/>
    </xf>
    <xf numFmtId="49" fontId="2" fillId="0" borderId="0" xfId="0" applyNumberFormat="1" applyFont="1" applyFill="1" applyAlignment="1">
      <alignment horizontal="left"/>
    </xf>
    <xf numFmtId="4" fontId="2" fillId="0" borderId="0" xfId="0" applyNumberFormat="1" applyFont="1" applyFill="1"/>
    <xf numFmtId="0" fontId="2" fillId="0" borderId="0" xfId="0" applyFont="1" applyFill="1" applyAlignment="1">
      <alignment horizontal="left"/>
    </xf>
    <xf numFmtId="4" fontId="3" fillId="0" borderId="0" xfId="0" applyNumberFormat="1" applyFont="1" applyFill="1"/>
    <xf numFmtId="0" fontId="0" fillId="0" borderId="0" xfId="0" applyFill="1"/>
    <xf numFmtId="0" fontId="0" fillId="0" borderId="0" xfId="0" applyFill="1" applyAlignment="1">
      <alignment horizontal="left"/>
    </xf>
    <xf numFmtId="0" fontId="24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vertical="top"/>
    </xf>
    <xf numFmtId="49" fontId="2" fillId="0" borderId="0" xfId="0" applyNumberFormat="1" applyFont="1" applyFill="1" applyAlignment="1">
      <alignment horizontal="left" vertical="top"/>
    </xf>
    <xf numFmtId="4" fontId="2" fillId="0" borderId="0" xfId="0" applyNumberFormat="1" applyFont="1" applyFill="1" applyAlignment="1">
      <alignment vertical="top"/>
    </xf>
    <xf numFmtId="0" fontId="2" fillId="0" borderId="0" xfId="0" applyFont="1" applyFill="1" applyAlignment="1">
      <alignment horizontal="left" vertical="top"/>
    </xf>
    <xf numFmtId="4" fontId="3" fillId="0" borderId="0" xfId="0" applyNumberFormat="1" applyFont="1" applyFill="1" applyAlignment="1">
      <alignment vertical="top"/>
    </xf>
    <xf numFmtId="0" fontId="9" fillId="0" borderId="0" xfId="0" applyFont="1" applyAlignment="1">
      <alignment shrinkToFit="1"/>
    </xf>
    <xf numFmtId="0" fontId="0" fillId="0" borderId="0" xfId="0" applyAlignment="1">
      <alignment shrinkToFit="1"/>
    </xf>
    <xf numFmtId="0" fontId="9" fillId="0" borderId="0" xfId="0" applyFont="1" applyAlignment="1"/>
    <xf numFmtId="0" fontId="9" fillId="0" borderId="0" xfId="0" applyFont="1" applyAlignment="1">
      <alignment vertical="center"/>
    </xf>
    <xf numFmtId="0" fontId="0" fillId="0" borderId="0" xfId="0" applyAlignment="1">
      <alignment vertical="top" shrinkToFit="1"/>
    </xf>
    <xf numFmtId="0" fontId="0" fillId="0" borderId="0" xfId="0" applyAlignment="1">
      <alignment vertical="top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0" fontId="9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3" fontId="9" fillId="0" borderId="0" xfId="0" applyNumberFormat="1" applyFont="1" applyAlignment="1">
      <alignment horizontal="left" vertical="center"/>
    </xf>
    <xf numFmtId="0" fontId="10" fillId="0" borderId="11" xfId="1" applyBorder="1" applyAlignment="1">
      <alignment horizontal="right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9" fillId="0" borderId="0" xfId="0" applyFont="1" applyAlignment="1">
      <alignment horizontal="right" vertical="center" shrinkToFit="1"/>
    </xf>
    <xf numFmtId="0" fontId="25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25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164" fontId="9" fillId="0" borderId="0" xfId="0" applyNumberFormat="1" applyFont="1" applyAlignment="1">
      <alignment vertical="top"/>
    </xf>
    <xf numFmtId="0" fontId="23" fillId="0" borderId="0" xfId="0" applyFont="1"/>
    <xf numFmtId="0" fontId="25" fillId="0" borderId="0" xfId="0" applyFont="1" applyAlignment="1">
      <alignment horizontal="left" vertical="top"/>
    </xf>
    <xf numFmtId="0" fontId="9" fillId="0" borderId="0" xfId="0" applyNumberFormat="1" applyFont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25" fillId="0" borderId="0" xfId="0" applyNumberFormat="1" applyFont="1" applyAlignment="1">
      <alignment horizontal="left" vertical="center"/>
    </xf>
    <xf numFmtId="0" fontId="0" fillId="0" borderId="0" xfId="0" applyAlignment="1"/>
    <xf numFmtId="0" fontId="25" fillId="0" borderId="0" xfId="0" applyFont="1" applyAlignment="1"/>
    <xf numFmtId="0" fontId="9" fillId="0" borderId="0" xfId="0" applyFont="1" applyAlignment="1">
      <alignment horizontal="left" vertical="top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7" fillId="0" borderId="0" xfId="0" applyFont="1" applyFill="1" applyAlignment="1">
      <alignment horizontal="left" vertical="center"/>
    </xf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4" fontId="2" fillId="0" borderId="0" xfId="0" applyNumberFormat="1" applyFont="1"/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3" fillId="3" borderId="0" xfId="0" applyFont="1" applyFill="1" applyAlignment="1">
      <alignment horizontal="center"/>
    </xf>
    <xf numFmtId="49" fontId="2" fillId="0" borderId="0" xfId="0" applyNumberFormat="1" applyFont="1" applyAlignment="1">
      <alignment horizontal="left"/>
    </xf>
    <xf numFmtId="4" fontId="2" fillId="0" borderId="0" xfId="0" applyNumberFormat="1" applyFont="1"/>
    <xf numFmtId="4" fontId="3" fillId="0" borderId="0" xfId="0" applyNumberFormat="1" applyFont="1"/>
    <xf numFmtId="164" fontId="9" fillId="0" borderId="0" xfId="0" applyNumberFormat="1" applyFont="1"/>
    <xf numFmtId="4" fontId="3" fillId="3" borderId="0" xfId="0" applyNumberFormat="1" applyFont="1" applyFill="1"/>
    <xf numFmtId="0" fontId="5" fillId="2" borderId="0" xfId="0" applyFont="1" applyFill="1"/>
    <xf numFmtId="0" fontId="2" fillId="0" borderId="0" xfId="0" applyFont="1" applyAlignment="1">
      <alignment horizontal="left"/>
    </xf>
    <xf numFmtId="0" fontId="0" fillId="0" borderId="0" xfId="0" applyAlignment="1"/>
    <xf numFmtId="49" fontId="2" fillId="0" borderId="0" xfId="0" applyNumberFormat="1" applyFont="1" applyAlignment="1">
      <alignment horizontal="left"/>
    </xf>
    <xf numFmtId="0" fontId="2" fillId="0" borderId="0" xfId="0" applyFont="1" applyAlignment="1"/>
    <xf numFmtId="0" fontId="7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7" fillId="0" borderId="1" xfId="0" applyFont="1" applyBorder="1" applyAlignment="1">
      <alignment horizontal="center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" fontId="10" fillId="0" borderId="36" xfId="1" applyNumberFormat="1" applyBorder="1"/>
    <xf numFmtId="0" fontId="26" fillId="0" borderId="0" xfId="0" applyFont="1" applyAlignment="1">
      <alignment horizontal="left" vertical="center" shrinkToFit="1"/>
    </xf>
    <xf numFmtId="0" fontId="26" fillId="0" borderId="0" xfId="0" applyFont="1" applyAlignment="1">
      <alignment shrinkToFit="1"/>
    </xf>
    <xf numFmtId="0" fontId="2" fillId="0" borderId="0" xfId="0" applyFont="1" applyAlignment="1"/>
    <xf numFmtId="0" fontId="0" fillId="0" borderId="0" xfId="0" applyAlignment="1"/>
    <xf numFmtId="0" fontId="0" fillId="0" borderId="0" xfId="0" applyAlignment="1">
      <alignment horizontal="left" vertical="top"/>
    </xf>
    <xf numFmtId="2" fontId="2" fillId="0" borderId="0" xfId="0" applyNumberFormat="1" applyFont="1" applyAlignment="1"/>
    <xf numFmtId="0" fontId="0" fillId="0" borderId="0" xfId="0" applyAlignment="1">
      <alignment wrapText="1"/>
    </xf>
    <xf numFmtId="164" fontId="9" fillId="0" borderId="0" xfId="0" applyNumberFormat="1" applyFont="1" applyFill="1" applyAlignment="1">
      <alignment vertical="center"/>
    </xf>
    <xf numFmtId="164" fontId="9" fillId="0" borderId="0" xfId="0" applyNumberFormat="1" applyFont="1" applyFill="1"/>
    <xf numFmtId="164" fontId="6" fillId="0" borderId="0" xfId="0" applyNumberFormat="1" applyFont="1"/>
    <xf numFmtId="4" fontId="1" fillId="0" borderId="0" xfId="0" applyNumberFormat="1" applyFont="1" applyAlignment="1"/>
    <xf numFmtId="0" fontId="0" fillId="0" borderId="0" xfId="0" applyAlignment="1"/>
    <xf numFmtId="0" fontId="2" fillId="0" borderId="0" xfId="0" applyFont="1" applyAlignme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0" fillId="0" borderId="0" xfId="1" applyAlignment="1">
      <alignment horizontal="left" wrapText="1"/>
    </xf>
    <xf numFmtId="0" fontId="14" fillId="0" borderId="15" xfId="1" applyFont="1" applyBorder="1" applyAlignment="1">
      <alignment horizontal="left"/>
    </xf>
    <xf numFmtId="0" fontId="14" fillId="0" borderId="16" xfId="1" applyFont="1" applyBorder="1" applyAlignment="1">
      <alignment horizontal="left"/>
    </xf>
    <xf numFmtId="0" fontId="15" fillId="0" borderId="20" xfId="1" applyFont="1" applyBorder="1" applyAlignment="1">
      <alignment horizontal="left"/>
    </xf>
    <xf numFmtId="0" fontId="15" fillId="0" borderId="21" xfId="1" applyFont="1" applyBorder="1" applyAlignment="1">
      <alignment horizontal="left"/>
    </xf>
    <xf numFmtId="0" fontId="15" fillId="0" borderId="22" xfId="1" applyFont="1" applyBorder="1" applyAlignment="1">
      <alignment horizontal="left"/>
    </xf>
    <xf numFmtId="0" fontId="18" fillId="0" borderId="0" xfId="1" applyFont="1" applyAlignment="1">
      <alignment horizontal="left" vertical="top" wrapText="1"/>
    </xf>
    <xf numFmtId="0" fontId="10" fillId="0" borderId="17" xfId="1" applyBorder="1" applyAlignment="1">
      <alignment horizontal="left"/>
    </xf>
    <xf numFmtId="0" fontId="10" fillId="0" borderId="15" xfId="1" applyBorder="1" applyAlignment="1">
      <alignment horizontal="left"/>
    </xf>
    <xf numFmtId="0" fontId="10" fillId="0" borderId="16" xfId="1" applyBorder="1" applyAlignment="1">
      <alignment horizontal="left"/>
    </xf>
    <xf numFmtId="0" fontId="19" fillId="0" borderId="43" xfId="2" applyFont="1" applyBorder="1" applyAlignment="1">
      <alignment horizontal="center"/>
    </xf>
    <xf numFmtId="0" fontId="19" fillId="0" borderId="44" xfId="2" applyFont="1" applyBorder="1" applyAlignment="1">
      <alignment horizontal="center"/>
    </xf>
    <xf numFmtId="0" fontId="19" fillId="0" borderId="47" xfId="2" applyFont="1" applyBorder="1" applyAlignment="1">
      <alignment horizontal="center"/>
    </xf>
    <xf numFmtId="0" fontId="19" fillId="0" borderId="48" xfId="2" applyFont="1" applyBorder="1" applyAlignment="1">
      <alignment horizontal="center"/>
    </xf>
    <xf numFmtId="0" fontId="19" fillId="0" borderId="49" xfId="2" applyFont="1" applyBorder="1" applyAlignment="1">
      <alignment horizontal="left"/>
    </xf>
    <xf numFmtId="0" fontId="19" fillId="0" borderId="50" xfId="2" applyFont="1" applyBorder="1" applyAlignment="1">
      <alignment horizontal="left"/>
    </xf>
    <xf numFmtId="0" fontId="3" fillId="0" borderId="0" xfId="0" applyFont="1" applyAlignment="1"/>
    <xf numFmtId="0" fontId="0" fillId="0" borderId="0" xfId="0" applyAlignment="1"/>
    <xf numFmtId="0" fontId="4" fillId="0" borderId="1" xfId="0" applyFont="1" applyBorder="1" applyAlignment="1">
      <alignment horizontal="center" vertical="distributed" wrapText="1"/>
    </xf>
    <xf numFmtId="0" fontId="0" fillId="0" borderId="1" xfId="0" applyBorder="1" applyAlignment="1">
      <alignment horizontal="center" vertical="distributed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49" fontId="2" fillId="0" borderId="0" xfId="0" applyNumberFormat="1" applyFont="1" applyAlignment="1">
      <alignment horizontal="left"/>
    </xf>
    <xf numFmtId="0" fontId="4" fillId="4" borderId="0" xfId="0" applyFont="1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0" borderId="0" xfId="0" applyFont="1" applyAlignment="1">
      <alignment horizontal="left" vertical="top" wrapText="1" shrinkToFit="1"/>
    </xf>
    <xf numFmtId="0" fontId="0" fillId="0" borderId="0" xfId="0" applyAlignment="1">
      <alignment horizontal="left" vertical="top" wrapText="1" shrinkToFit="1"/>
    </xf>
    <xf numFmtId="0" fontId="5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2" fillId="4" borderId="2" xfId="0" applyFont="1" applyFill="1" applyBorder="1" applyAlignment="1"/>
    <xf numFmtId="0" fontId="0" fillId="4" borderId="2" xfId="0" applyFill="1" applyBorder="1" applyAlignment="1"/>
    <xf numFmtId="0" fontId="2" fillId="0" borderId="0" xfId="0" applyFont="1" applyAlignment="1"/>
    <xf numFmtId="0" fontId="9" fillId="0" borderId="0" xfId="0" applyFont="1" applyAlignment="1">
      <alignment horizontal="left" shrinkToFit="1"/>
    </xf>
    <xf numFmtId="0" fontId="0" fillId="0" borderId="0" xfId="0" applyAlignment="1">
      <alignment horizontal="left" shrinkToFit="1"/>
    </xf>
    <xf numFmtId="0" fontId="5" fillId="3" borderId="0" xfId="0" applyFont="1" applyFill="1" applyAlignment="1">
      <alignment horizontal="right"/>
    </xf>
    <xf numFmtId="0" fontId="0" fillId="3" borderId="0" xfId="0" applyFill="1" applyAlignment="1">
      <alignment horizontal="right"/>
    </xf>
    <xf numFmtId="0" fontId="3" fillId="3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2" fillId="4" borderId="0" xfId="0" applyFont="1" applyFill="1" applyAlignment="1"/>
    <xf numFmtId="0" fontId="0" fillId="4" borderId="0" xfId="0" applyFill="1" applyAlignment="1"/>
    <xf numFmtId="0" fontId="9" fillId="0" borderId="0" xfId="0" applyFont="1" applyAlignment="1">
      <alignment horizontal="left" vertical="top" shrinkToFit="1"/>
    </xf>
    <xf numFmtId="0" fontId="9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5" fillId="2" borderId="0" xfId="0" applyFont="1" applyFill="1" applyAlignment="1"/>
    <xf numFmtId="0" fontId="1" fillId="2" borderId="0" xfId="0" applyFont="1" applyFill="1" applyAlignment="1"/>
    <xf numFmtId="0" fontId="5" fillId="2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5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4" fontId="2" fillId="0" borderId="0" xfId="0" applyNumberFormat="1" applyFont="1" applyAlignment="1">
      <alignment horizontal="right" vertical="top"/>
    </xf>
    <xf numFmtId="2" fontId="2" fillId="0" borderId="0" xfId="0" applyNumberFormat="1" applyFont="1" applyAlignment="1">
      <alignment horizontal="right" vertical="top"/>
    </xf>
    <xf numFmtId="4" fontId="1" fillId="0" borderId="0" xfId="0" applyNumberFormat="1" applyFont="1" applyAlignment="1">
      <alignment horizontal="right" vertical="top"/>
    </xf>
    <xf numFmtId="0" fontId="3" fillId="4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shrinkToFit="1"/>
    </xf>
    <xf numFmtId="2" fontId="1" fillId="0" borderId="0" xfId="0" applyNumberFormat="1" applyFont="1" applyAlignment="1">
      <alignment horizontal="right" vertical="top"/>
    </xf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Fill="1" applyAlignment="1"/>
    <xf numFmtId="0" fontId="0" fillId="0" borderId="0" xfId="0" applyFill="1" applyAlignment="1"/>
    <xf numFmtId="0" fontId="2" fillId="0" borderId="0" xfId="0" applyFont="1" applyAlignment="1">
      <alignment horizontal="left" vertical="top" wrapText="1" shrinkToFit="1"/>
    </xf>
  </cellXfs>
  <cellStyles count="4">
    <cellStyle name="Normální" xfId="0" builtinId="0"/>
    <cellStyle name="Normální 2" xfId="1"/>
    <cellStyle name="Normální 3" xfId="3"/>
    <cellStyle name="normální_POL.XL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55"/>
  <sheetViews>
    <sheetView tabSelected="1" zoomScaleNormal="100" workbookViewId="0"/>
  </sheetViews>
  <sheetFormatPr defaultRowHeight="15" x14ac:dyDescent="0.25"/>
  <cols>
    <col min="2" max="2" width="20.85546875" customWidth="1"/>
    <col min="3" max="3" width="21.28515625" customWidth="1"/>
    <col min="6" max="6" width="19.7109375" bestFit="1" customWidth="1"/>
    <col min="7" max="7" width="11.85546875" customWidth="1"/>
  </cols>
  <sheetData>
    <row r="1" spans="1:57" ht="18" x14ac:dyDescent="0.25">
      <c r="A1" s="18" t="s">
        <v>215</v>
      </c>
      <c r="B1" s="19"/>
      <c r="C1" s="19"/>
      <c r="D1" s="19"/>
      <c r="E1" s="19"/>
      <c r="F1" s="19"/>
      <c r="G1" s="19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</row>
    <row r="2" spans="1:57" ht="15.75" thickBot="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</row>
    <row r="3" spans="1:57" x14ac:dyDescent="0.25">
      <c r="A3" s="20" t="s">
        <v>216</v>
      </c>
      <c r="B3" s="21"/>
      <c r="C3" s="22" t="s">
        <v>217</v>
      </c>
      <c r="D3" s="22"/>
      <c r="E3" s="22"/>
      <c r="F3" s="22" t="s">
        <v>218</v>
      </c>
      <c r="G3" s="23" t="s">
        <v>283</v>
      </c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</row>
    <row r="4" spans="1:57" ht="15.75" x14ac:dyDescent="0.25">
      <c r="A4" s="24"/>
      <c r="B4" s="25"/>
      <c r="C4" s="26" t="s">
        <v>277</v>
      </c>
      <c r="D4" s="27"/>
      <c r="E4" s="27"/>
      <c r="F4" s="88" t="s">
        <v>284</v>
      </c>
      <c r="G4" s="29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</row>
    <row r="5" spans="1:57" x14ac:dyDescent="0.25">
      <c r="A5" s="30" t="s">
        <v>219</v>
      </c>
      <c r="B5" s="31"/>
      <c r="C5" s="32" t="s">
        <v>220</v>
      </c>
      <c r="D5" s="32"/>
      <c r="E5" s="32"/>
      <c r="F5" s="33" t="s">
        <v>221</v>
      </c>
      <c r="G5" s="34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</row>
    <row r="6" spans="1:57" ht="15.75" x14ac:dyDescent="0.25">
      <c r="A6" s="24"/>
      <c r="B6" s="25"/>
      <c r="C6" s="26" t="s">
        <v>254</v>
      </c>
      <c r="D6" s="27"/>
      <c r="E6" s="27"/>
      <c r="F6" s="26"/>
      <c r="G6" s="29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</row>
    <row r="7" spans="1:57" x14ac:dyDescent="0.25">
      <c r="A7" s="30" t="s">
        <v>222</v>
      </c>
      <c r="B7" s="32"/>
      <c r="C7" s="231" t="s">
        <v>258</v>
      </c>
      <c r="D7" s="232"/>
      <c r="E7" s="35"/>
      <c r="F7" s="36"/>
      <c r="G7" s="37"/>
      <c r="H7" s="38"/>
      <c r="I7" s="38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</row>
    <row r="8" spans="1:57" x14ac:dyDescent="0.25">
      <c r="A8" s="30" t="s">
        <v>223</v>
      </c>
      <c r="B8" s="32"/>
      <c r="C8" s="231" t="s">
        <v>255</v>
      </c>
      <c r="D8" s="232"/>
      <c r="E8" s="33"/>
      <c r="F8" s="32"/>
      <c r="G8" s="39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</row>
    <row r="9" spans="1:57" x14ac:dyDescent="0.25">
      <c r="A9" s="40"/>
      <c r="B9" s="41"/>
      <c r="C9" s="83" t="s">
        <v>256</v>
      </c>
      <c r="D9" s="41"/>
      <c r="E9" s="42" t="s">
        <v>224</v>
      </c>
      <c r="F9" s="41"/>
      <c r="G9" s="84" t="s">
        <v>259</v>
      </c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</row>
    <row r="10" spans="1:57" x14ac:dyDescent="0.25">
      <c r="A10" s="44" t="s">
        <v>225</v>
      </c>
      <c r="B10" s="28"/>
      <c r="C10" s="28" t="s">
        <v>258</v>
      </c>
      <c r="D10" s="28"/>
      <c r="E10" s="45" t="s">
        <v>226</v>
      </c>
      <c r="F10" s="28"/>
      <c r="G10" s="29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46"/>
      <c r="BB10" s="46"/>
      <c r="BC10" s="46"/>
      <c r="BD10" s="46"/>
      <c r="BE10" s="46"/>
    </row>
    <row r="11" spans="1:57" x14ac:dyDescent="0.25">
      <c r="A11" s="44"/>
      <c r="B11" s="28"/>
      <c r="C11" s="28"/>
      <c r="D11" s="28"/>
      <c r="E11" s="233"/>
      <c r="F11" s="234"/>
      <c r="G11" s="235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</row>
    <row r="12" spans="1:57" ht="18.75" thickBot="1" x14ac:dyDescent="0.3">
      <c r="A12" s="47" t="s">
        <v>227</v>
      </c>
      <c r="B12" s="48"/>
      <c r="C12" s="48"/>
      <c r="D12" s="48"/>
      <c r="E12" s="49"/>
      <c r="F12" s="49"/>
      <c r="G12" s="50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</row>
    <row r="13" spans="1:57" ht="15.75" thickBot="1" x14ac:dyDescent="0.3">
      <c r="A13" s="51" t="s">
        <v>228</v>
      </c>
      <c r="B13" s="52"/>
      <c r="C13" s="53"/>
      <c r="D13" s="54" t="s">
        <v>229</v>
      </c>
      <c r="E13" s="55"/>
      <c r="F13" s="55"/>
      <c r="G13" s="53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</row>
    <row r="14" spans="1:57" x14ac:dyDescent="0.25">
      <c r="A14" s="56"/>
      <c r="B14" s="57" t="s">
        <v>230</v>
      </c>
      <c r="C14" s="58">
        <v>0</v>
      </c>
      <c r="D14" s="59"/>
      <c r="E14" s="60"/>
      <c r="F14" s="61"/>
      <c r="G14" s="58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</row>
    <row r="15" spans="1:57" x14ac:dyDescent="0.25">
      <c r="A15" s="56" t="s">
        <v>231</v>
      </c>
      <c r="B15" s="57" t="s">
        <v>232</v>
      </c>
      <c r="C15" s="58">
        <v>0</v>
      </c>
      <c r="D15" s="40"/>
      <c r="E15" s="62"/>
      <c r="F15" s="63"/>
      <c r="G15" s="58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</row>
    <row r="16" spans="1:57" x14ac:dyDescent="0.25">
      <c r="A16" s="56" t="s">
        <v>233</v>
      </c>
      <c r="B16" s="57" t="s">
        <v>234</v>
      </c>
      <c r="C16" s="85">
        <f>SUM(Rekapitulace!E14)</f>
        <v>0</v>
      </c>
      <c r="D16" s="40"/>
      <c r="E16" s="62"/>
      <c r="F16" s="63"/>
      <c r="G16" s="58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</row>
    <row r="17" spans="1:7" x14ac:dyDescent="0.25">
      <c r="A17" s="64" t="s">
        <v>235</v>
      </c>
      <c r="B17" s="57" t="s">
        <v>236</v>
      </c>
      <c r="C17" s="58"/>
      <c r="D17" s="40"/>
      <c r="E17" s="62"/>
      <c r="F17" s="63"/>
      <c r="G17" s="58"/>
    </row>
    <row r="18" spans="1:7" x14ac:dyDescent="0.25">
      <c r="A18" s="65" t="s">
        <v>237</v>
      </c>
      <c r="B18" s="57"/>
      <c r="C18" s="85">
        <f>SUM(C14:C17)</f>
        <v>0</v>
      </c>
      <c r="D18" s="66"/>
      <c r="E18" s="62"/>
      <c r="F18" s="63"/>
      <c r="G18" s="58"/>
    </row>
    <row r="19" spans="1:7" x14ac:dyDescent="0.25">
      <c r="A19" s="65"/>
      <c r="B19" s="57"/>
      <c r="C19" s="58"/>
      <c r="D19" s="40"/>
      <c r="E19" s="62"/>
      <c r="F19" s="63"/>
      <c r="G19" s="58"/>
    </row>
    <row r="20" spans="1:7" x14ac:dyDescent="0.25">
      <c r="A20" s="65" t="s">
        <v>238</v>
      </c>
      <c r="B20" s="57"/>
      <c r="C20" s="58">
        <v>0</v>
      </c>
      <c r="D20" s="40"/>
      <c r="E20" s="62"/>
      <c r="F20" s="63"/>
      <c r="G20" s="58"/>
    </row>
    <row r="21" spans="1:7" x14ac:dyDescent="0.25">
      <c r="A21" s="44" t="s">
        <v>239</v>
      </c>
      <c r="B21" s="28"/>
      <c r="C21" s="58">
        <v>0</v>
      </c>
      <c r="D21" s="237" t="s">
        <v>442</v>
      </c>
      <c r="E21" s="238"/>
      <c r="F21" s="239"/>
      <c r="G21" s="85">
        <f>'VRN+ON'!L20+'VRN+ON'!L31</f>
        <v>0</v>
      </c>
    </row>
    <row r="22" spans="1:7" ht="15.75" thickBot="1" x14ac:dyDescent="0.3">
      <c r="A22" s="40" t="s">
        <v>240</v>
      </c>
      <c r="B22" s="41"/>
      <c r="C22" s="214">
        <f>SUM(C18+G22)</f>
        <v>0</v>
      </c>
      <c r="D22" s="67" t="s">
        <v>438</v>
      </c>
      <c r="E22" s="68"/>
      <c r="F22" s="69"/>
      <c r="G22" s="85">
        <f>SUM(G14:G21)</f>
        <v>0</v>
      </c>
    </row>
    <row r="23" spans="1:7" x14ac:dyDescent="0.25">
      <c r="A23" s="20" t="s">
        <v>241</v>
      </c>
      <c r="B23" s="22"/>
      <c r="C23" s="70" t="s">
        <v>242</v>
      </c>
      <c r="D23" s="22"/>
      <c r="E23" s="70" t="s">
        <v>243</v>
      </c>
      <c r="F23" s="22"/>
      <c r="G23" s="23"/>
    </row>
    <row r="24" spans="1:7" x14ac:dyDescent="0.25">
      <c r="A24" s="89" t="s">
        <v>244</v>
      </c>
      <c r="B24" s="164" t="s">
        <v>285</v>
      </c>
      <c r="C24" s="33" t="s">
        <v>244</v>
      </c>
      <c r="D24" s="32"/>
      <c r="E24" s="33" t="s">
        <v>244</v>
      </c>
      <c r="F24" s="32"/>
      <c r="G24" s="34"/>
    </row>
    <row r="25" spans="1:7" x14ac:dyDescent="0.25">
      <c r="A25" s="90" t="s">
        <v>245</v>
      </c>
      <c r="B25" s="128">
        <v>42124</v>
      </c>
      <c r="C25" s="45" t="s">
        <v>245</v>
      </c>
      <c r="D25" s="28"/>
      <c r="E25" s="45" t="s">
        <v>245</v>
      </c>
      <c r="F25" s="28"/>
      <c r="G25" s="29"/>
    </row>
    <row r="26" spans="1:7" x14ac:dyDescent="0.25">
      <c r="A26" s="90" t="s">
        <v>246</v>
      </c>
      <c r="B26" s="71"/>
      <c r="C26" s="45" t="s">
        <v>246</v>
      </c>
      <c r="D26" s="28"/>
      <c r="E26" s="45" t="s">
        <v>247</v>
      </c>
      <c r="F26" s="28"/>
      <c r="G26" s="29"/>
    </row>
    <row r="27" spans="1:7" x14ac:dyDescent="0.25">
      <c r="A27" s="44"/>
      <c r="B27" s="28"/>
      <c r="C27" s="45"/>
      <c r="D27" s="28"/>
      <c r="E27" s="45"/>
      <c r="F27" s="28"/>
      <c r="G27" s="29"/>
    </row>
    <row r="28" spans="1:7" x14ac:dyDescent="0.25">
      <c r="A28" s="44"/>
      <c r="B28" s="28"/>
      <c r="C28" s="45"/>
      <c r="D28" s="28"/>
      <c r="E28" s="45"/>
      <c r="F28" s="28"/>
      <c r="G28" s="29"/>
    </row>
    <row r="29" spans="1:7" x14ac:dyDescent="0.25">
      <c r="A29" s="30" t="s">
        <v>248</v>
      </c>
      <c r="B29" s="32"/>
      <c r="C29" s="72">
        <v>0</v>
      </c>
      <c r="D29" s="32" t="s">
        <v>249</v>
      </c>
      <c r="E29" s="33"/>
      <c r="F29" s="73">
        <v>0</v>
      </c>
      <c r="G29" s="34"/>
    </row>
    <row r="30" spans="1:7" x14ac:dyDescent="0.25">
      <c r="A30" s="30" t="s">
        <v>248</v>
      </c>
      <c r="B30" s="32"/>
      <c r="C30" s="72">
        <v>15</v>
      </c>
      <c r="D30" s="32" t="s">
        <v>249</v>
      </c>
      <c r="E30" s="33"/>
      <c r="F30" s="73">
        <v>0</v>
      </c>
      <c r="G30" s="34"/>
    </row>
    <row r="31" spans="1:7" x14ac:dyDescent="0.25">
      <c r="A31" s="30" t="s">
        <v>250</v>
      </c>
      <c r="B31" s="32"/>
      <c r="C31" s="72">
        <v>15</v>
      </c>
      <c r="D31" s="32" t="s">
        <v>249</v>
      </c>
      <c r="E31" s="33"/>
      <c r="F31" s="74">
        <v>0</v>
      </c>
      <c r="G31" s="43"/>
    </row>
    <row r="32" spans="1:7" x14ac:dyDescent="0.25">
      <c r="A32" s="30" t="s">
        <v>248</v>
      </c>
      <c r="B32" s="32"/>
      <c r="C32" s="72">
        <v>21</v>
      </c>
      <c r="D32" s="32" t="s">
        <v>249</v>
      </c>
      <c r="E32" s="33"/>
      <c r="F32" s="73">
        <f>SUM(C22)</f>
        <v>0</v>
      </c>
      <c r="G32" s="34"/>
    </row>
    <row r="33" spans="1:8" x14ac:dyDescent="0.25">
      <c r="A33" s="30" t="s">
        <v>250</v>
      </c>
      <c r="B33" s="32"/>
      <c r="C33" s="72">
        <v>21</v>
      </c>
      <c r="D33" s="32" t="s">
        <v>249</v>
      </c>
      <c r="E33" s="33"/>
      <c r="F33" s="74">
        <f>SUM(F32*0.21)</f>
        <v>0</v>
      </c>
      <c r="G33" s="43"/>
      <c r="H33" s="17"/>
    </row>
    <row r="34" spans="1:8" ht="16.5" thickBot="1" x14ac:dyDescent="0.3">
      <c r="A34" s="75" t="s">
        <v>251</v>
      </c>
      <c r="B34" s="76"/>
      <c r="C34" s="76"/>
      <c r="D34" s="76"/>
      <c r="E34" s="77"/>
      <c r="F34" s="78">
        <f>SUM(F32:F33)</f>
        <v>0</v>
      </c>
      <c r="G34" s="79"/>
      <c r="H34" s="80"/>
    </row>
    <row r="36" spans="1:8" x14ac:dyDescent="0.25">
      <c r="A36" s="81" t="s">
        <v>252</v>
      </c>
      <c r="B36" s="81"/>
      <c r="C36" s="81"/>
      <c r="D36" s="81"/>
      <c r="E36" s="81"/>
      <c r="F36" s="81"/>
      <c r="G36" s="81"/>
      <c r="H36" s="17" t="s">
        <v>253</v>
      </c>
    </row>
    <row r="37" spans="1:8" x14ac:dyDescent="0.25">
      <c r="A37" s="81"/>
      <c r="B37" s="236" t="s">
        <v>439</v>
      </c>
      <c r="C37" s="236"/>
      <c r="D37" s="236"/>
      <c r="E37" s="236"/>
      <c r="F37" s="236"/>
      <c r="G37" s="236"/>
      <c r="H37" s="17" t="s">
        <v>253</v>
      </c>
    </row>
    <row r="38" spans="1:8" x14ac:dyDescent="0.25">
      <c r="A38" s="82"/>
      <c r="B38" s="236"/>
      <c r="C38" s="236"/>
      <c r="D38" s="236"/>
      <c r="E38" s="236"/>
      <c r="F38" s="236"/>
      <c r="G38" s="236"/>
      <c r="H38" s="17" t="s">
        <v>253</v>
      </c>
    </row>
    <row r="39" spans="1:8" x14ac:dyDescent="0.25">
      <c r="A39" s="82"/>
      <c r="B39" s="236"/>
      <c r="C39" s="236"/>
      <c r="D39" s="236"/>
      <c r="E39" s="236"/>
      <c r="F39" s="236"/>
      <c r="G39" s="236"/>
      <c r="H39" s="17" t="s">
        <v>253</v>
      </c>
    </row>
    <row r="40" spans="1:8" x14ac:dyDescent="0.25">
      <c r="A40" s="82"/>
      <c r="B40" s="236"/>
      <c r="C40" s="236"/>
      <c r="D40" s="236"/>
      <c r="E40" s="236"/>
      <c r="F40" s="236"/>
      <c r="G40" s="236"/>
      <c r="H40" s="17" t="s">
        <v>253</v>
      </c>
    </row>
    <row r="41" spans="1:8" x14ac:dyDescent="0.25">
      <c r="A41" s="82"/>
      <c r="B41" s="236"/>
      <c r="C41" s="236"/>
      <c r="D41" s="236"/>
      <c r="E41" s="236"/>
      <c r="F41" s="236"/>
      <c r="G41" s="236"/>
      <c r="H41" s="17" t="s">
        <v>253</v>
      </c>
    </row>
    <row r="42" spans="1:8" x14ac:dyDescent="0.25">
      <c r="A42" s="82"/>
      <c r="B42" s="236"/>
      <c r="C42" s="236"/>
      <c r="D42" s="236"/>
      <c r="E42" s="236"/>
      <c r="F42" s="236"/>
      <c r="G42" s="236"/>
      <c r="H42" s="17" t="s">
        <v>253</v>
      </c>
    </row>
    <row r="43" spans="1:8" x14ac:dyDescent="0.25">
      <c r="A43" s="82"/>
      <c r="B43" s="236"/>
      <c r="C43" s="236"/>
      <c r="D43" s="236"/>
      <c r="E43" s="236"/>
      <c r="F43" s="236"/>
      <c r="G43" s="236"/>
      <c r="H43" s="17" t="s">
        <v>253</v>
      </c>
    </row>
    <row r="44" spans="1:8" x14ac:dyDescent="0.25">
      <c r="A44" s="82"/>
      <c r="B44" s="236"/>
      <c r="C44" s="236"/>
      <c r="D44" s="236"/>
      <c r="E44" s="236"/>
      <c r="F44" s="236"/>
      <c r="G44" s="236"/>
      <c r="H44" s="17" t="s">
        <v>253</v>
      </c>
    </row>
    <row r="45" spans="1:8" x14ac:dyDescent="0.25">
      <c r="A45" s="82"/>
      <c r="B45" s="236"/>
      <c r="C45" s="236"/>
      <c r="D45" s="236"/>
      <c r="E45" s="236"/>
      <c r="F45" s="236"/>
      <c r="G45" s="236"/>
      <c r="H45" s="17" t="s">
        <v>253</v>
      </c>
    </row>
    <row r="46" spans="1:8" x14ac:dyDescent="0.25">
      <c r="A46" s="17"/>
      <c r="B46" s="230"/>
      <c r="C46" s="230"/>
      <c r="D46" s="230"/>
      <c r="E46" s="230"/>
      <c r="F46" s="230"/>
      <c r="G46" s="230"/>
      <c r="H46" s="17"/>
    </row>
    <row r="47" spans="1:8" x14ac:dyDescent="0.25">
      <c r="A47" s="17"/>
      <c r="B47" s="230"/>
      <c r="C47" s="230"/>
      <c r="D47" s="230"/>
      <c r="E47" s="230"/>
      <c r="F47" s="230"/>
      <c r="G47" s="230"/>
      <c r="H47" s="17"/>
    </row>
    <row r="48" spans="1:8" x14ac:dyDescent="0.25">
      <c r="A48" s="17"/>
      <c r="B48" s="230"/>
      <c r="C48" s="230"/>
      <c r="D48" s="230"/>
      <c r="E48" s="230"/>
      <c r="F48" s="230"/>
      <c r="G48" s="230"/>
      <c r="H48" s="17"/>
    </row>
    <row r="49" spans="2:7" x14ac:dyDescent="0.25">
      <c r="B49" s="230"/>
      <c r="C49" s="230"/>
      <c r="D49" s="230"/>
      <c r="E49" s="230"/>
      <c r="F49" s="230"/>
      <c r="G49" s="230"/>
    </row>
    <row r="50" spans="2:7" x14ac:dyDescent="0.25">
      <c r="B50" s="230"/>
      <c r="C50" s="230"/>
      <c r="D50" s="230"/>
      <c r="E50" s="230"/>
      <c r="F50" s="230"/>
      <c r="G50" s="230"/>
    </row>
    <row r="51" spans="2:7" x14ac:dyDescent="0.25">
      <c r="B51" s="230"/>
      <c r="C51" s="230"/>
      <c r="D51" s="230"/>
      <c r="E51" s="230"/>
      <c r="F51" s="230"/>
      <c r="G51" s="230"/>
    </row>
    <row r="52" spans="2:7" x14ac:dyDescent="0.25">
      <c r="B52" s="230"/>
      <c r="C52" s="230"/>
      <c r="D52" s="230"/>
      <c r="E52" s="230"/>
      <c r="F52" s="230"/>
      <c r="G52" s="230"/>
    </row>
    <row r="53" spans="2:7" x14ac:dyDescent="0.25">
      <c r="B53" s="230"/>
      <c r="C53" s="230"/>
      <c r="D53" s="230"/>
      <c r="E53" s="230"/>
      <c r="F53" s="230"/>
      <c r="G53" s="230"/>
    </row>
    <row r="54" spans="2:7" x14ac:dyDescent="0.25">
      <c r="B54" s="230"/>
      <c r="C54" s="230"/>
      <c r="D54" s="230"/>
      <c r="E54" s="230"/>
      <c r="F54" s="230"/>
      <c r="G54" s="230"/>
    </row>
    <row r="55" spans="2:7" x14ac:dyDescent="0.25">
      <c r="B55" s="230"/>
      <c r="C55" s="230"/>
      <c r="D55" s="230"/>
      <c r="E55" s="230"/>
      <c r="F55" s="230"/>
      <c r="G55" s="230"/>
    </row>
  </sheetData>
  <mergeCells count="15">
    <mergeCell ref="B47:G47"/>
    <mergeCell ref="C7:D7"/>
    <mergeCell ref="C8:D8"/>
    <mergeCell ref="E11:G11"/>
    <mergeCell ref="B37:G45"/>
    <mergeCell ref="B46:G46"/>
    <mergeCell ref="D21:F21"/>
    <mergeCell ref="B54:G54"/>
    <mergeCell ref="B55:G55"/>
    <mergeCell ref="B48:G48"/>
    <mergeCell ref="B49:G49"/>
    <mergeCell ref="B50:G50"/>
    <mergeCell ref="B51:G51"/>
    <mergeCell ref="B52:G52"/>
    <mergeCell ref="B53:G53"/>
  </mergeCells>
  <pageMargins left="0.7" right="0.7" top="0.78740157499999996" bottom="0.78740157499999996" header="0.3" footer="0.3"/>
  <pageSetup paperSize="9" scale="8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zoomScaleNormal="100" workbookViewId="0">
      <selection sqref="A1:C1"/>
    </sheetView>
  </sheetViews>
  <sheetFormatPr defaultRowHeight="15" x14ac:dyDescent="0.25"/>
  <cols>
    <col min="1" max="1" width="5.5703125" style="187" customWidth="1"/>
    <col min="2" max="2" width="12" style="187" customWidth="1"/>
    <col min="3" max="4" width="9.7109375" style="187" customWidth="1"/>
    <col min="5" max="8" width="9.140625" style="187"/>
    <col min="9" max="9" width="11.7109375" style="187" customWidth="1"/>
    <col min="10" max="10" width="6.28515625" style="187" customWidth="1"/>
    <col min="11" max="11" width="12.7109375" style="187" customWidth="1"/>
    <col min="12" max="12" width="13.7109375" style="187" customWidth="1"/>
    <col min="13" max="13" width="16.7109375" style="186" hidden="1" customWidth="1"/>
    <col min="14" max="16384" width="9.140625" style="186"/>
  </cols>
  <sheetData>
    <row r="1" spans="1:13" ht="15.75" customHeight="1" thickBot="1" x14ac:dyDescent="0.3">
      <c r="A1" s="246"/>
      <c r="B1" s="247"/>
      <c r="C1" s="247"/>
      <c r="D1" s="186"/>
      <c r="E1" s="248" t="str">
        <f>'581 Atletická dráha'!E1:H2</f>
        <v>Výkaz výměr</v>
      </c>
      <c r="F1" s="249"/>
      <c r="G1" s="249"/>
      <c r="H1" s="249"/>
      <c r="I1" s="186"/>
      <c r="J1" s="188" t="s">
        <v>1</v>
      </c>
      <c r="K1" s="250"/>
      <c r="L1" s="251"/>
    </row>
    <row r="2" spans="1:13" ht="15.75" thickBot="1" x14ac:dyDescent="0.3">
      <c r="A2" s="187" t="s">
        <v>0</v>
      </c>
      <c r="B2" s="186"/>
      <c r="C2" s="190">
        <f>'Krycí list'!B25</f>
        <v>42124</v>
      </c>
      <c r="D2" s="186"/>
      <c r="E2" s="249"/>
      <c r="F2" s="249"/>
      <c r="G2" s="249"/>
      <c r="H2" s="249"/>
      <c r="I2" s="186"/>
      <c r="J2" s="188" t="s">
        <v>2</v>
      </c>
      <c r="K2" s="252" t="str">
        <f>'Krycí list'!G9</f>
        <v>N15-063-254</v>
      </c>
      <c r="L2" s="251"/>
    </row>
    <row r="3" spans="1:13" x14ac:dyDescent="0.25">
      <c r="A3" s="253" t="s">
        <v>3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</row>
    <row r="4" spans="1:13" x14ac:dyDescent="0.25">
      <c r="A4" s="254"/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</row>
    <row r="5" spans="1:13" x14ac:dyDescent="0.25">
      <c r="A5" s="187" t="s">
        <v>4</v>
      </c>
      <c r="B5" s="186"/>
      <c r="C5" s="187" t="str">
        <f>'Krycí list'!C8:D8</f>
        <v>Město Tábor</v>
      </c>
      <c r="D5" s="186"/>
      <c r="E5" s="186"/>
      <c r="F5" s="186"/>
      <c r="G5" s="186"/>
      <c r="H5" s="186"/>
      <c r="I5" s="186"/>
      <c r="J5" s="186"/>
      <c r="K5" s="186"/>
      <c r="L5" s="186"/>
    </row>
    <row r="6" spans="1:13" ht="15.75" thickBot="1" x14ac:dyDescent="0.3">
      <c r="A6" s="186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</row>
    <row r="7" spans="1:13" ht="15.75" thickBot="1" x14ac:dyDescent="0.3">
      <c r="A7" s="259" t="s">
        <v>434</v>
      </c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</row>
    <row r="8" spans="1:13" ht="15.75" thickBot="1" x14ac:dyDescent="0.3">
      <c r="A8" s="261" t="s">
        <v>6</v>
      </c>
      <c r="B8" s="262"/>
      <c r="C8" s="263" t="s">
        <v>7</v>
      </c>
      <c r="D8" s="264"/>
      <c r="E8" s="264"/>
      <c r="F8" s="264"/>
      <c r="G8" s="264"/>
      <c r="H8" s="264"/>
      <c r="I8" s="193" t="s">
        <v>8</v>
      </c>
      <c r="J8" s="205" t="s">
        <v>9</v>
      </c>
      <c r="K8" s="193" t="s">
        <v>10</v>
      </c>
      <c r="L8" s="193" t="s">
        <v>11</v>
      </c>
    </row>
    <row r="9" spans="1:13" x14ac:dyDescent="0.25">
      <c r="A9" s="194">
        <v>1</v>
      </c>
      <c r="B9" s="265" t="s">
        <v>38</v>
      </c>
      <c r="C9" s="266"/>
      <c r="D9" s="266"/>
      <c r="E9" s="266"/>
      <c r="F9" s="266"/>
      <c r="G9" s="267"/>
      <c r="H9" s="268"/>
      <c r="I9" s="268"/>
      <c r="J9" s="268"/>
      <c r="K9" s="268"/>
      <c r="L9" s="268"/>
    </row>
    <row r="10" spans="1:13" x14ac:dyDescent="0.25">
      <c r="A10" s="191">
        <v>1</v>
      </c>
      <c r="B10" s="203" t="s">
        <v>436</v>
      </c>
      <c r="C10" s="250" t="s">
        <v>424</v>
      </c>
      <c r="D10" s="251"/>
      <c r="E10" s="251"/>
      <c r="F10" s="251"/>
      <c r="G10" s="251"/>
      <c r="H10" s="251"/>
      <c r="I10" s="196">
        <v>40.5</v>
      </c>
      <c r="J10" s="206" t="s">
        <v>391</v>
      </c>
      <c r="K10" s="196">
        <v>0</v>
      </c>
      <c r="L10" s="197">
        <f>SUM(K10*I10)</f>
        <v>0</v>
      </c>
      <c r="M10" s="186" t="s">
        <v>356</v>
      </c>
    </row>
    <row r="11" spans="1:13" x14ac:dyDescent="0.25">
      <c r="A11" s="269"/>
      <c r="B11" s="247"/>
      <c r="C11" s="270" t="s">
        <v>392</v>
      </c>
      <c r="D11" s="271"/>
      <c r="E11" s="271"/>
      <c r="F11" s="271"/>
      <c r="G11" s="271"/>
      <c r="H11" s="271"/>
      <c r="I11" s="198">
        <v>40.5</v>
      </c>
      <c r="J11" s="186"/>
      <c r="K11" s="269"/>
      <c r="L11" s="247"/>
    </row>
    <row r="12" spans="1:13" ht="25.5" customHeight="1" x14ac:dyDescent="0.25">
      <c r="A12" s="204"/>
      <c r="B12" s="202"/>
      <c r="C12" s="257" t="s">
        <v>419</v>
      </c>
      <c r="D12" s="257"/>
      <c r="E12" s="257"/>
      <c r="F12" s="257"/>
      <c r="G12" s="257"/>
      <c r="H12" s="257"/>
      <c r="I12" s="198"/>
      <c r="J12" s="186"/>
      <c r="K12" s="204"/>
      <c r="L12" s="202"/>
    </row>
    <row r="13" spans="1:13" ht="15.75" customHeight="1" x14ac:dyDescent="0.25">
      <c r="A13" s="133">
        <v>2</v>
      </c>
      <c r="B13" s="219" t="s">
        <v>440</v>
      </c>
      <c r="C13" s="308" t="s">
        <v>437</v>
      </c>
      <c r="D13" s="308"/>
      <c r="E13" s="308"/>
      <c r="F13" s="308"/>
      <c r="G13" s="308"/>
      <c r="H13" s="308"/>
      <c r="I13" s="196">
        <v>40.5</v>
      </c>
      <c r="J13" s="186" t="s">
        <v>391</v>
      </c>
      <c r="K13" s="220">
        <v>0</v>
      </c>
      <c r="L13" s="225">
        <f>SUM(K13*I13)</f>
        <v>0</v>
      </c>
    </row>
    <row r="14" spans="1:13" x14ac:dyDescent="0.25">
      <c r="A14" s="269"/>
      <c r="B14" s="247"/>
      <c r="C14" s="270" t="s">
        <v>392</v>
      </c>
      <c r="D14" s="271"/>
      <c r="E14" s="271"/>
      <c r="F14" s="271"/>
      <c r="G14" s="271"/>
      <c r="H14" s="271"/>
      <c r="I14" s="198">
        <v>40.5</v>
      </c>
      <c r="J14" s="186"/>
      <c r="K14" s="269"/>
      <c r="L14" s="247"/>
    </row>
    <row r="15" spans="1:13" x14ac:dyDescent="0.25">
      <c r="A15" s="276"/>
      <c r="B15" s="276"/>
      <c r="C15" s="276"/>
      <c r="D15" s="276"/>
      <c r="E15" s="276"/>
      <c r="F15" s="276"/>
      <c r="G15" s="272" t="s">
        <v>42</v>
      </c>
      <c r="H15" s="272"/>
      <c r="I15" s="272"/>
      <c r="J15" s="272"/>
      <c r="K15" s="272"/>
      <c r="L15" s="199">
        <f>SUM(L13+L10)</f>
        <v>0</v>
      </c>
    </row>
    <row r="16" spans="1:13" x14ac:dyDescent="0.25">
      <c r="A16" s="282" t="s">
        <v>11</v>
      </c>
      <c r="B16" s="283"/>
      <c r="C16" s="200"/>
      <c r="D16" s="284"/>
      <c r="E16" s="285"/>
      <c r="F16" s="284"/>
      <c r="G16" s="285"/>
      <c r="H16" s="286" t="s">
        <v>53</v>
      </c>
      <c r="I16" s="287"/>
      <c r="J16" s="287"/>
      <c r="K16" s="288">
        <f>SUM(L15)</f>
        <v>0</v>
      </c>
      <c r="L16" s="287"/>
    </row>
    <row r="17" spans="1:12" x14ac:dyDescent="0.25">
      <c r="A17" s="186"/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</row>
    <row r="18" spans="1:12" x14ac:dyDescent="0.25">
      <c r="A18" s="186"/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</row>
    <row r="19" spans="1:12" ht="15" customHeight="1" x14ac:dyDescent="0.25">
      <c r="A19" s="186"/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</row>
    <row r="20" spans="1:12" x14ac:dyDescent="0.25">
      <c r="A20" s="186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</row>
    <row r="21" spans="1:12" x14ac:dyDescent="0.25">
      <c r="A21" s="186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</row>
    <row r="22" spans="1:12" x14ac:dyDescent="0.25">
      <c r="A22" s="186"/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</row>
    <row r="23" spans="1:12" x14ac:dyDescent="0.25">
      <c r="A23" s="186"/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</row>
    <row r="24" spans="1:12" x14ac:dyDescent="0.25">
      <c r="A24" s="186"/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</row>
    <row r="25" spans="1:12" x14ac:dyDescent="0.25">
      <c r="A25" s="186"/>
      <c r="B25" s="186"/>
      <c r="C25" s="186"/>
      <c r="D25" s="186"/>
      <c r="E25" s="186"/>
      <c r="F25" s="186"/>
      <c r="G25" s="186"/>
      <c r="H25" s="186"/>
      <c r="I25" s="186"/>
      <c r="J25" s="186"/>
      <c r="K25" s="186"/>
      <c r="L25" s="186"/>
    </row>
    <row r="28" spans="1:12" x14ac:dyDescent="0.25">
      <c r="F28" s="206"/>
    </row>
  </sheetData>
  <mergeCells count="26">
    <mergeCell ref="A8:B8"/>
    <mergeCell ref="C8:H8"/>
    <mergeCell ref="B9:F9"/>
    <mergeCell ref="G9:L9"/>
    <mergeCell ref="C10:H10"/>
    <mergeCell ref="A7:L7"/>
    <mergeCell ref="A1:C1"/>
    <mergeCell ref="E1:H2"/>
    <mergeCell ref="K1:L1"/>
    <mergeCell ref="K2:L2"/>
    <mergeCell ref="A3:L4"/>
    <mergeCell ref="K11:L11"/>
    <mergeCell ref="A16:B16"/>
    <mergeCell ref="D16:E16"/>
    <mergeCell ref="F16:G16"/>
    <mergeCell ref="H16:J16"/>
    <mergeCell ref="K16:L16"/>
    <mergeCell ref="G15:K15"/>
    <mergeCell ref="A15:F15"/>
    <mergeCell ref="C12:H12"/>
    <mergeCell ref="A11:B11"/>
    <mergeCell ref="C11:H11"/>
    <mergeCell ref="C13:H13"/>
    <mergeCell ref="A14:B14"/>
    <mergeCell ref="C14:H14"/>
    <mergeCell ref="K14:L14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6"/>
  <sheetViews>
    <sheetView zoomScaleNormal="100" workbookViewId="0">
      <selection activeCell="A4" sqref="A4"/>
    </sheetView>
  </sheetViews>
  <sheetFormatPr defaultRowHeight="15" x14ac:dyDescent="0.25"/>
  <cols>
    <col min="4" max="4" width="12.7109375" customWidth="1"/>
    <col min="5" max="5" width="14.140625" customWidth="1"/>
    <col min="7" max="7" width="12.42578125" customWidth="1"/>
  </cols>
  <sheetData>
    <row r="1" spans="1:57" ht="15.75" thickTop="1" x14ac:dyDescent="0.25">
      <c r="A1" s="240" t="s">
        <v>219</v>
      </c>
      <c r="B1" s="241"/>
      <c r="C1" s="91" t="s">
        <v>254</v>
      </c>
      <c r="D1" s="92"/>
      <c r="E1" s="93"/>
      <c r="F1" s="92"/>
      <c r="G1" s="94"/>
      <c r="H1" s="95"/>
      <c r="I1" s="96"/>
    </row>
    <row r="2" spans="1:57" ht="15.75" thickBot="1" x14ac:dyDescent="0.3">
      <c r="A2" s="242" t="s">
        <v>216</v>
      </c>
      <c r="B2" s="243"/>
      <c r="C2" s="97" t="s">
        <v>278</v>
      </c>
      <c r="D2" s="98"/>
      <c r="E2" s="99"/>
      <c r="F2" s="98"/>
      <c r="G2" s="244"/>
      <c r="H2" s="244"/>
      <c r="I2" s="245"/>
    </row>
    <row r="3" spans="1:57" ht="15.75" thickTop="1" x14ac:dyDescent="0.25">
      <c r="A3" s="86"/>
      <c r="B3" s="86"/>
      <c r="C3" s="86"/>
      <c r="D3" s="86"/>
      <c r="E3" s="86"/>
      <c r="F3" s="88"/>
      <c r="G3" s="86"/>
      <c r="H3" s="86"/>
      <c r="I3" s="86"/>
    </row>
    <row r="4" spans="1:57" ht="18" x14ac:dyDescent="0.25">
      <c r="A4" s="100" t="s">
        <v>260</v>
      </c>
      <c r="B4" s="87"/>
      <c r="C4" s="87"/>
      <c r="D4" s="87"/>
      <c r="E4" s="101"/>
      <c r="F4" s="87"/>
      <c r="G4" s="87"/>
      <c r="H4" s="87"/>
      <c r="I4" s="87"/>
    </row>
    <row r="5" spans="1:57" ht="15.75" thickBot="1" x14ac:dyDescent="0.3">
      <c r="A5" s="86"/>
      <c r="B5" s="86"/>
      <c r="C5" s="86"/>
      <c r="D5" s="86"/>
      <c r="E5" s="86"/>
      <c r="F5" s="86"/>
      <c r="G5" s="86"/>
      <c r="H5" s="86"/>
      <c r="I5" s="86"/>
    </row>
    <row r="6" spans="1:57" ht="15.75" thickBot="1" x14ac:dyDescent="0.3">
      <c r="A6" s="102"/>
      <c r="B6" s="103" t="s">
        <v>261</v>
      </c>
      <c r="C6" s="103"/>
      <c r="D6" s="104"/>
      <c r="E6" s="105" t="s">
        <v>262</v>
      </c>
      <c r="F6" s="106" t="s">
        <v>263</v>
      </c>
      <c r="G6" s="106" t="s">
        <v>264</v>
      </c>
      <c r="H6" s="106" t="s">
        <v>265</v>
      </c>
      <c r="I6" s="107" t="s">
        <v>238</v>
      </c>
    </row>
    <row r="7" spans="1:57" x14ac:dyDescent="0.25">
      <c r="A7" s="120" t="s">
        <v>267</v>
      </c>
      <c r="B7" s="108" t="s">
        <v>268</v>
      </c>
      <c r="C7" s="109"/>
      <c r="D7" s="110"/>
      <c r="E7" s="124">
        <f>SUM('581 Atletická dráha'!K45:L45)</f>
        <v>0</v>
      </c>
      <c r="F7" s="121">
        <v>0</v>
      </c>
      <c r="G7" s="121">
        <v>0</v>
      </c>
      <c r="H7" s="121">
        <v>0</v>
      </c>
      <c r="I7" s="122">
        <v>0</v>
      </c>
    </row>
    <row r="8" spans="1:57" x14ac:dyDescent="0.25">
      <c r="A8" s="120" t="s">
        <v>271</v>
      </c>
      <c r="B8" s="108" t="s">
        <v>270</v>
      </c>
      <c r="C8" s="109"/>
      <c r="D8" s="110"/>
      <c r="E8" s="124">
        <f>SUM('S1 Vodní příkop'!K39:L39)</f>
        <v>0</v>
      </c>
      <c r="F8" s="121">
        <v>0</v>
      </c>
      <c r="G8" s="121">
        <v>0</v>
      </c>
      <c r="H8" s="121">
        <v>0</v>
      </c>
      <c r="I8" s="122">
        <v>0</v>
      </c>
    </row>
    <row r="9" spans="1:57" x14ac:dyDescent="0.25">
      <c r="A9" s="120" t="s">
        <v>269</v>
      </c>
      <c r="B9" s="108" t="s">
        <v>272</v>
      </c>
      <c r="C9" s="109"/>
      <c r="D9" s="110"/>
      <c r="E9" s="124">
        <f>SUM('S2 Technické sektory'!K129:L129)</f>
        <v>0</v>
      </c>
      <c r="F9" s="121">
        <v>0</v>
      </c>
      <c r="G9" s="121">
        <v>0</v>
      </c>
      <c r="H9" s="121">
        <v>0</v>
      </c>
      <c r="I9" s="122">
        <v>0</v>
      </c>
    </row>
    <row r="10" spans="1:57" x14ac:dyDescent="0.25">
      <c r="A10" s="120" t="s">
        <v>273</v>
      </c>
      <c r="B10" s="108" t="s">
        <v>272</v>
      </c>
      <c r="C10" s="109"/>
      <c r="D10" s="110"/>
      <c r="E10" s="124">
        <f>SUM('S3 Technické sektory'!K78:L78)</f>
        <v>0</v>
      </c>
      <c r="F10" s="121">
        <v>0</v>
      </c>
      <c r="G10" s="121">
        <v>0</v>
      </c>
      <c r="H10" s="121">
        <v>0</v>
      </c>
      <c r="I10" s="122">
        <v>0</v>
      </c>
    </row>
    <row r="11" spans="1:57" x14ac:dyDescent="0.25">
      <c r="A11" s="120" t="s">
        <v>274</v>
      </c>
      <c r="B11" s="108" t="s">
        <v>275</v>
      </c>
      <c r="C11" s="109"/>
      <c r="D11" s="110"/>
      <c r="E11" s="124">
        <f>SUM('S4 Vrh koulí'!K54:L54)</f>
        <v>0</v>
      </c>
      <c r="F11" s="121">
        <v>0</v>
      </c>
      <c r="G11" s="121">
        <v>0</v>
      </c>
      <c r="H11" s="121">
        <v>0</v>
      </c>
      <c r="I11" s="122">
        <v>0</v>
      </c>
    </row>
    <row r="12" spans="1:57" s="186" customFormat="1" x14ac:dyDescent="0.25">
      <c r="A12" s="120" t="s">
        <v>433</v>
      </c>
      <c r="B12" s="108" t="s">
        <v>380</v>
      </c>
      <c r="C12" s="109"/>
      <c r="D12" s="110"/>
      <c r="E12" s="124">
        <f>'PV Provizorní vjezd'!L18+'PV Provizorní vjezd'!L22+'PV Provizorní vjezd'!L43</f>
        <v>0</v>
      </c>
      <c r="F12" s="121">
        <v>0</v>
      </c>
      <c r="G12" s="121">
        <v>0</v>
      </c>
      <c r="H12" s="121">
        <v>0</v>
      </c>
      <c r="I12" s="122">
        <v>0</v>
      </c>
    </row>
    <row r="13" spans="1:57" s="186" customFormat="1" ht="15.75" thickBot="1" x14ac:dyDescent="0.3">
      <c r="A13" s="120" t="s">
        <v>431</v>
      </c>
      <c r="B13" s="108" t="s">
        <v>393</v>
      </c>
      <c r="C13" s="109"/>
      <c r="D13" s="110"/>
      <c r="E13" s="124">
        <f>'PP Provizorní přejezd'!L15</f>
        <v>0</v>
      </c>
      <c r="F13" s="121">
        <v>0</v>
      </c>
      <c r="G13" s="121">
        <v>0</v>
      </c>
      <c r="H13" s="121">
        <v>0</v>
      </c>
      <c r="I13" s="122">
        <v>0</v>
      </c>
    </row>
    <row r="14" spans="1:57" ht="15.75" thickBot="1" x14ac:dyDescent="0.3">
      <c r="A14" s="111"/>
      <c r="B14" s="103" t="s">
        <v>266</v>
      </c>
      <c r="C14" s="103"/>
      <c r="D14" s="112"/>
      <c r="E14" s="125">
        <f>SUM(E7:E13)</f>
        <v>0</v>
      </c>
      <c r="F14" s="113">
        <v>0</v>
      </c>
      <c r="G14" s="113">
        <v>0</v>
      </c>
      <c r="H14" s="113">
        <v>0</v>
      </c>
      <c r="I14" s="114">
        <v>0</v>
      </c>
      <c r="J14" s="123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</row>
    <row r="15" spans="1:57" x14ac:dyDescent="0.25">
      <c r="A15" s="109"/>
      <c r="B15" s="109"/>
      <c r="C15" s="109"/>
      <c r="D15" s="109"/>
      <c r="E15" s="109"/>
      <c r="F15" s="109"/>
      <c r="G15" s="109"/>
      <c r="H15" s="109"/>
      <c r="I15" s="109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</row>
    <row r="16" spans="1:57" x14ac:dyDescent="0.25">
      <c r="A16" s="116"/>
      <c r="B16" s="116"/>
      <c r="C16" s="116"/>
      <c r="D16" s="116"/>
      <c r="E16" s="116"/>
      <c r="F16" s="116"/>
      <c r="G16" s="116"/>
      <c r="H16" s="116"/>
      <c r="I16" s="116"/>
    </row>
    <row r="17" spans="1:9" x14ac:dyDescent="0.25">
      <c r="A17" s="86"/>
      <c r="B17" s="115"/>
      <c r="C17" s="86"/>
      <c r="D17" s="86"/>
      <c r="E17" s="86"/>
      <c r="F17" s="117"/>
      <c r="G17" s="118"/>
      <c r="H17" s="118"/>
      <c r="I17" s="119"/>
    </row>
    <row r="18" spans="1:9" x14ac:dyDescent="0.25">
      <c r="A18" s="86"/>
      <c r="B18" s="86"/>
      <c r="C18" s="86"/>
      <c r="D18" s="86"/>
      <c r="E18" s="86"/>
      <c r="F18" s="117"/>
      <c r="G18" s="118"/>
      <c r="H18" s="118"/>
      <c r="I18" s="119"/>
    </row>
    <row r="19" spans="1:9" x14ac:dyDescent="0.25">
      <c r="A19" s="86"/>
      <c r="B19" s="86"/>
      <c r="C19" s="86"/>
      <c r="D19" s="86"/>
      <c r="E19" s="86"/>
      <c r="F19" s="117"/>
      <c r="G19" s="118"/>
      <c r="H19" s="118"/>
      <c r="I19" s="119"/>
    </row>
    <row r="20" spans="1:9" x14ac:dyDescent="0.25">
      <c r="A20" s="86"/>
      <c r="B20" s="86"/>
      <c r="C20" s="86"/>
      <c r="D20" s="86"/>
      <c r="E20" s="86"/>
      <c r="F20" s="117"/>
      <c r="G20" s="118"/>
      <c r="H20" s="118"/>
      <c r="I20" s="119"/>
    </row>
    <row r="21" spans="1:9" x14ac:dyDescent="0.25">
      <c r="A21" s="86"/>
      <c r="B21" s="86"/>
      <c r="C21" s="86"/>
      <c r="D21" s="86"/>
      <c r="E21" s="86"/>
      <c r="F21" s="117"/>
      <c r="G21" s="118"/>
      <c r="H21" s="118"/>
      <c r="I21" s="119"/>
    </row>
    <row r="22" spans="1:9" x14ac:dyDescent="0.25">
      <c r="A22" s="86"/>
      <c r="B22" s="86"/>
      <c r="C22" s="86"/>
      <c r="D22" s="86"/>
      <c r="E22" s="86"/>
      <c r="F22" s="117"/>
      <c r="G22" s="118"/>
      <c r="H22" s="118"/>
      <c r="I22" s="119"/>
    </row>
    <row r="23" spans="1:9" x14ac:dyDescent="0.25">
      <c r="A23" s="86"/>
      <c r="B23" s="86"/>
      <c r="C23" s="86"/>
      <c r="D23" s="86"/>
      <c r="E23" s="86"/>
      <c r="F23" s="117"/>
      <c r="G23" s="118"/>
      <c r="H23" s="118"/>
      <c r="I23" s="119"/>
    </row>
    <row r="24" spans="1:9" x14ac:dyDescent="0.25">
      <c r="A24" s="86"/>
      <c r="B24" s="86"/>
      <c r="C24" s="86"/>
      <c r="D24" s="86"/>
      <c r="E24" s="86"/>
      <c r="F24" s="117"/>
      <c r="G24" s="118"/>
      <c r="H24" s="118"/>
      <c r="I24" s="119"/>
    </row>
    <row r="25" spans="1:9" x14ac:dyDescent="0.25">
      <c r="A25" s="86"/>
      <c r="B25" s="86"/>
      <c r="C25" s="86"/>
      <c r="D25" s="86"/>
      <c r="E25" s="86"/>
      <c r="F25" s="117"/>
      <c r="G25" s="118"/>
      <c r="H25" s="118"/>
      <c r="I25" s="119"/>
    </row>
    <row r="26" spans="1:9" x14ac:dyDescent="0.25">
      <c r="A26" s="86"/>
      <c r="B26" s="86"/>
      <c r="C26" s="86"/>
      <c r="D26" s="86"/>
      <c r="E26" s="86"/>
      <c r="F26" s="117"/>
      <c r="G26" s="118"/>
      <c r="H26" s="118"/>
      <c r="I26" s="119"/>
    </row>
    <row r="27" spans="1:9" x14ac:dyDescent="0.25">
      <c r="A27" s="86"/>
      <c r="B27" s="86"/>
      <c r="C27" s="86"/>
      <c r="D27" s="86"/>
      <c r="E27" s="86"/>
      <c r="F27" s="117"/>
      <c r="G27" s="118"/>
      <c r="H27" s="118"/>
      <c r="I27" s="119"/>
    </row>
    <row r="28" spans="1:9" x14ac:dyDescent="0.25">
      <c r="A28" s="86"/>
      <c r="B28" s="86"/>
      <c r="C28" s="86"/>
      <c r="D28" s="86"/>
      <c r="E28" s="86"/>
      <c r="F28" s="117"/>
      <c r="G28" s="118"/>
      <c r="H28" s="118"/>
      <c r="I28" s="119"/>
    </row>
    <row r="29" spans="1:9" x14ac:dyDescent="0.25">
      <c r="A29" s="86"/>
      <c r="B29" s="86"/>
      <c r="C29" s="86"/>
      <c r="D29" s="86"/>
      <c r="E29" s="86"/>
      <c r="F29" s="117"/>
      <c r="G29" s="118"/>
      <c r="H29" s="118"/>
      <c r="I29" s="119"/>
    </row>
    <row r="30" spans="1:9" x14ac:dyDescent="0.25">
      <c r="A30" s="86"/>
      <c r="B30" s="86"/>
      <c r="C30" s="86"/>
      <c r="D30" s="86"/>
      <c r="E30" s="86"/>
      <c r="F30" s="117"/>
      <c r="G30" s="118"/>
      <c r="H30" s="118"/>
      <c r="I30" s="119"/>
    </row>
    <row r="31" spans="1:9" x14ac:dyDescent="0.25">
      <c r="A31" s="86"/>
      <c r="B31" s="86"/>
      <c r="C31" s="86"/>
      <c r="D31" s="86"/>
      <c r="E31" s="86"/>
      <c r="F31" s="117"/>
      <c r="G31" s="118"/>
      <c r="H31" s="118"/>
      <c r="I31" s="119"/>
    </row>
    <row r="32" spans="1:9" x14ac:dyDescent="0.25">
      <c r="F32" s="117"/>
      <c r="G32" s="118"/>
      <c r="H32" s="118"/>
      <c r="I32" s="119"/>
    </row>
    <row r="33" spans="6:9" x14ac:dyDescent="0.25">
      <c r="F33" s="117"/>
      <c r="G33" s="118"/>
      <c r="H33" s="118"/>
      <c r="I33" s="119"/>
    </row>
    <row r="34" spans="6:9" x14ac:dyDescent="0.25">
      <c r="F34" s="117"/>
      <c r="G34" s="118"/>
      <c r="H34" s="118"/>
      <c r="I34" s="119"/>
    </row>
    <row r="35" spans="6:9" x14ac:dyDescent="0.25">
      <c r="F35" s="117"/>
      <c r="G35" s="118"/>
      <c r="H35" s="118"/>
      <c r="I35" s="119"/>
    </row>
    <row r="36" spans="6:9" x14ac:dyDescent="0.25">
      <c r="F36" s="117"/>
      <c r="G36" s="118"/>
      <c r="H36" s="118"/>
      <c r="I36" s="119"/>
    </row>
    <row r="37" spans="6:9" x14ac:dyDescent="0.25">
      <c r="F37" s="117"/>
      <c r="G37" s="118"/>
      <c r="H37" s="118"/>
      <c r="I37" s="119"/>
    </row>
    <row r="38" spans="6:9" x14ac:dyDescent="0.25">
      <c r="F38" s="117"/>
      <c r="G38" s="118"/>
      <c r="H38" s="118"/>
      <c r="I38" s="119"/>
    </row>
    <row r="39" spans="6:9" x14ac:dyDescent="0.25">
      <c r="F39" s="117"/>
      <c r="G39" s="118"/>
      <c r="H39" s="118"/>
      <c r="I39" s="119"/>
    </row>
    <row r="40" spans="6:9" x14ac:dyDescent="0.25">
      <c r="F40" s="117"/>
      <c r="G40" s="118"/>
      <c r="H40" s="118"/>
      <c r="I40" s="119"/>
    </row>
    <row r="41" spans="6:9" x14ac:dyDescent="0.25">
      <c r="F41" s="117"/>
      <c r="G41" s="118"/>
      <c r="H41" s="118"/>
      <c r="I41" s="119"/>
    </row>
    <row r="42" spans="6:9" x14ac:dyDescent="0.25">
      <c r="F42" s="117"/>
      <c r="G42" s="118"/>
      <c r="H42" s="118"/>
      <c r="I42" s="119"/>
    </row>
    <row r="43" spans="6:9" x14ac:dyDescent="0.25">
      <c r="F43" s="117"/>
      <c r="G43" s="118"/>
      <c r="H43" s="118"/>
      <c r="I43" s="119"/>
    </row>
    <row r="44" spans="6:9" x14ac:dyDescent="0.25">
      <c r="F44" s="117"/>
      <c r="G44" s="118"/>
      <c r="H44" s="118"/>
      <c r="I44" s="119"/>
    </row>
    <row r="45" spans="6:9" x14ac:dyDescent="0.25">
      <c r="F45" s="117"/>
      <c r="G45" s="118"/>
      <c r="H45" s="118"/>
      <c r="I45" s="119"/>
    </row>
    <row r="46" spans="6:9" x14ac:dyDescent="0.25">
      <c r="F46" s="117"/>
      <c r="G46" s="118"/>
      <c r="H46" s="118"/>
      <c r="I46" s="119"/>
    </row>
    <row r="47" spans="6:9" x14ac:dyDescent="0.25">
      <c r="F47" s="117"/>
      <c r="G47" s="118"/>
      <c r="H47" s="118"/>
      <c r="I47" s="119"/>
    </row>
    <row r="48" spans="6:9" x14ac:dyDescent="0.25">
      <c r="F48" s="117"/>
      <c r="G48" s="118"/>
      <c r="H48" s="118"/>
      <c r="I48" s="119"/>
    </row>
    <row r="49" spans="6:9" x14ac:dyDescent="0.25">
      <c r="F49" s="117"/>
      <c r="G49" s="118"/>
      <c r="H49" s="118"/>
      <c r="I49" s="119"/>
    </row>
    <row r="50" spans="6:9" x14ac:dyDescent="0.25">
      <c r="F50" s="117"/>
      <c r="G50" s="118"/>
      <c r="H50" s="118"/>
      <c r="I50" s="119"/>
    </row>
    <row r="51" spans="6:9" x14ac:dyDescent="0.25">
      <c r="F51" s="117"/>
      <c r="G51" s="118"/>
      <c r="H51" s="118"/>
      <c r="I51" s="119"/>
    </row>
    <row r="52" spans="6:9" x14ac:dyDescent="0.25">
      <c r="F52" s="117"/>
      <c r="G52" s="118"/>
      <c r="H52" s="118"/>
      <c r="I52" s="119"/>
    </row>
    <row r="53" spans="6:9" x14ac:dyDescent="0.25">
      <c r="F53" s="117"/>
      <c r="G53" s="118"/>
      <c r="H53" s="118"/>
      <c r="I53" s="119"/>
    </row>
    <row r="54" spans="6:9" x14ac:dyDescent="0.25">
      <c r="F54" s="117"/>
      <c r="G54" s="118"/>
      <c r="H54" s="118"/>
      <c r="I54" s="119"/>
    </row>
    <row r="55" spans="6:9" x14ac:dyDescent="0.25">
      <c r="F55" s="117"/>
      <c r="G55" s="118"/>
      <c r="H55" s="118"/>
      <c r="I55" s="119"/>
    </row>
    <row r="56" spans="6:9" x14ac:dyDescent="0.25">
      <c r="F56" s="117"/>
      <c r="G56" s="118"/>
      <c r="H56" s="118"/>
      <c r="I56" s="119"/>
    </row>
    <row r="57" spans="6:9" x14ac:dyDescent="0.25">
      <c r="F57" s="117"/>
      <c r="G57" s="118"/>
      <c r="H57" s="118"/>
      <c r="I57" s="119"/>
    </row>
    <row r="58" spans="6:9" x14ac:dyDescent="0.25">
      <c r="F58" s="117"/>
      <c r="G58" s="118"/>
      <c r="H58" s="118"/>
      <c r="I58" s="119"/>
    </row>
    <row r="59" spans="6:9" x14ac:dyDescent="0.25">
      <c r="F59" s="117"/>
      <c r="G59" s="118"/>
      <c r="H59" s="118"/>
      <c r="I59" s="119"/>
    </row>
    <row r="60" spans="6:9" x14ac:dyDescent="0.25">
      <c r="F60" s="117"/>
      <c r="G60" s="118"/>
      <c r="H60" s="118"/>
      <c r="I60" s="119"/>
    </row>
    <row r="61" spans="6:9" x14ac:dyDescent="0.25">
      <c r="F61" s="117"/>
      <c r="G61" s="118"/>
      <c r="H61" s="118"/>
      <c r="I61" s="119"/>
    </row>
    <row r="62" spans="6:9" x14ac:dyDescent="0.25">
      <c r="F62" s="117"/>
      <c r="G62" s="118"/>
      <c r="H62" s="118"/>
      <c r="I62" s="119"/>
    </row>
    <row r="63" spans="6:9" x14ac:dyDescent="0.25">
      <c r="F63" s="117"/>
      <c r="G63" s="118"/>
      <c r="H63" s="118"/>
      <c r="I63" s="119"/>
    </row>
    <row r="64" spans="6:9" x14ac:dyDescent="0.25">
      <c r="F64" s="117"/>
      <c r="G64" s="118"/>
      <c r="H64" s="118"/>
      <c r="I64" s="119"/>
    </row>
    <row r="65" spans="6:9" x14ac:dyDescent="0.25">
      <c r="F65" s="117"/>
      <c r="G65" s="118"/>
      <c r="H65" s="118"/>
      <c r="I65" s="119"/>
    </row>
    <row r="66" spans="6:9" x14ac:dyDescent="0.25">
      <c r="F66" s="117"/>
      <c r="G66" s="118"/>
      <c r="H66" s="118"/>
      <c r="I66" s="119"/>
    </row>
  </sheetData>
  <mergeCells count="3">
    <mergeCell ref="A1:B1"/>
    <mergeCell ref="A2:B2"/>
    <mergeCell ref="G2:I2"/>
  </mergeCells>
  <pageMargins left="0.7" right="0.7" top="0.78740157499999996" bottom="0.78740157499999996" header="0.3" footer="0.3"/>
  <pageSetup paperSize="9" scale="92" orientation="portrait" r:id="rId1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zoomScaleNormal="100" workbookViewId="0">
      <selection sqref="A1:C1"/>
    </sheetView>
  </sheetViews>
  <sheetFormatPr defaultRowHeight="15" x14ac:dyDescent="0.25"/>
  <cols>
    <col min="1" max="1" width="5.5703125" style="187" customWidth="1"/>
    <col min="2" max="2" width="12" style="187" customWidth="1"/>
    <col min="3" max="4" width="9.7109375" style="187" customWidth="1"/>
    <col min="5" max="8" width="9.140625" style="187"/>
    <col min="9" max="9" width="11.7109375" style="187" customWidth="1"/>
    <col min="10" max="10" width="6.28515625" style="187" customWidth="1"/>
    <col min="11" max="11" width="12.7109375" style="187" customWidth="1"/>
    <col min="12" max="12" width="13.7109375" style="187" customWidth="1"/>
    <col min="13" max="13" width="16.7109375" style="186" hidden="1" customWidth="1"/>
    <col min="14" max="16384" width="9.140625" style="186"/>
  </cols>
  <sheetData>
    <row r="1" spans="1:13" ht="15.75" customHeight="1" thickBot="1" x14ac:dyDescent="0.3">
      <c r="A1" s="246"/>
      <c r="B1" s="247"/>
      <c r="C1" s="247"/>
      <c r="D1" s="186"/>
      <c r="E1" s="248" t="str">
        <f>'581 Atletická dráha'!E1:H2</f>
        <v>Výkaz výměr</v>
      </c>
      <c r="F1" s="249"/>
      <c r="G1" s="249"/>
      <c r="H1" s="249"/>
      <c r="I1" s="186"/>
      <c r="J1" s="188" t="s">
        <v>1</v>
      </c>
      <c r="K1" s="250"/>
      <c r="L1" s="251"/>
    </row>
    <row r="2" spans="1:13" ht="15.75" thickBot="1" x14ac:dyDescent="0.3">
      <c r="A2" s="187" t="s">
        <v>0</v>
      </c>
      <c r="B2" s="186"/>
      <c r="C2" s="190">
        <f>'Krycí list'!B25</f>
        <v>42124</v>
      </c>
      <c r="D2" s="186"/>
      <c r="E2" s="249"/>
      <c r="F2" s="249"/>
      <c r="G2" s="249"/>
      <c r="H2" s="249"/>
      <c r="I2" s="186"/>
      <c r="J2" s="188" t="s">
        <v>2</v>
      </c>
      <c r="K2" s="252" t="str">
        <f>'Krycí list'!G9</f>
        <v>N15-063-254</v>
      </c>
      <c r="L2" s="251"/>
    </row>
    <row r="3" spans="1:13" x14ac:dyDescent="0.25">
      <c r="A3" s="253" t="s">
        <v>3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</row>
    <row r="4" spans="1:13" x14ac:dyDescent="0.25">
      <c r="A4" s="254"/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</row>
    <row r="5" spans="1:13" x14ac:dyDescent="0.25">
      <c r="A5" s="187" t="s">
        <v>4</v>
      </c>
      <c r="B5" s="186"/>
      <c r="C5" s="187" t="str">
        <f>'Krycí list'!C8:D8</f>
        <v>Město Tábor</v>
      </c>
      <c r="D5" s="186"/>
      <c r="E5" s="186"/>
      <c r="F5" s="186"/>
      <c r="G5" s="186"/>
      <c r="H5" s="186"/>
      <c r="I5" s="186"/>
      <c r="J5" s="186"/>
      <c r="K5" s="186"/>
      <c r="L5" s="186"/>
    </row>
    <row r="6" spans="1:13" ht="15.75" thickBot="1" x14ac:dyDescent="0.3">
      <c r="A6" s="186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</row>
    <row r="7" spans="1:13" ht="15.75" thickBot="1" x14ac:dyDescent="0.3">
      <c r="A7" s="259" t="s">
        <v>416</v>
      </c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</row>
    <row r="8" spans="1:13" ht="15.75" thickBot="1" x14ac:dyDescent="0.3">
      <c r="A8" s="261" t="s">
        <v>6</v>
      </c>
      <c r="B8" s="262"/>
      <c r="C8" s="263" t="s">
        <v>7</v>
      </c>
      <c r="D8" s="264"/>
      <c r="E8" s="264"/>
      <c r="F8" s="264"/>
      <c r="G8" s="264"/>
      <c r="H8" s="264"/>
      <c r="I8" s="193" t="s">
        <v>8</v>
      </c>
      <c r="J8" s="211" t="s">
        <v>9</v>
      </c>
      <c r="K8" s="193" t="s">
        <v>10</v>
      </c>
      <c r="L8" s="193" t="s">
        <v>11</v>
      </c>
    </row>
    <row r="9" spans="1:13" x14ac:dyDescent="0.25">
      <c r="A9" s="194" t="s">
        <v>401</v>
      </c>
      <c r="B9" s="265" t="s">
        <v>229</v>
      </c>
      <c r="C9" s="266"/>
      <c r="D9" s="266"/>
      <c r="E9" s="266"/>
      <c r="F9" s="266"/>
      <c r="G9" s="267"/>
      <c r="H9" s="268"/>
      <c r="I9" s="268"/>
      <c r="J9" s="268"/>
      <c r="K9" s="268"/>
      <c r="L9" s="268"/>
    </row>
    <row r="10" spans="1:13" x14ac:dyDescent="0.25">
      <c r="A10" s="191">
        <v>1</v>
      </c>
      <c r="B10" s="210" t="s">
        <v>394</v>
      </c>
      <c r="C10" s="250" t="s">
        <v>390</v>
      </c>
      <c r="D10" s="250"/>
      <c r="E10" s="250"/>
      <c r="F10" s="250"/>
      <c r="G10" s="250"/>
      <c r="H10" s="250"/>
      <c r="I10" s="196">
        <v>1</v>
      </c>
      <c r="J10" s="209" t="s">
        <v>397</v>
      </c>
      <c r="K10" s="196">
        <v>0</v>
      </c>
      <c r="L10" s="197">
        <f>SUM(K10*I10)</f>
        <v>0</v>
      </c>
      <c r="M10" s="186" t="s">
        <v>356</v>
      </c>
    </row>
    <row r="11" spans="1:13" ht="16.5" customHeight="1" x14ac:dyDescent="0.25">
      <c r="A11" s="133">
        <v>2</v>
      </c>
      <c r="B11" s="134" t="s">
        <v>396</v>
      </c>
      <c r="C11" s="250" t="s">
        <v>406</v>
      </c>
      <c r="D11" s="250"/>
      <c r="E11" s="250"/>
      <c r="F11" s="250"/>
      <c r="G11" s="250"/>
      <c r="H11" s="250"/>
      <c r="I11" s="196">
        <v>1</v>
      </c>
      <c r="J11" s="209" t="s">
        <v>397</v>
      </c>
      <c r="K11" s="196">
        <v>0</v>
      </c>
      <c r="L11" s="197">
        <f>SUM(K11*I11)</f>
        <v>0</v>
      </c>
      <c r="M11" s="186" t="s">
        <v>359</v>
      </c>
    </row>
    <row r="12" spans="1:13" ht="14.25" customHeight="1" x14ac:dyDescent="0.25">
      <c r="A12" s="133">
        <v>3</v>
      </c>
      <c r="B12" s="134" t="s">
        <v>398</v>
      </c>
      <c r="C12" s="250" t="s">
        <v>403</v>
      </c>
      <c r="D12" s="251"/>
      <c r="E12" s="251"/>
      <c r="F12" s="251"/>
      <c r="G12" s="251"/>
      <c r="H12" s="251"/>
      <c r="I12" s="196">
        <v>1</v>
      </c>
      <c r="J12" s="209" t="s">
        <v>397</v>
      </c>
      <c r="K12" s="196">
        <v>0</v>
      </c>
      <c r="L12" s="197">
        <f>SUM(K12*I12)</f>
        <v>0</v>
      </c>
      <c r="M12" s="186" t="s">
        <v>362</v>
      </c>
    </row>
    <row r="13" spans="1:13" ht="15" customHeight="1" x14ac:dyDescent="0.25">
      <c r="A13" s="269"/>
      <c r="B13" s="247"/>
      <c r="C13" s="270" t="s">
        <v>404</v>
      </c>
      <c r="D13" s="271"/>
      <c r="E13" s="271"/>
      <c r="F13" s="271"/>
      <c r="G13" s="271"/>
      <c r="H13" s="271"/>
      <c r="I13" s="198"/>
      <c r="J13" s="186"/>
      <c r="K13" s="269"/>
      <c r="L13" s="247"/>
    </row>
    <row r="14" spans="1:13" x14ac:dyDescent="0.25">
      <c r="A14" s="191">
        <v>4</v>
      </c>
      <c r="B14" s="210" t="s">
        <v>402</v>
      </c>
      <c r="C14" s="250" t="s">
        <v>388</v>
      </c>
      <c r="D14" s="251"/>
      <c r="E14" s="251"/>
      <c r="F14" s="251"/>
      <c r="G14" s="251"/>
      <c r="H14" s="251"/>
      <c r="I14" s="196">
        <v>1</v>
      </c>
      <c r="J14" s="209" t="s">
        <v>397</v>
      </c>
      <c r="K14" s="196">
        <v>0</v>
      </c>
      <c r="L14" s="197">
        <f>SUM(K14*I14)</f>
        <v>0</v>
      </c>
      <c r="M14" s="186" t="s">
        <v>365</v>
      </c>
    </row>
    <row r="15" spans="1:13" x14ac:dyDescent="0.25">
      <c r="A15" s="269"/>
      <c r="B15" s="247"/>
      <c r="C15" s="270" t="s">
        <v>395</v>
      </c>
      <c r="D15" s="271"/>
      <c r="E15" s="271"/>
      <c r="F15" s="271"/>
      <c r="G15" s="271"/>
      <c r="H15" s="271"/>
      <c r="I15" s="198"/>
      <c r="J15" s="186"/>
      <c r="K15" s="269"/>
      <c r="L15" s="247"/>
    </row>
    <row r="16" spans="1:13" ht="28.5" customHeight="1" x14ac:dyDescent="0.25">
      <c r="A16" s="133">
        <v>5</v>
      </c>
      <c r="B16" s="134" t="s">
        <v>405</v>
      </c>
      <c r="C16" s="255" t="s">
        <v>430</v>
      </c>
      <c r="D16" s="256"/>
      <c r="E16" s="256"/>
      <c r="F16" s="256"/>
      <c r="G16" s="256"/>
      <c r="H16" s="256"/>
      <c r="I16" s="196">
        <v>1</v>
      </c>
      <c r="J16" s="209" t="s">
        <v>397</v>
      </c>
      <c r="K16" s="196">
        <v>0</v>
      </c>
      <c r="L16" s="197">
        <f>SUM(K16*I16)</f>
        <v>0</v>
      </c>
      <c r="M16" s="186" t="s">
        <v>365</v>
      </c>
    </row>
    <row r="17" spans="1:13" ht="28.5" customHeight="1" x14ac:dyDescent="0.25">
      <c r="A17" s="191">
        <v>6</v>
      </c>
      <c r="B17" s="210" t="s">
        <v>407</v>
      </c>
      <c r="C17" s="255" t="s">
        <v>399</v>
      </c>
      <c r="D17" s="256"/>
      <c r="E17" s="256"/>
      <c r="F17" s="256"/>
      <c r="G17" s="256"/>
      <c r="H17" s="256"/>
      <c r="I17" s="196">
        <v>1</v>
      </c>
      <c r="J17" s="209" t="s">
        <v>397</v>
      </c>
      <c r="K17" s="196">
        <v>0</v>
      </c>
      <c r="L17" s="197">
        <f>SUM(K17*I17)</f>
        <v>0</v>
      </c>
      <c r="M17" s="186" t="s">
        <v>365</v>
      </c>
    </row>
    <row r="18" spans="1:13" ht="34.5" customHeight="1" x14ac:dyDescent="0.25">
      <c r="A18" s="191"/>
      <c r="B18" s="212"/>
      <c r="C18" s="257" t="s">
        <v>400</v>
      </c>
      <c r="D18" s="258"/>
      <c r="E18" s="258"/>
      <c r="F18" s="258"/>
      <c r="G18" s="258"/>
      <c r="H18" s="258"/>
      <c r="I18" s="196"/>
      <c r="J18" s="213"/>
      <c r="K18" s="196"/>
      <c r="L18" s="197"/>
    </row>
    <row r="19" spans="1:13" x14ac:dyDescent="0.25">
      <c r="A19" s="191">
        <v>7</v>
      </c>
      <c r="B19" s="210" t="s">
        <v>409</v>
      </c>
      <c r="C19" s="250" t="s">
        <v>286</v>
      </c>
      <c r="D19" s="250"/>
      <c r="E19" s="250"/>
      <c r="F19" s="250"/>
      <c r="G19" s="250"/>
      <c r="H19" s="250"/>
      <c r="I19" s="196">
        <v>1</v>
      </c>
      <c r="J19" s="209" t="s">
        <v>397</v>
      </c>
      <c r="K19" s="196">
        <v>0</v>
      </c>
      <c r="L19" s="197">
        <f>SUM(K19*I19)</f>
        <v>0</v>
      </c>
      <c r="M19" s="186" t="s">
        <v>365</v>
      </c>
    </row>
    <row r="20" spans="1:13" x14ac:dyDescent="0.25">
      <c r="A20" s="276"/>
      <c r="B20" s="277"/>
      <c r="C20" s="277"/>
      <c r="D20" s="277"/>
      <c r="E20" s="277"/>
      <c r="F20" s="277"/>
      <c r="G20" s="272" t="s">
        <v>414</v>
      </c>
      <c r="H20" s="273"/>
      <c r="I20" s="273"/>
      <c r="J20" s="273"/>
      <c r="K20" s="273"/>
      <c r="L20" s="199">
        <f>SUM(L10:M19)</f>
        <v>0</v>
      </c>
    </row>
    <row r="21" spans="1:13" x14ac:dyDescent="0.25">
      <c r="A21" s="194" t="s">
        <v>379</v>
      </c>
      <c r="B21" s="274" t="s">
        <v>415</v>
      </c>
      <c r="C21" s="275"/>
      <c r="D21" s="275"/>
      <c r="E21" s="275"/>
      <c r="F21" s="275"/>
      <c r="G21" s="276"/>
      <c r="H21" s="277"/>
      <c r="I21" s="277"/>
      <c r="J21" s="277"/>
      <c r="K21" s="277"/>
      <c r="L21" s="277"/>
    </row>
    <row r="22" spans="1:13" ht="27.75" customHeight="1" x14ac:dyDescent="0.25">
      <c r="A22" s="133">
        <v>8</v>
      </c>
      <c r="B22" s="134" t="s">
        <v>411</v>
      </c>
      <c r="C22" s="255" t="s">
        <v>410</v>
      </c>
      <c r="D22" s="256"/>
      <c r="E22" s="256"/>
      <c r="F22" s="256"/>
      <c r="G22" s="256"/>
      <c r="H22" s="256"/>
      <c r="I22" s="196">
        <v>1</v>
      </c>
      <c r="J22" s="209" t="s">
        <v>397</v>
      </c>
      <c r="K22" s="196">
        <v>0</v>
      </c>
      <c r="L22" s="197">
        <f>SUM(K22*I22)</f>
        <v>0</v>
      </c>
      <c r="M22" s="186" t="s">
        <v>369</v>
      </c>
    </row>
    <row r="23" spans="1:13" x14ac:dyDescent="0.25">
      <c r="A23" s="269"/>
      <c r="B23" s="247"/>
      <c r="C23" s="270" t="s">
        <v>408</v>
      </c>
      <c r="D23" s="271"/>
      <c r="E23" s="271"/>
      <c r="F23" s="271"/>
      <c r="G23" s="271"/>
      <c r="H23" s="271"/>
      <c r="I23" s="198"/>
      <c r="J23" s="186"/>
      <c r="K23" s="269"/>
      <c r="L23" s="247"/>
    </row>
    <row r="24" spans="1:13" x14ac:dyDescent="0.25">
      <c r="A24" s="207"/>
      <c r="B24" s="208"/>
      <c r="C24" s="278" t="s">
        <v>425</v>
      </c>
      <c r="D24" s="278"/>
      <c r="E24" s="278"/>
      <c r="F24" s="278"/>
      <c r="G24" s="278"/>
      <c r="H24" s="278"/>
      <c r="I24" s="198"/>
      <c r="J24" s="186"/>
      <c r="K24" s="207"/>
      <c r="L24" s="208"/>
    </row>
    <row r="25" spans="1:13" ht="24.75" customHeight="1" x14ac:dyDescent="0.25">
      <c r="A25" s="133"/>
      <c r="B25" s="134"/>
      <c r="C25" s="279" t="s">
        <v>426</v>
      </c>
      <c r="D25" s="279"/>
      <c r="E25" s="279"/>
      <c r="F25" s="279"/>
      <c r="G25" s="279"/>
      <c r="H25" s="279"/>
      <c r="I25" s="196"/>
      <c r="J25" s="209"/>
      <c r="K25" s="196"/>
      <c r="L25" s="197"/>
    </row>
    <row r="26" spans="1:13" ht="13.5" customHeight="1" x14ac:dyDescent="0.25">
      <c r="A26" s="133"/>
      <c r="B26" s="134"/>
      <c r="C26" s="279" t="s">
        <v>427</v>
      </c>
      <c r="D26" s="279"/>
      <c r="E26" s="279"/>
      <c r="F26" s="279"/>
      <c r="G26" s="279"/>
      <c r="H26" s="279"/>
      <c r="I26" s="196"/>
      <c r="J26" s="209"/>
      <c r="K26" s="196"/>
      <c r="L26" s="197"/>
    </row>
    <row r="27" spans="1:13" ht="31.5" customHeight="1" x14ac:dyDescent="0.25">
      <c r="A27" s="133">
        <v>9</v>
      </c>
      <c r="B27" s="134" t="s">
        <v>417</v>
      </c>
      <c r="C27" s="280" t="s">
        <v>412</v>
      </c>
      <c r="D27" s="281"/>
      <c r="E27" s="281"/>
      <c r="F27" s="281"/>
      <c r="G27" s="281"/>
      <c r="H27" s="281"/>
      <c r="I27" s="196">
        <v>1</v>
      </c>
      <c r="J27" s="209" t="s">
        <v>397</v>
      </c>
      <c r="K27" s="196">
        <v>0</v>
      </c>
      <c r="L27" s="197">
        <f>SUM(K27*I27)</f>
        <v>0</v>
      </c>
      <c r="M27" s="186" t="s">
        <v>371</v>
      </c>
    </row>
    <row r="28" spans="1:13" ht="38.25" customHeight="1" x14ac:dyDescent="0.25">
      <c r="A28" s="269"/>
      <c r="B28" s="247"/>
      <c r="C28" s="257" t="s">
        <v>413</v>
      </c>
      <c r="D28" s="258"/>
      <c r="E28" s="258"/>
      <c r="F28" s="258"/>
      <c r="G28" s="258"/>
      <c r="H28" s="258"/>
      <c r="I28" s="198"/>
      <c r="J28" s="186"/>
      <c r="K28" s="269"/>
      <c r="L28" s="247"/>
    </row>
    <row r="29" spans="1:13" ht="24.75" customHeight="1" x14ac:dyDescent="0.25">
      <c r="A29" s="207"/>
      <c r="B29" s="208"/>
      <c r="C29" s="257" t="s">
        <v>428</v>
      </c>
      <c r="D29" s="257"/>
      <c r="E29" s="257"/>
      <c r="F29" s="257"/>
      <c r="G29" s="257"/>
      <c r="H29" s="257"/>
      <c r="I29" s="257"/>
      <c r="J29" s="186"/>
      <c r="K29" s="207"/>
      <c r="L29" s="208"/>
    </row>
    <row r="30" spans="1:13" ht="12" customHeight="1" x14ac:dyDescent="0.25">
      <c r="A30" s="207"/>
      <c r="B30" s="208"/>
      <c r="C30" s="257" t="s">
        <v>427</v>
      </c>
      <c r="D30" s="257"/>
      <c r="E30" s="257"/>
      <c r="F30" s="257"/>
      <c r="G30" s="257"/>
      <c r="H30" s="257"/>
      <c r="I30" s="257"/>
      <c r="J30" s="186"/>
      <c r="K30" s="207"/>
      <c r="L30" s="208"/>
    </row>
    <row r="31" spans="1:13" x14ac:dyDescent="0.25">
      <c r="A31" s="276"/>
      <c r="B31" s="277"/>
      <c r="C31" s="277"/>
      <c r="D31" s="277"/>
      <c r="E31" s="277"/>
      <c r="F31" s="277"/>
      <c r="G31" s="272" t="s">
        <v>42</v>
      </c>
      <c r="H31" s="273"/>
      <c r="I31" s="273"/>
      <c r="J31" s="273"/>
      <c r="K31" s="273"/>
      <c r="L31" s="199">
        <f>SUM(L22:L28)</f>
        <v>0</v>
      </c>
    </row>
    <row r="32" spans="1:13" x14ac:dyDescent="0.25">
      <c r="A32" s="282" t="s">
        <v>11</v>
      </c>
      <c r="B32" s="283"/>
      <c r="C32" s="200"/>
      <c r="D32" s="284"/>
      <c r="E32" s="285"/>
      <c r="F32" s="284"/>
      <c r="G32" s="285"/>
      <c r="H32" s="286" t="s">
        <v>53</v>
      </c>
      <c r="I32" s="287"/>
      <c r="J32" s="287"/>
      <c r="K32" s="288">
        <f>L20+L31</f>
        <v>0</v>
      </c>
      <c r="L32" s="287"/>
    </row>
    <row r="33" spans="1:12" x14ac:dyDescent="0.25">
      <c r="A33" s="186"/>
      <c r="B33" s="186"/>
      <c r="C33" s="186"/>
      <c r="D33" s="186"/>
      <c r="E33" s="186"/>
      <c r="F33" s="186"/>
      <c r="G33" s="186"/>
      <c r="H33" s="186"/>
      <c r="I33" s="186"/>
      <c r="J33" s="186"/>
      <c r="K33" s="186"/>
      <c r="L33" s="186"/>
    </row>
    <row r="34" spans="1:12" x14ac:dyDescent="0.25">
      <c r="A34" s="186"/>
      <c r="B34" s="186"/>
      <c r="C34" s="186"/>
      <c r="D34" s="186"/>
      <c r="E34" s="186"/>
      <c r="F34" s="186"/>
      <c r="G34" s="186"/>
      <c r="H34" s="186"/>
      <c r="I34" s="186"/>
      <c r="J34" s="186"/>
      <c r="K34" s="186"/>
      <c r="L34" s="186"/>
    </row>
    <row r="35" spans="1:12" ht="15" customHeight="1" x14ac:dyDescent="0.25">
      <c r="A35" s="186"/>
      <c r="B35" s="186"/>
      <c r="C35" s="186"/>
      <c r="D35" s="186"/>
      <c r="E35" s="186"/>
      <c r="F35" s="186"/>
      <c r="G35" s="186"/>
      <c r="H35" s="186"/>
      <c r="I35" s="186"/>
      <c r="J35" s="186"/>
      <c r="K35" s="186"/>
      <c r="L35" s="186"/>
    </row>
    <row r="36" spans="1:12" x14ac:dyDescent="0.25">
      <c r="A36" s="186"/>
      <c r="B36" s="186"/>
      <c r="C36" s="186"/>
      <c r="D36" s="186"/>
      <c r="E36" s="186"/>
      <c r="F36" s="186"/>
      <c r="G36" s="186"/>
      <c r="H36" s="186"/>
      <c r="I36" s="186"/>
      <c r="J36" s="186"/>
      <c r="K36" s="186"/>
      <c r="L36" s="186"/>
    </row>
    <row r="37" spans="1:12" x14ac:dyDescent="0.25">
      <c r="A37" s="186"/>
      <c r="B37" s="186"/>
      <c r="C37" s="186"/>
      <c r="D37" s="186"/>
      <c r="E37" s="186"/>
      <c r="F37" s="186"/>
      <c r="G37" s="186"/>
      <c r="H37" s="186"/>
      <c r="I37" s="186"/>
      <c r="J37" s="186"/>
      <c r="K37" s="186"/>
      <c r="L37" s="186"/>
    </row>
    <row r="38" spans="1:12" x14ac:dyDescent="0.25">
      <c r="A38" s="186"/>
      <c r="B38" s="186"/>
      <c r="C38" s="186"/>
      <c r="D38" s="186"/>
      <c r="E38" s="186"/>
      <c r="F38" s="186"/>
      <c r="G38" s="186"/>
      <c r="H38" s="186"/>
      <c r="I38" s="186"/>
      <c r="J38" s="186"/>
      <c r="K38" s="186"/>
      <c r="L38" s="186"/>
    </row>
    <row r="39" spans="1:12" x14ac:dyDescent="0.25">
      <c r="A39" s="269"/>
      <c r="B39" s="247"/>
      <c r="C39" s="247"/>
      <c r="D39" s="247"/>
      <c r="E39" s="247"/>
      <c r="F39" s="247"/>
      <c r="G39" s="247"/>
      <c r="H39" s="247"/>
      <c r="I39" s="247"/>
      <c r="J39" s="247"/>
      <c r="K39" s="247"/>
      <c r="L39" s="247"/>
    </row>
    <row r="40" spans="1:12" x14ac:dyDescent="0.25">
      <c r="A40" s="186"/>
      <c r="B40" s="186"/>
      <c r="C40" s="186"/>
      <c r="D40" s="186"/>
      <c r="E40" s="186"/>
      <c r="F40" s="186"/>
      <c r="G40" s="186"/>
      <c r="H40" s="186"/>
      <c r="I40" s="186"/>
      <c r="J40" s="186"/>
      <c r="K40" s="186"/>
      <c r="L40" s="186"/>
    </row>
    <row r="41" spans="1:12" x14ac:dyDescent="0.25">
      <c r="A41" s="186"/>
      <c r="B41" s="186"/>
      <c r="C41" s="186"/>
      <c r="D41" s="186"/>
      <c r="E41" s="186"/>
      <c r="F41" s="186"/>
      <c r="G41" s="186"/>
      <c r="H41" s="186"/>
      <c r="I41" s="186"/>
      <c r="J41" s="186"/>
      <c r="K41" s="186"/>
      <c r="L41" s="186"/>
    </row>
  </sheetData>
  <mergeCells count="49">
    <mergeCell ref="C27:H27"/>
    <mergeCell ref="A20:F20"/>
    <mergeCell ref="C29:I29"/>
    <mergeCell ref="A39:L39"/>
    <mergeCell ref="A31:F31"/>
    <mergeCell ref="G31:K31"/>
    <mergeCell ref="C30:I30"/>
    <mergeCell ref="A32:B32"/>
    <mergeCell ref="D32:E32"/>
    <mergeCell ref="F32:G32"/>
    <mergeCell ref="H32:J32"/>
    <mergeCell ref="K32:L32"/>
    <mergeCell ref="C13:H13"/>
    <mergeCell ref="K13:L13"/>
    <mergeCell ref="G20:K20"/>
    <mergeCell ref="A28:B28"/>
    <mergeCell ref="C28:H28"/>
    <mergeCell ref="K28:L28"/>
    <mergeCell ref="A23:B23"/>
    <mergeCell ref="C23:H23"/>
    <mergeCell ref="K23:L23"/>
    <mergeCell ref="B21:F21"/>
    <mergeCell ref="G21:L21"/>
    <mergeCell ref="C22:H22"/>
    <mergeCell ref="C16:H16"/>
    <mergeCell ref="C24:H24"/>
    <mergeCell ref="C26:H26"/>
    <mergeCell ref="C25:H25"/>
    <mergeCell ref="C17:H17"/>
    <mergeCell ref="C19:H19"/>
    <mergeCell ref="C18:H18"/>
    <mergeCell ref="A7:L7"/>
    <mergeCell ref="A8:B8"/>
    <mergeCell ref="C8:H8"/>
    <mergeCell ref="B9:F9"/>
    <mergeCell ref="G9:L9"/>
    <mergeCell ref="C10:H10"/>
    <mergeCell ref="C14:H14"/>
    <mergeCell ref="A15:B15"/>
    <mergeCell ref="C15:H15"/>
    <mergeCell ref="K15:L15"/>
    <mergeCell ref="C11:H11"/>
    <mergeCell ref="C12:H12"/>
    <mergeCell ref="A13:B13"/>
    <mergeCell ref="A1:C1"/>
    <mergeCell ref="E1:H2"/>
    <mergeCell ref="K1:L1"/>
    <mergeCell ref="K2:L2"/>
    <mergeCell ref="A3:L4"/>
  </mergeCells>
  <pageMargins left="0.7" right="0.7" top="0.78740157499999996" bottom="0.78740157499999996" header="0.3" footer="0.3"/>
  <pageSetup paperSize="9" orientation="landscape" r:id="rId1"/>
  <rowBreaks count="1" manualBreakCount="1">
    <brk id="2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zoomScaleNormal="100" workbookViewId="0">
      <selection sqref="A1:C1"/>
    </sheetView>
  </sheetViews>
  <sheetFormatPr defaultRowHeight="15" x14ac:dyDescent="0.25"/>
  <cols>
    <col min="1" max="1" width="5.5703125" style="1" customWidth="1"/>
    <col min="2" max="2" width="12" style="1" customWidth="1"/>
    <col min="3" max="4" width="9.7109375" style="1" customWidth="1"/>
    <col min="5" max="8" width="9.140625" style="1"/>
    <col min="9" max="9" width="11.7109375" style="1" customWidth="1"/>
    <col min="10" max="10" width="6.28515625" style="1" customWidth="1"/>
    <col min="11" max="11" width="12.7109375" style="1" customWidth="1"/>
    <col min="12" max="12" width="13.7109375" style="1" customWidth="1"/>
    <col min="13" max="13" width="16.7109375" hidden="1" customWidth="1"/>
  </cols>
  <sheetData>
    <row r="1" spans="1:19" ht="15.75" thickBot="1" x14ac:dyDescent="0.3">
      <c r="A1" s="246"/>
      <c r="B1" s="247"/>
      <c r="C1" s="247"/>
      <c r="E1" s="248" t="s">
        <v>452</v>
      </c>
      <c r="F1" s="249"/>
      <c r="G1" s="249"/>
      <c r="H1" s="249"/>
      <c r="J1" s="2" t="s">
        <v>1</v>
      </c>
      <c r="O1" s="143"/>
    </row>
    <row r="2" spans="1:19" ht="15.75" thickBot="1" x14ac:dyDescent="0.3">
      <c r="A2" s="1" t="s">
        <v>0</v>
      </c>
      <c r="C2" s="3">
        <f>'Krycí list'!B25</f>
        <v>42124</v>
      </c>
      <c r="E2" s="249"/>
      <c r="F2" s="249"/>
      <c r="G2" s="249"/>
      <c r="H2" s="249"/>
      <c r="J2" s="2" t="s">
        <v>2</v>
      </c>
      <c r="K2" s="252" t="str">
        <f>'Krycí list'!G9</f>
        <v>N15-063-254</v>
      </c>
      <c r="L2" s="251"/>
    </row>
    <row r="3" spans="1:19" x14ac:dyDescent="0.25">
      <c r="A3" s="253" t="s">
        <v>3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</row>
    <row r="4" spans="1:19" x14ac:dyDescent="0.25">
      <c r="A4" s="254"/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</row>
    <row r="5" spans="1:19" x14ac:dyDescent="0.25">
      <c r="A5" s="1" t="s">
        <v>4</v>
      </c>
      <c r="C5" s="1" t="str">
        <f>'Krycí list'!C8:D8</f>
        <v>Město Tábor</v>
      </c>
    </row>
    <row r="6" spans="1:19" ht="15.75" thickBot="1" x14ac:dyDescent="0.3"/>
    <row r="7" spans="1:19" ht="15.75" thickBot="1" x14ac:dyDescent="0.3">
      <c r="A7" s="259" t="s">
        <v>5</v>
      </c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</row>
    <row r="8" spans="1:19" ht="15.75" thickBot="1" x14ac:dyDescent="0.3">
      <c r="A8" s="261" t="s">
        <v>6</v>
      </c>
      <c r="B8" s="262"/>
      <c r="C8" s="263" t="s">
        <v>7</v>
      </c>
      <c r="D8" s="264"/>
      <c r="E8" s="264"/>
      <c r="F8" s="264"/>
      <c r="G8" s="264"/>
      <c r="H8" s="264"/>
      <c r="I8" s="5" t="s">
        <v>8</v>
      </c>
      <c r="J8" s="6" t="s">
        <v>9</v>
      </c>
      <c r="K8" s="5" t="s">
        <v>10</v>
      </c>
      <c r="L8" s="5" t="s">
        <v>11</v>
      </c>
    </row>
    <row r="9" spans="1:19" x14ac:dyDescent="0.25">
      <c r="A9" s="7" t="s">
        <v>12</v>
      </c>
      <c r="B9" s="265" t="s">
        <v>13</v>
      </c>
      <c r="C9" s="266"/>
      <c r="D9" s="266"/>
      <c r="E9" s="266"/>
      <c r="F9" s="266"/>
      <c r="G9" s="267"/>
      <c r="H9" s="268"/>
      <c r="I9" s="268"/>
      <c r="J9" s="268"/>
      <c r="K9" s="268"/>
      <c r="L9" s="268"/>
    </row>
    <row r="10" spans="1:19" x14ac:dyDescent="0.25">
      <c r="A10" s="4">
        <v>1</v>
      </c>
      <c r="B10" s="9" t="s">
        <v>14</v>
      </c>
      <c r="C10" s="250" t="s">
        <v>15</v>
      </c>
      <c r="D10" s="251"/>
      <c r="E10" s="251"/>
      <c r="F10" s="251"/>
      <c r="G10" s="251"/>
      <c r="H10" s="251"/>
      <c r="I10" s="10">
        <v>229.9</v>
      </c>
      <c r="J10" s="8" t="s">
        <v>16</v>
      </c>
      <c r="K10" s="10">
        <v>0</v>
      </c>
      <c r="L10" s="11">
        <f>ROUND(I10*K10,2)</f>
        <v>0</v>
      </c>
      <c r="M10" t="s">
        <v>17</v>
      </c>
    </row>
    <row r="11" spans="1:19" x14ac:dyDescent="0.25">
      <c r="A11" s="269"/>
      <c r="B11" s="247"/>
      <c r="C11" s="157" t="s">
        <v>292</v>
      </c>
      <c r="D11" s="129"/>
      <c r="E11" s="168" t="s">
        <v>289</v>
      </c>
      <c r="F11" s="152"/>
      <c r="G11" s="152"/>
      <c r="H11" s="152"/>
      <c r="I11" s="12">
        <v>229.9</v>
      </c>
      <c r="K11" s="269"/>
      <c r="L11" s="247"/>
    </row>
    <row r="12" spans="1:19" x14ac:dyDescent="0.25">
      <c r="A12" s="4">
        <v>2</v>
      </c>
      <c r="B12" s="9" t="s">
        <v>18</v>
      </c>
      <c r="C12" s="250" t="s">
        <v>19</v>
      </c>
      <c r="D12" s="251"/>
      <c r="E12" s="251"/>
      <c r="F12" s="251"/>
      <c r="G12" s="251"/>
      <c r="H12" s="251"/>
      <c r="I12" s="10">
        <v>229.9</v>
      </c>
      <c r="J12" s="8" t="s">
        <v>16</v>
      </c>
      <c r="K12" s="10">
        <v>0</v>
      </c>
      <c r="L12" s="11">
        <f>ROUND(I12*K12,2)</f>
        <v>0</v>
      </c>
      <c r="M12" t="s">
        <v>20</v>
      </c>
    </row>
    <row r="13" spans="1:19" x14ac:dyDescent="0.25">
      <c r="A13" s="269"/>
      <c r="B13" s="247"/>
      <c r="C13" s="157" t="s">
        <v>290</v>
      </c>
      <c r="D13" s="129"/>
      <c r="E13" s="168" t="s">
        <v>291</v>
      </c>
      <c r="F13" s="152"/>
      <c r="G13" s="152"/>
      <c r="H13" s="152"/>
      <c r="I13" s="12">
        <v>229.9</v>
      </c>
      <c r="K13" s="269"/>
      <c r="L13" s="247"/>
    </row>
    <row r="14" spans="1:19" x14ac:dyDescent="0.25">
      <c r="A14" s="4">
        <v>3</v>
      </c>
      <c r="B14" s="9" t="s">
        <v>21</v>
      </c>
      <c r="C14" s="250" t="s">
        <v>22</v>
      </c>
      <c r="D14" s="251"/>
      <c r="E14" s="251"/>
      <c r="F14" s="251"/>
      <c r="G14" s="251"/>
      <c r="H14" s="251"/>
      <c r="I14" s="10">
        <v>4696.66</v>
      </c>
      <c r="J14" s="8" t="s">
        <v>23</v>
      </c>
      <c r="K14" s="10">
        <v>0</v>
      </c>
      <c r="L14" s="11">
        <f>ROUND(I14*K14,2)</f>
        <v>0</v>
      </c>
      <c r="M14" t="s">
        <v>24</v>
      </c>
    </row>
    <row r="15" spans="1:19" x14ac:dyDescent="0.25">
      <c r="A15" s="269"/>
      <c r="B15" s="247"/>
      <c r="C15" s="157">
        <v>4696.66</v>
      </c>
      <c r="D15" s="129"/>
      <c r="E15" s="168" t="s">
        <v>293</v>
      </c>
      <c r="F15" s="152"/>
      <c r="G15" s="152"/>
      <c r="H15" s="152"/>
      <c r="I15" s="12">
        <v>4696.66</v>
      </c>
      <c r="K15" s="269"/>
      <c r="L15" s="247"/>
      <c r="S15" s="221"/>
    </row>
    <row r="16" spans="1:19" x14ac:dyDescent="0.25">
      <c r="A16" s="4">
        <v>4</v>
      </c>
      <c r="B16" s="9" t="s">
        <v>25</v>
      </c>
      <c r="C16" s="250" t="s">
        <v>26</v>
      </c>
      <c r="D16" s="251"/>
      <c r="E16" s="251"/>
      <c r="F16" s="251"/>
      <c r="G16" s="251"/>
      <c r="H16" s="251"/>
      <c r="I16" s="10">
        <v>4696.66</v>
      </c>
      <c r="J16" s="8" t="s">
        <v>23</v>
      </c>
      <c r="K16" s="10">
        <v>0</v>
      </c>
      <c r="L16" s="11">
        <f>ROUND(I16*K16,2)</f>
        <v>0</v>
      </c>
      <c r="M16" t="s">
        <v>27</v>
      </c>
    </row>
    <row r="17" spans="1:13" x14ac:dyDescent="0.25">
      <c r="A17" s="269"/>
      <c r="B17" s="247"/>
      <c r="C17" s="157">
        <v>4696.66</v>
      </c>
      <c r="D17" s="156"/>
      <c r="E17" s="165" t="s">
        <v>293</v>
      </c>
      <c r="F17" s="156"/>
      <c r="G17" s="155"/>
      <c r="H17" s="155"/>
      <c r="I17" s="12">
        <v>4696.66</v>
      </c>
      <c r="K17" s="269"/>
      <c r="L17" s="247"/>
    </row>
    <row r="18" spans="1:13" x14ac:dyDescent="0.25">
      <c r="A18" s="276"/>
      <c r="B18" s="277"/>
      <c r="C18" s="277"/>
      <c r="D18" s="277"/>
      <c r="E18" s="277"/>
      <c r="F18" s="277"/>
      <c r="G18" s="272" t="s">
        <v>28</v>
      </c>
      <c r="H18" s="273"/>
      <c r="I18" s="273"/>
      <c r="J18" s="273"/>
      <c r="K18" s="273"/>
      <c r="L18" s="13">
        <f>SUM(L10:L16)</f>
        <v>0</v>
      </c>
    </row>
    <row r="19" spans="1:13" x14ac:dyDescent="0.25">
      <c r="A19" s="7">
        <v>9</v>
      </c>
      <c r="B19" s="274" t="s">
        <v>29</v>
      </c>
      <c r="C19" s="275"/>
      <c r="D19" s="275"/>
      <c r="E19" s="275"/>
      <c r="F19" s="275"/>
      <c r="G19" s="276"/>
      <c r="H19" s="277"/>
      <c r="I19" s="277"/>
      <c r="J19" s="277"/>
      <c r="K19" s="277"/>
      <c r="L19" s="277"/>
    </row>
    <row r="20" spans="1:13" x14ac:dyDescent="0.25">
      <c r="A20" s="4">
        <v>5</v>
      </c>
      <c r="B20" s="9" t="s">
        <v>30</v>
      </c>
      <c r="C20" s="250" t="s">
        <v>31</v>
      </c>
      <c r="D20" s="251"/>
      <c r="E20" s="251"/>
      <c r="F20" s="251"/>
      <c r="G20" s="251"/>
      <c r="H20" s="251"/>
      <c r="I20" s="10">
        <v>26.771000000000001</v>
      </c>
      <c r="J20" s="8" t="s">
        <v>32</v>
      </c>
      <c r="K20" s="10">
        <v>0</v>
      </c>
      <c r="L20" s="11">
        <f>ROUND(I20*K20,2)</f>
        <v>0</v>
      </c>
      <c r="M20" t="s">
        <v>33</v>
      </c>
    </row>
    <row r="21" spans="1:13" x14ac:dyDescent="0.25">
      <c r="A21" s="269"/>
      <c r="B21" s="247"/>
      <c r="C21" s="157" t="s">
        <v>294</v>
      </c>
      <c r="D21" s="131"/>
      <c r="E21" s="165" t="s">
        <v>293</v>
      </c>
      <c r="F21" s="131"/>
      <c r="G21" s="132"/>
      <c r="H21" s="132"/>
      <c r="I21" s="198">
        <v>26.77</v>
      </c>
      <c r="K21" s="269"/>
      <c r="L21" s="247"/>
    </row>
    <row r="22" spans="1:13" ht="26.25" customHeight="1" x14ac:dyDescent="0.25">
      <c r="A22" s="133">
        <v>6</v>
      </c>
      <c r="B22" s="134" t="s">
        <v>34</v>
      </c>
      <c r="C22" s="280" t="s">
        <v>35</v>
      </c>
      <c r="D22" s="281"/>
      <c r="E22" s="281"/>
      <c r="F22" s="281"/>
      <c r="G22" s="281"/>
      <c r="H22" s="281"/>
      <c r="I22" s="135">
        <v>26.771000000000001</v>
      </c>
      <c r="J22" s="136" t="s">
        <v>32</v>
      </c>
      <c r="K22" s="135">
        <v>0</v>
      </c>
      <c r="L22" s="137">
        <f>ROUND(I22*K22,2)</f>
        <v>0</v>
      </c>
      <c r="M22" t="s">
        <v>36</v>
      </c>
    </row>
    <row r="23" spans="1:13" x14ac:dyDescent="0.25">
      <c r="A23" s="269"/>
      <c r="B23" s="247"/>
      <c r="C23" s="157" t="s">
        <v>295</v>
      </c>
      <c r="D23" s="129"/>
      <c r="E23" s="165" t="s">
        <v>293</v>
      </c>
      <c r="F23" s="152"/>
      <c r="G23" s="152"/>
      <c r="H23" s="152"/>
      <c r="I23" s="198">
        <v>26.77</v>
      </c>
      <c r="K23" s="269"/>
      <c r="L23" s="247"/>
    </row>
    <row r="24" spans="1:13" s="186" customFormat="1" x14ac:dyDescent="0.25">
      <c r="A24" s="291">
        <v>7</v>
      </c>
      <c r="B24" s="292">
        <v>979083191</v>
      </c>
      <c r="C24" s="280" t="s">
        <v>441</v>
      </c>
      <c r="D24" s="280"/>
      <c r="E24" s="280"/>
      <c r="F24" s="280"/>
      <c r="G24" s="280"/>
      <c r="H24" s="280"/>
      <c r="I24" s="293">
        <v>240.93</v>
      </c>
      <c r="J24" s="292" t="s">
        <v>32</v>
      </c>
      <c r="K24" s="294">
        <v>0</v>
      </c>
      <c r="L24" s="295">
        <f>SUM(K24*I24)</f>
        <v>0</v>
      </c>
    </row>
    <row r="25" spans="1:13" s="186" customFormat="1" x14ac:dyDescent="0.25">
      <c r="A25" s="291"/>
      <c r="B25" s="292"/>
      <c r="C25" s="280"/>
      <c r="D25" s="280"/>
      <c r="E25" s="280"/>
      <c r="F25" s="280"/>
      <c r="G25" s="280"/>
      <c r="H25" s="280"/>
      <c r="I25" s="293"/>
      <c r="J25" s="292"/>
      <c r="K25" s="294"/>
      <c r="L25" s="295"/>
    </row>
    <row r="26" spans="1:13" s="186" customFormat="1" x14ac:dyDescent="0.25">
      <c r="A26" s="191"/>
      <c r="B26" s="136"/>
      <c r="C26" s="157" t="s">
        <v>443</v>
      </c>
      <c r="D26" s="218"/>
      <c r="E26" s="165" t="s">
        <v>293</v>
      </c>
      <c r="F26" s="152"/>
      <c r="G26" s="152"/>
      <c r="H26" s="152"/>
      <c r="I26" s="198">
        <v>240.93899999999999</v>
      </c>
      <c r="J26" s="187"/>
      <c r="K26" s="217"/>
      <c r="L26" s="218"/>
    </row>
    <row r="27" spans="1:13" x14ac:dyDescent="0.25">
      <c r="A27" s="276"/>
      <c r="B27" s="277"/>
      <c r="C27" s="277"/>
      <c r="D27" s="277"/>
      <c r="E27" s="277"/>
      <c r="F27" s="277"/>
      <c r="G27" s="289" t="s">
        <v>37</v>
      </c>
      <c r="H27" s="290"/>
      <c r="I27" s="290"/>
      <c r="J27" s="290"/>
      <c r="K27" s="290"/>
      <c r="L27" s="15">
        <f>SUM(L20:L25)</f>
        <v>0</v>
      </c>
    </row>
    <row r="28" spans="1:13" x14ac:dyDescent="0.25">
      <c r="A28" s="16">
        <v>1</v>
      </c>
      <c r="B28" s="296" t="s">
        <v>38</v>
      </c>
      <c r="C28" s="297"/>
      <c r="D28" s="297"/>
      <c r="E28" s="297"/>
      <c r="F28" s="297"/>
      <c r="G28" s="276"/>
      <c r="H28" s="277"/>
      <c r="I28" s="277"/>
      <c r="J28" s="277"/>
      <c r="K28" s="277"/>
      <c r="L28" s="277"/>
    </row>
    <row r="29" spans="1:13" x14ac:dyDescent="0.25">
      <c r="A29" s="4">
        <v>8</v>
      </c>
      <c r="B29" s="9" t="s">
        <v>39</v>
      </c>
      <c r="C29" s="250" t="s">
        <v>40</v>
      </c>
      <c r="D29" s="251"/>
      <c r="E29" s="251"/>
      <c r="F29" s="251"/>
      <c r="G29" s="251"/>
      <c r="H29" s="251"/>
      <c r="I29" s="10">
        <v>26.771000000000001</v>
      </c>
      <c r="J29" s="8" t="s">
        <v>32</v>
      </c>
      <c r="K29" s="10">
        <v>0</v>
      </c>
      <c r="L29" s="11">
        <f>ROUND(I29*K29,2)</f>
        <v>0</v>
      </c>
      <c r="M29" t="s">
        <v>41</v>
      </c>
    </row>
    <row r="30" spans="1:13" x14ac:dyDescent="0.25">
      <c r="A30" s="269"/>
      <c r="B30" s="247"/>
      <c r="C30" s="157" t="s">
        <v>296</v>
      </c>
      <c r="D30" s="159"/>
      <c r="E30" s="165" t="s">
        <v>293</v>
      </c>
      <c r="F30" s="160"/>
      <c r="G30" s="160"/>
      <c r="H30" s="160"/>
      <c r="I30" s="12">
        <v>26.771000000000001</v>
      </c>
      <c r="K30" s="269"/>
      <c r="L30" s="247"/>
    </row>
    <row r="31" spans="1:13" x14ac:dyDescent="0.25">
      <c r="A31" s="276"/>
      <c r="B31" s="277"/>
      <c r="C31" s="277"/>
      <c r="D31" s="277"/>
      <c r="E31" s="277"/>
      <c r="F31" s="277"/>
      <c r="G31" s="289" t="s">
        <v>42</v>
      </c>
      <c r="H31" s="290"/>
      <c r="I31" s="290"/>
      <c r="J31" s="290"/>
      <c r="K31" s="290"/>
      <c r="L31" s="15">
        <f>SUM(L29)</f>
        <v>0</v>
      </c>
    </row>
    <row r="32" spans="1:13" x14ac:dyDescent="0.25">
      <c r="A32" s="16" t="s">
        <v>12</v>
      </c>
      <c r="B32" s="296" t="s">
        <v>13</v>
      </c>
      <c r="C32" s="297"/>
      <c r="D32" s="297"/>
      <c r="E32" s="297"/>
      <c r="F32" s="297"/>
      <c r="G32" s="276"/>
      <c r="H32" s="277"/>
      <c r="I32" s="277"/>
      <c r="J32" s="277"/>
      <c r="K32" s="277"/>
      <c r="L32" s="277"/>
    </row>
    <row r="33" spans="1:13" ht="24.75" customHeight="1" x14ac:dyDescent="0.25">
      <c r="A33" s="133">
        <v>9</v>
      </c>
      <c r="B33" s="134" t="s">
        <v>279</v>
      </c>
      <c r="C33" s="280" t="s">
        <v>43</v>
      </c>
      <c r="D33" s="281"/>
      <c r="E33" s="281"/>
      <c r="F33" s="281"/>
      <c r="G33" s="281"/>
      <c r="H33" s="281"/>
      <c r="I33" s="135">
        <v>8</v>
      </c>
      <c r="J33" s="136" t="s">
        <v>44</v>
      </c>
      <c r="K33" s="135">
        <v>0</v>
      </c>
      <c r="L33" s="137">
        <f>ROUND(I33*K33,2)</f>
        <v>0</v>
      </c>
      <c r="M33" t="s">
        <v>45</v>
      </c>
    </row>
    <row r="34" spans="1:13" s="186" customFormat="1" ht="15" customHeight="1" x14ac:dyDescent="0.25">
      <c r="A34" s="133"/>
      <c r="B34" s="134"/>
      <c r="C34" s="298" t="s">
        <v>389</v>
      </c>
      <c r="D34" s="298"/>
      <c r="E34" s="298"/>
      <c r="F34" s="298"/>
      <c r="G34" s="298"/>
      <c r="H34" s="298"/>
      <c r="I34" s="298"/>
      <c r="J34" s="136"/>
      <c r="K34" s="135"/>
      <c r="L34" s="137"/>
    </row>
    <row r="35" spans="1:13" x14ac:dyDescent="0.25">
      <c r="A35" s="276"/>
      <c r="B35" s="277"/>
      <c r="C35" s="277"/>
      <c r="D35" s="277"/>
      <c r="E35" s="277"/>
      <c r="F35" s="277"/>
      <c r="G35" s="289" t="s">
        <v>28</v>
      </c>
      <c r="H35" s="290"/>
      <c r="I35" s="290"/>
      <c r="J35" s="290"/>
      <c r="K35" s="290"/>
      <c r="L35" s="15">
        <f>SUM(L33)</f>
        <v>0</v>
      </c>
    </row>
    <row r="36" spans="1:13" x14ac:dyDescent="0.25">
      <c r="A36" s="16" t="s">
        <v>46</v>
      </c>
      <c r="B36" s="296" t="s">
        <v>13</v>
      </c>
      <c r="C36" s="297"/>
      <c r="D36" s="297"/>
      <c r="E36" s="297"/>
      <c r="F36" s="297"/>
      <c r="G36" s="276"/>
      <c r="H36" s="277"/>
      <c r="I36" s="277"/>
      <c r="J36" s="277"/>
      <c r="K36" s="277"/>
      <c r="L36" s="277"/>
    </row>
    <row r="37" spans="1:13" x14ac:dyDescent="0.25">
      <c r="A37" s="4">
        <v>10</v>
      </c>
      <c r="B37" s="9" t="s">
        <v>281</v>
      </c>
      <c r="C37" s="250" t="s">
        <v>47</v>
      </c>
      <c r="D37" s="251"/>
      <c r="E37" s="251"/>
      <c r="F37" s="251"/>
      <c r="G37" s="251"/>
      <c r="H37" s="251"/>
      <c r="I37" s="10">
        <v>4696.66</v>
      </c>
      <c r="J37" s="8" t="s">
        <v>23</v>
      </c>
      <c r="K37" s="10">
        <v>0</v>
      </c>
      <c r="L37" s="11">
        <f>ROUND(I37*K37,2)</f>
        <v>0</v>
      </c>
      <c r="M37" t="s">
        <v>48</v>
      </c>
    </row>
    <row r="38" spans="1:13" x14ac:dyDescent="0.25">
      <c r="A38" s="269"/>
      <c r="B38" s="247"/>
      <c r="C38" s="299" t="s">
        <v>49</v>
      </c>
      <c r="D38" s="271"/>
      <c r="E38" s="271"/>
      <c r="F38" s="271"/>
      <c r="G38" s="271"/>
      <c r="H38" s="271"/>
      <c r="J38" s="269"/>
      <c r="K38" s="247"/>
      <c r="L38" s="247"/>
    </row>
    <row r="39" spans="1:13" x14ac:dyDescent="0.25">
      <c r="A39" s="269"/>
      <c r="B39" s="247"/>
      <c r="C39" s="157">
        <v>4696.66</v>
      </c>
      <c r="D39" s="159"/>
      <c r="E39" s="165" t="s">
        <v>293</v>
      </c>
      <c r="F39" s="160"/>
      <c r="G39" s="160"/>
      <c r="H39" s="160"/>
      <c r="I39" s="12">
        <v>4696.66</v>
      </c>
      <c r="K39" s="269"/>
      <c r="L39" s="247"/>
    </row>
    <row r="40" spans="1:13" x14ac:dyDescent="0.25">
      <c r="A40" s="276"/>
      <c r="B40" s="277"/>
      <c r="C40" s="277"/>
      <c r="D40" s="277"/>
      <c r="E40" s="277"/>
      <c r="F40" s="277"/>
      <c r="G40" s="289" t="s">
        <v>28</v>
      </c>
      <c r="H40" s="290"/>
      <c r="I40" s="290"/>
      <c r="J40" s="290"/>
      <c r="K40" s="290"/>
      <c r="L40" s="15">
        <f>SUM(L37)</f>
        <v>0</v>
      </c>
    </row>
    <row r="41" spans="1:13" x14ac:dyDescent="0.25">
      <c r="A41" s="16" t="s">
        <v>50</v>
      </c>
      <c r="B41" s="296" t="s">
        <v>13</v>
      </c>
      <c r="C41" s="297"/>
      <c r="D41" s="297"/>
      <c r="E41" s="297"/>
      <c r="F41" s="297"/>
      <c r="G41" s="276"/>
      <c r="H41" s="277"/>
      <c r="I41" s="277"/>
      <c r="J41" s="277"/>
      <c r="K41" s="277"/>
      <c r="L41" s="277"/>
    </row>
    <row r="42" spans="1:13" x14ac:dyDescent="0.25">
      <c r="A42" s="4">
        <v>11</v>
      </c>
      <c r="B42" s="9" t="s">
        <v>280</v>
      </c>
      <c r="C42" s="250" t="s">
        <v>51</v>
      </c>
      <c r="D42" s="251"/>
      <c r="E42" s="251"/>
      <c r="F42" s="251"/>
      <c r="G42" s="251"/>
      <c r="H42" s="251"/>
      <c r="I42" s="10">
        <v>1</v>
      </c>
      <c r="J42" s="8" t="s">
        <v>44</v>
      </c>
      <c r="K42" s="10">
        <v>0</v>
      </c>
      <c r="L42" s="11">
        <f>ROUND(I42*K42,2)</f>
        <v>0</v>
      </c>
      <c r="M42" t="s">
        <v>52</v>
      </c>
    </row>
    <row r="43" spans="1:13" s="186" customFormat="1" x14ac:dyDescent="0.25">
      <c r="A43" s="191"/>
      <c r="B43" s="298" t="s">
        <v>451</v>
      </c>
      <c r="C43" s="298"/>
      <c r="D43" s="298"/>
      <c r="E43" s="298"/>
      <c r="F43" s="298"/>
      <c r="G43" s="298"/>
      <c r="H43" s="298"/>
      <c r="I43" s="196"/>
      <c r="J43" s="206"/>
      <c r="K43" s="196"/>
      <c r="L43" s="197"/>
    </row>
    <row r="44" spans="1:13" x14ac:dyDescent="0.25">
      <c r="A44" s="276"/>
      <c r="B44" s="277"/>
      <c r="C44" s="277"/>
      <c r="D44" s="277"/>
      <c r="E44" s="277"/>
      <c r="F44" s="277"/>
      <c r="G44" s="272" t="s">
        <v>28</v>
      </c>
      <c r="H44" s="273"/>
      <c r="I44" s="273"/>
      <c r="J44" s="273"/>
      <c r="K44" s="273"/>
      <c r="L44" s="13">
        <f>SUM(L42)</f>
        <v>0</v>
      </c>
    </row>
    <row r="45" spans="1:13" x14ac:dyDescent="0.25">
      <c r="A45" s="282" t="s">
        <v>11</v>
      </c>
      <c r="B45" s="283"/>
      <c r="C45" s="14"/>
      <c r="D45" s="284"/>
      <c r="E45" s="285"/>
      <c r="F45" s="284"/>
      <c r="G45" s="285"/>
      <c r="H45" s="286" t="s">
        <v>53</v>
      </c>
      <c r="I45" s="287"/>
      <c r="J45" s="287"/>
      <c r="K45" s="288">
        <f>L10+L12+L14+L16+L20+L22+L29+L33+L37+L24+L42</f>
        <v>0</v>
      </c>
      <c r="L45" s="287"/>
    </row>
    <row r="46" spans="1:13" x14ac:dyDescent="0.25">
      <c r="A46" s="269"/>
      <c r="B46" s="247"/>
      <c r="C46" s="247"/>
      <c r="D46" s="247"/>
      <c r="E46" s="247"/>
      <c r="F46" s="247"/>
      <c r="G46" s="247"/>
      <c r="H46" s="247"/>
      <c r="I46" s="247"/>
      <c r="J46" s="247"/>
      <c r="K46" s="247"/>
      <c r="L46" s="247"/>
    </row>
  </sheetData>
  <mergeCells count="75">
    <mergeCell ref="A46:L46"/>
    <mergeCell ref="C42:H42"/>
    <mergeCell ref="A44:F44"/>
    <mergeCell ref="G44:K44"/>
    <mergeCell ref="A45:B45"/>
    <mergeCell ref="H45:J45"/>
    <mergeCell ref="K45:L45"/>
    <mergeCell ref="D45:E45"/>
    <mergeCell ref="F45:G45"/>
    <mergeCell ref="B43:H43"/>
    <mergeCell ref="B41:F41"/>
    <mergeCell ref="G41:L41"/>
    <mergeCell ref="B36:F36"/>
    <mergeCell ref="G36:L36"/>
    <mergeCell ref="C37:H37"/>
    <mergeCell ref="C38:H38"/>
    <mergeCell ref="A38:B38"/>
    <mergeCell ref="J38:L38"/>
    <mergeCell ref="A39:B39"/>
    <mergeCell ref="K39:L39"/>
    <mergeCell ref="A40:F40"/>
    <mergeCell ref="G40:K40"/>
    <mergeCell ref="A35:F35"/>
    <mergeCell ref="G35:K35"/>
    <mergeCell ref="B28:F28"/>
    <mergeCell ref="G28:L28"/>
    <mergeCell ref="C29:H29"/>
    <mergeCell ref="A30:B30"/>
    <mergeCell ref="K30:L30"/>
    <mergeCell ref="A31:F31"/>
    <mergeCell ref="G31:K31"/>
    <mergeCell ref="B32:F32"/>
    <mergeCell ref="G32:L32"/>
    <mergeCell ref="C33:H33"/>
    <mergeCell ref="C34:I34"/>
    <mergeCell ref="C22:H22"/>
    <mergeCell ref="A23:B23"/>
    <mergeCell ref="K23:L23"/>
    <mergeCell ref="A27:F27"/>
    <mergeCell ref="G27:K27"/>
    <mergeCell ref="A24:A25"/>
    <mergeCell ref="C24:H25"/>
    <mergeCell ref="B24:B25"/>
    <mergeCell ref="I24:I25"/>
    <mergeCell ref="J24:J25"/>
    <mergeCell ref="K24:K25"/>
    <mergeCell ref="L24:L25"/>
    <mergeCell ref="A21:B21"/>
    <mergeCell ref="K21:L21"/>
    <mergeCell ref="C14:H14"/>
    <mergeCell ref="A15:B15"/>
    <mergeCell ref="K15:L15"/>
    <mergeCell ref="C16:H16"/>
    <mergeCell ref="A17:B17"/>
    <mergeCell ref="K17:L17"/>
    <mergeCell ref="A18:F18"/>
    <mergeCell ref="G18:K18"/>
    <mergeCell ref="B19:F19"/>
    <mergeCell ref="G19:L19"/>
    <mergeCell ref="C20:H20"/>
    <mergeCell ref="A1:C1"/>
    <mergeCell ref="E1:H2"/>
    <mergeCell ref="K2:L2"/>
    <mergeCell ref="A13:B13"/>
    <mergeCell ref="K13:L13"/>
    <mergeCell ref="A3:L4"/>
    <mergeCell ref="A7:L7"/>
    <mergeCell ref="A8:B8"/>
    <mergeCell ref="C8:H8"/>
    <mergeCell ref="B9:F9"/>
    <mergeCell ref="G9:L9"/>
    <mergeCell ref="C10:H10"/>
    <mergeCell ref="A11:B11"/>
    <mergeCell ref="K11:L11"/>
    <mergeCell ref="C12:H12"/>
  </mergeCells>
  <pageMargins left="0.19685039375000002" right="0.19685039375000002" top="0.78740157499999996" bottom="0.78740157499999996" header="0.3" footer="0.3"/>
  <pageSetup paperSize="9" orientation="landscape" r:id="rId1"/>
  <headerFooter>
    <oddFooter>&amp;CStránka &amp;P z &amp;N</oddFooter>
  </headerFooter>
  <rowBreaks count="1" manualBreakCount="1">
    <brk id="31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zoomScaleNormal="100" workbookViewId="0">
      <selection sqref="A1:C1"/>
    </sheetView>
  </sheetViews>
  <sheetFormatPr defaultRowHeight="15" x14ac:dyDescent="0.25"/>
  <cols>
    <col min="1" max="1" width="5.5703125" style="1" customWidth="1"/>
    <col min="2" max="2" width="12" style="1" customWidth="1"/>
    <col min="3" max="4" width="9.7109375" style="1" customWidth="1"/>
    <col min="5" max="8" width="9.140625" style="1"/>
    <col min="9" max="9" width="11.7109375" style="1" customWidth="1"/>
    <col min="10" max="10" width="6.28515625" style="1" customWidth="1"/>
    <col min="11" max="11" width="12.7109375" style="1" customWidth="1"/>
    <col min="12" max="12" width="13.7109375" style="1" customWidth="1"/>
    <col min="13" max="13" width="16.7109375" hidden="1" customWidth="1"/>
  </cols>
  <sheetData>
    <row r="1" spans="1:14" ht="15.75" customHeight="1" thickBot="1" x14ac:dyDescent="0.3">
      <c r="A1" s="246"/>
      <c r="B1" s="247"/>
      <c r="C1" s="247"/>
      <c r="E1" s="248" t="str">
        <f>'581 Atletická dráha'!E1:H2</f>
        <v>Výkaz výměr</v>
      </c>
      <c r="F1" s="249"/>
      <c r="G1" s="249"/>
      <c r="H1" s="249"/>
      <c r="J1" s="2" t="s">
        <v>1</v>
      </c>
      <c r="K1" s="250"/>
      <c r="L1" s="251"/>
      <c r="N1" s="143"/>
    </row>
    <row r="2" spans="1:14" ht="15.75" thickBot="1" x14ac:dyDescent="0.3">
      <c r="A2" s="1" t="s">
        <v>0</v>
      </c>
      <c r="C2" s="3">
        <f>'Krycí list'!B25</f>
        <v>42124</v>
      </c>
      <c r="E2" s="249"/>
      <c r="F2" s="249"/>
      <c r="G2" s="249"/>
      <c r="H2" s="249"/>
      <c r="J2" s="2" t="s">
        <v>2</v>
      </c>
      <c r="K2" s="252" t="str">
        <f>'Krycí list'!G9</f>
        <v>N15-063-254</v>
      </c>
      <c r="L2" s="251"/>
    </row>
    <row r="3" spans="1:14" x14ac:dyDescent="0.25">
      <c r="A3" s="253" t="s">
        <v>3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</row>
    <row r="4" spans="1:14" x14ac:dyDescent="0.25">
      <c r="A4" s="254"/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</row>
    <row r="5" spans="1:14" x14ac:dyDescent="0.25">
      <c r="A5" s="1" t="s">
        <v>4</v>
      </c>
      <c r="C5" s="1" t="str">
        <f>'Krycí list'!C8:D8</f>
        <v>Město Tábor</v>
      </c>
    </row>
    <row r="6" spans="1:14" ht="15.75" thickBot="1" x14ac:dyDescent="0.3"/>
    <row r="7" spans="1:14" ht="15.75" thickBot="1" x14ac:dyDescent="0.3">
      <c r="A7" s="259" t="s">
        <v>54</v>
      </c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</row>
    <row r="8" spans="1:14" ht="15.75" thickBot="1" x14ac:dyDescent="0.3">
      <c r="A8" s="261" t="s">
        <v>6</v>
      </c>
      <c r="B8" s="262"/>
      <c r="C8" s="263" t="s">
        <v>7</v>
      </c>
      <c r="D8" s="264"/>
      <c r="E8" s="264"/>
      <c r="F8" s="264"/>
      <c r="G8" s="264"/>
      <c r="H8" s="264"/>
      <c r="I8" s="5" t="s">
        <v>8</v>
      </c>
      <c r="J8" s="6" t="s">
        <v>9</v>
      </c>
      <c r="K8" s="5" t="s">
        <v>10</v>
      </c>
      <c r="L8" s="5" t="s">
        <v>11</v>
      </c>
    </row>
    <row r="9" spans="1:14" x14ac:dyDescent="0.25">
      <c r="A9" s="7" t="s">
        <v>12</v>
      </c>
      <c r="B9" s="265" t="s">
        <v>13</v>
      </c>
      <c r="C9" s="266"/>
      <c r="D9" s="266"/>
      <c r="E9" s="266"/>
      <c r="F9" s="266"/>
      <c r="G9" s="267"/>
      <c r="H9" s="268"/>
      <c r="I9" s="268"/>
      <c r="J9" s="268"/>
      <c r="K9" s="268"/>
      <c r="L9" s="268"/>
    </row>
    <row r="10" spans="1:14" x14ac:dyDescent="0.25">
      <c r="A10" s="4">
        <v>1</v>
      </c>
      <c r="B10" s="9" t="s">
        <v>55</v>
      </c>
      <c r="C10" s="250" t="s">
        <v>22</v>
      </c>
      <c r="D10" s="251"/>
      <c r="E10" s="251"/>
      <c r="F10" s="251"/>
      <c r="G10" s="251"/>
      <c r="H10" s="251"/>
      <c r="I10" s="10">
        <v>197.74</v>
      </c>
      <c r="J10" s="8" t="s">
        <v>23</v>
      </c>
      <c r="K10" s="10">
        <v>0</v>
      </c>
      <c r="L10" s="11">
        <f>ROUND(I10*K10,2)</f>
        <v>0</v>
      </c>
      <c r="M10" t="s">
        <v>56</v>
      </c>
    </row>
    <row r="11" spans="1:14" x14ac:dyDescent="0.25">
      <c r="A11" s="269"/>
      <c r="B11" s="247"/>
      <c r="C11" s="157">
        <v>197.74</v>
      </c>
      <c r="D11" s="158"/>
      <c r="E11" s="165" t="s">
        <v>297</v>
      </c>
      <c r="F11" s="162"/>
      <c r="G11" s="162"/>
      <c r="H11" s="162"/>
      <c r="I11" s="12">
        <v>197.74</v>
      </c>
      <c r="K11" s="269"/>
      <c r="L11" s="247"/>
    </row>
    <row r="12" spans="1:14" x14ac:dyDescent="0.25">
      <c r="A12" s="4">
        <v>2</v>
      </c>
      <c r="B12" s="9" t="s">
        <v>57</v>
      </c>
      <c r="C12" s="250" t="s">
        <v>26</v>
      </c>
      <c r="D12" s="251"/>
      <c r="E12" s="251"/>
      <c r="F12" s="251"/>
      <c r="G12" s="251"/>
      <c r="H12" s="251"/>
      <c r="I12" s="10">
        <v>197.74</v>
      </c>
      <c r="J12" s="8" t="s">
        <v>23</v>
      </c>
      <c r="K12" s="10">
        <v>0</v>
      </c>
      <c r="L12" s="11">
        <f>ROUND(I12*K12,2)</f>
        <v>0</v>
      </c>
      <c r="M12" t="s">
        <v>58</v>
      </c>
    </row>
    <row r="13" spans="1:14" x14ac:dyDescent="0.25">
      <c r="A13" s="269"/>
      <c r="B13" s="247"/>
      <c r="C13" s="161">
        <v>197.74</v>
      </c>
      <c r="D13" s="152"/>
      <c r="E13" s="166" t="s">
        <v>297</v>
      </c>
      <c r="F13" s="152"/>
      <c r="G13" s="152"/>
      <c r="H13" s="152"/>
      <c r="I13" s="12">
        <v>197.74</v>
      </c>
      <c r="K13" s="269"/>
      <c r="L13" s="247"/>
    </row>
    <row r="14" spans="1:14" x14ac:dyDescent="0.25">
      <c r="A14" s="4">
        <v>3</v>
      </c>
      <c r="B14" s="9" t="s">
        <v>59</v>
      </c>
      <c r="C14" s="250" t="s">
        <v>60</v>
      </c>
      <c r="D14" s="251"/>
      <c r="E14" s="251"/>
      <c r="F14" s="251"/>
      <c r="G14" s="251"/>
      <c r="H14" s="251"/>
      <c r="I14" s="10">
        <v>197.74</v>
      </c>
      <c r="J14" s="8" t="s">
        <v>23</v>
      </c>
      <c r="K14" s="10">
        <v>0</v>
      </c>
      <c r="L14" s="11">
        <f>ROUND(I14*K14,2)</f>
        <v>0</v>
      </c>
      <c r="M14" t="s">
        <v>61</v>
      </c>
    </row>
    <row r="15" spans="1:14" x14ac:dyDescent="0.25">
      <c r="A15" s="269"/>
      <c r="B15" s="247"/>
      <c r="C15" s="157">
        <v>197.74</v>
      </c>
      <c r="D15" s="158"/>
      <c r="E15" s="165" t="s">
        <v>297</v>
      </c>
      <c r="F15" s="162"/>
      <c r="G15" s="162"/>
      <c r="H15" s="162"/>
      <c r="I15" s="12">
        <v>197.74</v>
      </c>
      <c r="K15" s="269"/>
      <c r="L15" s="247"/>
    </row>
    <row r="16" spans="1:14" x14ac:dyDescent="0.25">
      <c r="A16" s="276"/>
      <c r="B16" s="277"/>
      <c r="C16" s="277"/>
      <c r="D16" s="277"/>
      <c r="E16" s="277"/>
      <c r="F16" s="277"/>
      <c r="G16" s="289" t="s">
        <v>28</v>
      </c>
      <c r="H16" s="290"/>
      <c r="I16" s="290"/>
      <c r="J16" s="290"/>
      <c r="K16" s="290"/>
      <c r="L16" s="15">
        <f>SUM(L10:L14)</f>
        <v>0</v>
      </c>
    </row>
    <row r="17" spans="1:13" x14ac:dyDescent="0.25">
      <c r="A17" s="16">
        <v>9</v>
      </c>
      <c r="B17" s="296" t="s">
        <v>29</v>
      </c>
      <c r="C17" s="297"/>
      <c r="D17" s="297"/>
      <c r="E17" s="297"/>
      <c r="F17" s="297"/>
      <c r="G17" s="276"/>
      <c r="H17" s="277"/>
      <c r="I17" s="277"/>
      <c r="J17" s="277"/>
      <c r="K17" s="277"/>
      <c r="L17" s="277"/>
    </row>
    <row r="18" spans="1:13" x14ac:dyDescent="0.25">
      <c r="A18" s="4">
        <v>4</v>
      </c>
      <c r="B18" s="9" t="s">
        <v>30</v>
      </c>
      <c r="C18" s="250" t="s">
        <v>31</v>
      </c>
      <c r="D18" s="251"/>
      <c r="E18" s="251"/>
      <c r="F18" s="251"/>
      <c r="G18" s="251"/>
      <c r="H18" s="251"/>
      <c r="I18" s="10">
        <v>0.3029</v>
      </c>
      <c r="J18" s="8" t="s">
        <v>32</v>
      </c>
      <c r="K18" s="10">
        <v>0</v>
      </c>
      <c r="L18" s="11">
        <f>ROUND(I18*K18,2)</f>
        <v>0</v>
      </c>
      <c r="M18" t="s">
        <v>62</v>
      </c>
    </row>
    <row r="19" spans="1:13" x14ac:dyDescent="0.25">
      <c r="A19" s="269"/>
      <c r="B19" s="247"/>
      <c r="C19" s="157" t="s">
        <v>298</v>
      </c>
      <c r="D19" s="167"/>
      <c r="E19" s="165" t="s">
        <v>297</v>
      </c>
      <c r="F19" s="162"/>
      <c r="G19" s="162"/>
      <c r="H19" s="162"/>
      <c r="I19" s="12">
        <f>197.74*0.001532</f>
        <v>0.30293767999999999</v>
      </c>
      <c r="K19" s="269"/>
      <c r="L19" s="247"/>
    </row>
    <row r="20" spans="1:13" ht="26.25" customHeight="1" x14ac:dyDescent="0.25">
      <c r="A20" s="133">
        <v>5</v>
      </c>
      <c r="B20" s="134" t="s">
        <v>34</v>
      </c>
      <c r="C20" s="280" t="s">
        <v>35</v>
      </c>
      <c r="D20" s="281"/>
      <c r="E20" s="281"/>
      <c r="F20" s="281"/>
      <c r="G20" s="281"/>
      <c r="H20" s="281"/>
      <c r="I20" s="135">
        <v>0.3029</v>
      </c>
      <c r="J20" s="136" t="s">
        <v>32</v>
      </c>
      <c r="K20" s="135">
        <v>0</v>
      </c>
      <c r="L20" s="137">
        <f>ROUND(I20*K20,2)</f>
        <v>0</v>
      </c>
      <c r="M20" t="s">
        <v>63</v>
      </c>
    </row>
    <row r="21" spans="1:13" x14ac:dyDescent="0.25">
      <c r="A21" s="269"/>
      <c r="B21" s="247"/>
      <c r="C21" s="157" t="s">
        <v>298</v>
      </c>
      <c r="D21" s="158"/>
      <c r="E21" s="165" t="s">
        <v>297</v>
      </c>
      <c r="F21" s="162"/>
      <c r="G21" s="162"/>
      <c r="H21" s="162"/>
      <c r="I21" s="12">
        <f>197.74*0.001532</f>
        <v>0.30293767999999999</v>
      </c>
      <c r="K21" s="269"/>
      <c r="L21" s="247"/>
    </row>
    <row r="22" spans="1:13" s="186" customFormat="1" x14ac:dyDescent="0.25">
      <c r="A22" s="291">
        <v>6</v>
      </c>
      <c r="B22" s="292">
        <v>979083191</v>
      </c>
      <c r="C22" s="280" t="s">
        <v>441</v>
      </c>
      <c r="D22" s="280"/>
      <c r="E22" s="280"/>
      <c r="F22" s="280"/>
      <c r="G22" s="280"/>
      <c r="H22" s="280"/>
      <c r="I22" s="293">
        <v>2.72</v>
      </c>
      <c r="J22" s="292" t="s">
        <v>32</v>
      </c>
      <c r="K22" s="294">
        <v>0</v>
      </c>
      <c r="L22" s="300">
        <f>SUM(K22*I22)</f>
        <v>0</v>
      </c>
    </row>
    <row r="23" spans="1:13" s="186" customFormat="1" x14ac:dyDescent="0.25">
      <c r="A23" s="291"/>
      <c r="B23" s="292"/>
      <c r="C23" s="280"/>
      <c r="D23" s="280"/>
      <c r="E23" s="280"/>
      <c r="F23" s="280"/>
      <c r="G23" s="280"/>
      <c r="H23" s="280"/>
      <c r="I23" s="293"/>
      <c r="J23" s="292"/>
      <c r="K23" s="294"/>
      <c r="L23" s="300"/>
    </row>
    <row r="24" spans="1:13" s="186" customFormat="1" x14ac:dyDescent="0.25">
      <c r="A24" s="191"/>
      <c r="B24" s="136"/>
      <c r="C24" s="157" t="s">
        <v>444</v>
      </c>
      <c r="D24" s="158"/>
      <c r="E24" s="165" t="s">
        <v>297</v>
      </c>
      <c r="F24" s="162"/>
      <c r="G24" s="162"/>
      <c r="H24" s="162"/>
      <c r="I24" s="198">
        <v>2.7261000000000002</v>
      </c>
      <c r="J24" s="187"/>
      <c r="K24" s="217"/>
      <c r="L24" s="218"/>
    </row>
    <row r="25" spans="1:13" x14ac:dyDescent="0.25">
      <c r="A25" s="276"/>
      <c r="B25" s="277"/>
      <c r="C25" s="277"/>
      <c r="D25" s="277"/>
      <c r="E25" s="277"/>
      <c r="F25" s="277"/>
      <c r="G25" s="289" t="s">
        <v>37</v>
      </c>
      <c r="H25" s="290"/>
      <c r="I25" s="290"/>
      <c r="J25" s="290"/>
      <c r="K25" s="290"/>
      <c r="L25" s="15">
        <f>SUM(L18:L22)</f>
        <v>0</v>
      </c>
    </row>
    <row r="26" spans="1:13" x14ac:dyDescent="0.25">
      <c r="A26" s="16">
        <v>1</v>
      </c>
      <c r="B26" s="296" t="s">
        <v>38</v>
      </c>
      <c r="C26" s="297"/>
      <c r="D26" s="297"/>
      <c r="E26" s="297"/>
      <c r="F26" s="297"/>
      <c r="G26" s="276"/>
      <c r="H26" s="277"/>
      <c r="I26" s="277"/>
      <c r="J26" s="277"/>
      <c r="K26" s="277"/>
      <c r="L26" s="277"/>
    </row>
    <row r="27" spans="1:13" x14ac:dyDescent="0.25">
      <c r="A27" s="4">
        <v>7</v>
      </c>
      <c r="B27" s="9" t="s">
        <v>39</v>
      </c>
      <c r="C27" s="250" t="s">
        <v>40</v>
      </c>
      <c r="D27" s="251"/>
      <c r="E27" s="251"/>
      <c r="F27" s="251"/>
      <c r="G27" s="251"/>
      <c r="H27" s="251"/>
      <c r="I27" s="10">
        <v>0.3029</v>
      </c>
      <c r="J27" s="8" t="s">
        <v>32</v>
      </c>
      <c r="K27" s="10">
        <v>0</v>
      </c>
      <c r="L27" s="11">
        <f>ROUND(I27*K27,2)</f>
        <v>0</v>
      </c>
      <c r="M27" t="s">
        <v>64</v>
      </c>
    </row>
    <row r="28" spans="1:13" x14ac:dyDescent="0.25">
      <c r="A28" s="269"/>
      <c r="B28" s="247"/>
      <c r="C28" s="157" t="s">
        <v>299</v>
      </c>
      <c r="D28" s="158"/>
      <c r="E28" s="165" t="s">
        <v>297</v>
      </c>
      <c r="F28" s="162"/>
      <c r="G28" s="162"/>
      <c r="H28" s="162"/>
      <c r="I28" s="12">
        <f>197.74*0.001532</f>
        <v>0.30293767999999999</v>
      </c>
      <c r="K28" s="269"/>
      <c r="L28" s="247"/>
    </row>
    <row r="29" spans="1:13" x14ac:dyDescent="0.25">
      <c r="A29" s="276"/>
      <c r="B29" s="277"/>
      <c r="C29" s="277"/>
      <c r="D29" s="277"/>
      <c r="E29" s="277"/>
      <c r="F29" s="277"/>
      <c r="G29" s="289" t="s">
        <v>42</v>
      </c>
      <c r="H29" s="290"/>
      <c r="I29" s="290"/>
      <c r="J29" s="290"/>
      <c r="K29" s="290"/>
      <c r="L29" s="15">
        <f>SUM(L27)</f>
        <v>0</v>
      </c>
    </row>
    <row r="30" spans="1:13" x14ac:dyDescent="0.25">
      <c r="A30" s="16" t="s">
        <v>46</v>
      </c>
      <c r="B30" s="296" t="s">
        <v>13</v>
      </c>
      <c r="C30" s="297"/>
      <c r="D30" s="297"/>
      <c r="E30" s="297"/>
      <c r="F30" s="297"/>
      <c r="G30" s="276"/>
      <c r="H30" s="277"/>
      <c r="I30" s="277"/>
      <c r="J30" s="277"/>
      <c r="K30" s="277"/>
      <c r="L30" s="277"/>
    </row>
    <row r="31" spans="1:13" x14ac:dyDescent="0.25">
      <c r="A31" s="4">
        <v>8</v>
      </c>
      <c r="B31" s="9" t="s">
        <v>281</v>
      </c>
      <c r="C31" s="250" t="s">
        <v>65</v>
      </c>
      <c r="D31" s="251"/>
      <c r="E31" s="251"/>
      <c r="F31" s="251"/>
      <c r="G31" s="251"/>
      <c r="H31" s="251"/>
      <c r="I31" s="10">
        <v>197.74</v>
      </c>
      <c r="J31" s="8" t="s">
        <v>23</v>
      </c>
      <c r="K31" s="10">
        <v>0</v>
      </c>
      <c r="L31" s="11">
        <f>ROUND(I31*K31,2)</f>
        <v>0</v>
      </c>
      <c r="M31" t="s">
        <v>66</v>
      </c>
    </row>
    <row r="32" spans="1:13" x14ac:dyDescent="0.25">
      <c r="A32" s="269"/>
      <c r="B32" s="247"/>
      <c r="C32" s="299" t="s">
        <v>49</v>
      </c>
      <c r="D32" s="271"/>
      <c r="E32" s="271"/>
      <c r="F32" s="271"/>
      <c r="G32" s="271"/>
      <c r="H32" s="271"/>
      <c r="J32" s="269"/>
      <c r="K32" s="247"/>
      <c r="L32" s="247"/>
    </row>
    <row r="33" spans="1:13" x14ac:dyDescent="0.25">
      <c r="A33" s="269"/>
      <c r="B33" s="247"/>
      <c r="C33" s="157">
        <v>197.74</v>
      </c>
      <c r="D33" s="158"/>
      <c r="E33" s="165" t="s">
        <v>297</v>
      </c>
      <c r="F33" s="162"/>
      <c r="G33" s="162"/>
      <c r="H33" s="162"/>
      <c r="I33" s="12">
        <v>197.74</v>
      </c>
      <c r="K33" s="269"/>
      <c r="L33" s="247"/>
    </row>
    <row r="34" spans="1:13" x14ac:dyDescent="0.25">
      <c r="A34" s="276"/>
      <c r="B34" s="277"/>
      <c r="C34" s="277"/>
      <c r="D34" s="277"/>
      <c r="E34" s="277"/>
      <c r="F34" s="277"/>
      <c r="G34" s="289" t="s">
        <v>28</v>
      </c>
      <c r="H34" s="290"/>
      <c r="I34" s="290"/>
      <c r="J34" s="290"/>
      <c r="K34" s="290"/>
      <c r="L34" s="15">
        <f>SUM(L31)</f>
        <v>0</v>
      </c>
    </row>
    <row r="35" spans="1:13" x14ac:dyDescent="0.25">
      <c r="A35" s="16" t="s">
        <v>50</v>
      </c>
      <c r="B35" s="296" t="s">
        <v>13</v>
      </c>
      <c r="C35" s="297"/>
      <c r="D35" s="297"/>
      <c r="E35" s="297"/>
      <c r="F35" s="297"/>
      <c r="G35" s="276"/>
      <c r="H35" s="277"/>
      <c r="I35" s="277"/>
      <c r="J35" s="277"/>
      <c r="K35" s="277"/>
      <c r="L35" s="277"/>
    </row>
    <row r="36" spans="1:13" x14ac:dyDescent="0.25">
      <c r="A36" s="4">
        <v>9</v>
      </c>
      <c r="B36" s="9" t="s">
        <v>280</v>
      </c>
      <c r="C36" s="250" t="s">
        <v>51</v>
      </c>
      <c r="D36" s="251"/>
      <c r="E36" s="251"/>
      <c r="F36" s="251"/>
      <c r="G36" s="251"/>
      <c r="H36" s="251"/>
      <c r="I36" s="10">
        <f>I37</f>
        <v>86.45</v>
      </c>
      <c r="J36" s="8" t="s">
        <v>16</v>
      </c>
      <c r="K36" s="10">
        <v>0</v>
      </c>
      <c r="L36" s="11">
        <f>ROUND(I36*K36,2)</f>
        <v>0</v>
      </c>
      <c r="M36" t="s">
        <v>67</v>
      </c>
    </row>
    <row r="37" spans="1:13" x14ac:dyDescent="0.25">
      <c r="A37" s="269"/>
      <c r="B37" s="247"/>
      <c r="C37" s="163" t="s">
        <v>300</v>
      </c>
      <c r="D37" s="129"/>
      <c r="E37" s="165" t="s">
        <v>297</v>
      </c>
      <c r="F37" s="152"/>
      <c r="G37" s="152"/>
      <c r="H37" s="152"/>
      <c r="I37" s="12">
        <f>(2*29.825)+13.4+13.4</f>
        <v>86.45</v>
      </c>
      <c r="K37" s="269"/>
      <c r="L37" s="247"/>
    </row>
    <row r="38" spans="1:13" x14ac:dyDescent="0.25">
      <c r="A38" s="276"/>
      <c r="B38" s="277"/>
      <c r="C38" s="277"/>
      <c r="D38" s="277"/>
      <c r="E38" s="277"/>
      <c r="F38" s="277"/>
      <c r="G38" s="272" t="s">
        <v>28</v>
      </c>
      <c r="H38" s="273"/>
      <c r="I38" s="273"/>
      <c r="J38" s="273"/>
      <c r="K38" s="273"/>
      <c r="L38" s="13">
        <f>SUM(L36)</f>
        <v>0</v>
      </c>
    </row>
    <row r="39" spans="1:13" x14ac:dyDescent="0.25">
      <c r="A39" s="282" t="s">
        <v>11</v>
      </c>
      <c r="B39" s="283"/>
      <c r="C39" s="14"/>
      <c r="D39" s="284"/>
      <c r="E39" s="285"/>
      <c r="F39" s="284"/>
      <c r="G39" s="285"/>
      <c r="H39" s="286" t="s">
        <v>53</v>
      </c>
      <c r="I39" s="287"/>
      <c r="J39" s="287"/>
      <c r="K39" s="288">
        <f>L10+L12+L14+L18+L20+L27+L31+L22+L36</f>
        <v>0</v>
      </c>
      <c r="L39" s="287"/>
    </row>
    <row r="40" spans="1:13" x14ac:dyDescent="0.25">
      <c r="A40" s="269"/>
      <c r="B40" s="247"/>
      <c r="C40" s="247"/>
      <c r="D40" s="247"/>
      <c r="E40" s="247"/>
      <c r="F40" s="247"/>
      <c r="G40" s="247"/>
      <c r="H40" s="247"/>
      <c r="I40" s="247"/>
      <c r="J40" s="247"/>
      <c r="K40" s="247"/>
      <c r="L40" s="247"/>
    </row>
  </sheetData>
  <mergeCells count="68">
    <mergeCell ref="A40:L40"/>
    <mergeCell ref="C36:H36"/>
    <mergeCell ref="A37:B37"/>
    <mergeCell ref="K37:L37"/>
    <mergeCell ref="A38:F38"/>
    <mergeCell ref="G38:K38"/>
    <mergeCell ref="A39:B39"/>
    <mergeCell ref="H39:J39"/>
    <mergeCell ref="K39:L39"/>
    <mergeCell ref="D39:E39"/>
    <mergeCell ref="F39:G39"/>
    <mergeCell ref="B35:F35"/>
    <mergeCell ref="G35:L35"/>
    <mergeCell ref="A29:F29"/>
    <mergeCell ref="G29:K29"/>
    <mergeCell ref="B30:F30"/>
    <mergeCell ref="G30:L30"/>
    <mergeCell ref="C31:H31"/>
    <mergeCell ref="C32:H32"/>
    <mergeCell ref="A32:B32"/>
    <mergeCell ref="J32:L32"/>
    <mergeCell ref="A33:B33"/>
    <mergeCell ref="K33:L33"/>
    <mergeCell ref="A34:F34"/>
    <mergeCell ref="G34:K34"/>
    <mergeCell ref="B26:F26"/>
    <mergeCell ref="G26:L26"/>
    <mergeCell ref="C27:H27"/>
    <mergeCell ref="A28:B28"/>
    <mergeCell ref="K28:L28"/>
    <mergeCell ref="C20:H20"/>
    <mergeCell ref="A21:B21"/>
    <mergeCell ref="K21:L21"/>
    <mergeCell ref="A25:F25"/>
    <mergeCell ref="G25:K25"/>
    <mergeCell ref="A22:A23"/>
    <mergeCell ref="B22:B23"/>
    <mergeCell ref="C22:H23"/>
    <mergeCell ref="I22:I23"/>
    <mergeCell ref="J22:J23"/>
    <mergeCell ref="K22:K23"/>
    <mergeCell ref="L22:L23"/>
    <mergeCell ref="B17:F17"/>
    <mergeCell ref="G17:L17"/>
    <mergeCell ref="C18:H18"/>
    <mergeCell ref="A19:B19"/>
    <mergeCell ref="K19:L19"/>
    <mergeCell ref="C14:H14"/>
    <mergeCell ref="A15:B15"/>
    <mergeCell ref="K15:L15"/>
    <mergeCell ref="A16:F16"/>
    <mergeCell ref="G16:K16"/>
    <mergeCell ref="A1:C1"/>
    <mergeCell ref="E1:H2"/>
    <mergeCell ref="K1:L1"/>
    <mergeCell ref="K2:L2"/>
    <mergeCell ref="A13:B13"/>
    <mergeCell ref="K13:L13"/>
    <mergeCell ref="A3:L4"/>
    <mergeCell ref="A7:L7"/>
    <mergeCell ref="A8:B8"/>
    <mergeCell ref="C8:H8"/>
    <mergeCell ref="B9:F9"/>
    <mergeCell ref="G9:L9"/>
    <mergeCell ref="C10:H10"/>
    <mergeCell ref="A11:B11"/>
    <mergeCell ref="K11:L11"/>
    <mergeCell ref="C12:H12"/>
  </mergeCells>
  <pageMargins left="0.19685039375000002" right="0.19685039375000002" top="0.78740157499999996" bottom="0.78740157499999996" header="0.3" footer="0.3"/>
  <pageSetup paperSize="9" orientation="landscape" r:id="rId1"/>
  <headerFooter>
    <oddFooter>&amp;CStránka &amp;P z &amp;N</oddFooter>
  </headerFooter>
  <rowBreaks count="1" manualBreakCount="1">
    <brk id="29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0"/>
  <sheetViews>
    <sheetView zoomScaleNormal="100" workbookViewId="0">
      <selection sqref="A1:C1"/>
    </sheetView>
  </sheetViews>
  <sheetFormatPr defaultRowHeight="15" x14ac:dyDescent="0.25"/>
  <cols>
    <col min="1" max="1" width="5.5703125" style="1" customWidth="1"/>
    <col min="2" max="2" width="12" style="1" customWidth="1"/>
    <col min="3" max="3" width="9.7109375" style="1" customWidth="1"/>
    <col min="4" max="4" width="11.42578125" style="1" customWidth="1"/>
    <col min="5" max="8" width="9.140625" style="1"/>
    <col min="9" max="9" width="11.7109375" style="1" customWidth="1"/>
    <col min="10" max="10" width="6.28515625" style="1" customWidth="1"/>
    <col min="11" max="11" width="12.7109375" style="1" customWidth="1"/>
    <col min="12" max="12" width="13.7109375" style="1" customWidth="1"/>
    <col min="13" max="13" width="16.7109375" hidden="1" customWidth="1"/>
  </cols>
  <sheetData>
    <row r="1" spans="1:15" ht="15.75" customHeight="1" thickBot="1" x14ac:dyDescent="0.3">
      <c r="A1" s="246"/>
      <c r="B1" s="247"/>
      <c r="C1" s="247"/>
      <c r="E1" s="248" t="str">
        <f>'581 Atletická dráha'!E1:H2</f>
        <v>Výkaz výměr</v>
      </c>
      <c r="F1" s="249"/>
      <c r="G1" s="249"/>
      <c r="H1" s="249"/>
      <c r="J1" s="2" t="s">
        <v>1</v>
      </c>
      <c r="K1" s="250"/>
      <c r="L1" s="251"/>
      <c r="O1" s="143"/>
    </row>
    <row r="2" spans="1:15" ht="15.75" thickBot="1" x14ac:dyDescent="0.3">
      <c r="A2" s="1" t="s">
        <v>0</v>
      </c>
      <c r="C2" s="3">
        <f>'Krycí list'!B25</f>
        <v>42124</v>
      </c>
      <c r="E2" s="249"/>
      <c r="F2" s="249"/>
      <c r="G2" s="249"/>
      <c r="H2" s="249"/>
      <c r="J2" s="2" t="s">
        <v>2</v>
      </c>
      <c r="K2" s="252" t="str">
        <f>'Krycí list'!G9</f>
        <v>N15-063-254</v>
      </c>
      <c r="L2" s="251"/>
    </row>
    <row r="3" spans="1:15" x14ac:dyDescent="0.25">
      <c r="A3" s="253" t="s">
        <v>3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</row>
    <row r="4" spans="1:15" x14ac:dyDescent="0.25">
      <c r="A4" s="254"/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</row>
    <row r="5" spans="1:15" x14ac:dyDescent="0.25">
      <c r="A5" s="1" t="s">
        <v>4</v>
      </c>
      <c r="C5" s="1" t="str">
        <f>'Krycí list'!C8:D8</f>
        <v>Město Tábor</v>
      </c>
    </row>
    <row r="6" spans="1:15" ht="15.75" thickBot="1" x14ac:dyDescent="0.3"/>
    <row r="7" spans="1:15" ht="15.75" thickBot="1" x14ac:dyDescent="0.3">
      <c r="A7" s="259" t="s">
        <v>68</v>
      </c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</row>
    <row r="8" spans="1:15" ht="15.75" thickBot="1" x14ac:dyDescent="0.3">
      <c r="A8" s="261" t="s">
        <v>6</v>
      </c>
      <c r="B8" s="262"/>
      <c r="C8" s="263" t="s">
        <v>7</v>
      </c>
      <c r="D8" s="264"/>
      <c r="E8" s="264"/>
      <c r="F8" s="264"/>
      <c r="G8" s="264"/>
      <c r="H8" s="264"/>
      <c r="I8" s="5" t="s">
        <v>8</v>
      </c>
      <c r="J8" s="6" t="s">
        <v>9</v>
      </c>
      <c r="K8" s="5" t="s">
        <v>10</v>
      </c>
      <c r="L8" s="5" t="s">
        <v>11</v>
      </c>
    </row>
    <row r="9" spans="1:15" x14ac:dyDescent="0.25">
      <c r="A9" s="7">
        <v>1</v>
      </c>
      <c r="B9" s="265" t="s">
        <v>38</v>
      </c>
      <c r="C9" s="266"/>
      <c r="D9" s="266"/>
      <c r="E9" s="266"/>
      <c r="F9" s="266"/>
      <c r="G9" s="267"/>
      <c r="H9" s="268"/>
      <c r="I9" s="268"/>
      <c r="J9" s="268"/>
      <c r="K9" s="268"/>
      <c r="L9" s="268"/>
    </row>
    <row r="10" spans="1:15" x14ac:dyDescent="0.25">
      <c r="A10" s="4">
        <v>1</v>
      </c>
      <c r="B10" s="9" t="s">
        <v>69</v>
      </c>
      <c r="C10" s="250" t="s">
        <v>70</v>
      </c>
      <c r="D10" s="251"/>
      <c r="E10" s="251"/>
      <c r="F10" s="251"/>
      <c r="G10" s="251"/>
      <c r="H10" s="251"/>
      <c r="I10" s="10">
        <v>355.99549999999999</v>
      </c>
      <c r="J10" s="8" t="s">
        <v>71</v>
      </c>
      <c r="K10" s="10">
        <v>0</v>
      </c>
      <c r="L10" s="11">
        <f>ROUND(I10*K10,2)</f>
        <v>0</v>
      </c>
      <c r="M10" t="s">
        <v>72</v>
      </c>
    </row>
    <row r="11" spans="1:15" x14ac:dyDescent="0.25">
      <c r="A11" s="269"/>
      <c r="B11" s="247"/>
      <c r="C11" s="157" t="s">
        <v>301</v>
      </c>
      <c r="D11" s="158"/>
      <c r="E11" s="165" t="s">
        <v>302</v>
      </c>
      <c r="F11" s="152"/>
      <c r="G11" s="152"/>
      <c r="H11" s="152"/>
      <c r="I11" s="12">
        <f>962.15*0.37</f>
        <v>355.99549999999999</v>
      </c>
      <c r="K11" s="269"/>
      <c r="L11" s="247"/>
    </row>
    <row r="12" spans="1:15" x14ac:dyDescent="0.25">
      <c r="A12" s="4">
        <v>2</v>
      </c>
      <c r="B12" s="9" t="s">
        <v>73</v>
      </c>
      <c r="C12" s="250" t="s">
        <v>74</v>
      </c>
      <c r="D12" s="251"/>
      <c r="E12" s="251"/>
      <c r="F12" s="251"/>
      <c r="G12" s="251"/>
      <c r="H12" s="251"/>
      <c r="I12" s="10">
        <v>24.475200000000001</v>
      </c>
      <c r="J12" s="8" t="s">
        <v>71</v>
      </c>
      <c r="K12" s="10">
        <v>0</v>
      </c>
      <c r="L12" s="11">
        <f>ROUND(I12*K12,2)</f>
        <v>0</v>
      </c>
      <c r="M12" t="s">
        <v>75</v>
      </c>
    </row>
    <row r="13" spans="1:15" x14ac:dyDescent="0.25">
      <c r="A13" s="269"/>
      <c r="B13" s="247"/>
      <c r="C13" s="157" t="s">
        <v>303</v>
      </c>
      <c r="D13" s="158"/>
      <c r="E13" s="165" t="s">
        <v>304</v>
      </c>
      <c r="F13" s="152"/>
      <c r="G13" s="152"/>
      <c r="H13" s="152"/>
      <c r="I13" s="12">
        <v>24.475200000000001</v>
      </c>
      <c r="K13" s="269"/>
      <c r="L13" s="247"/>
    </row>
    <row r="14" spans="1:15" x14ac:dyDescent="0.25">
      <c r="A14" s="276"/>
      <c r="B14" s="277"/>
      <c r="C14" s="277"/>
      <c r="D14" s="277"/>
      <c r="E14" s="277"/>
      <c r="F14" s="277"/>
      <c r="G14" s="289" t="s">
        <v>42</v>
      </c>
      <c r="H14" s="290"/>
      <c r="I14" s="290"/>
      <c r="J14" s="290"/>
      <c r="K14" s="290"/>
      <c r="L14" s="15">
        <f>SUM(L10:L12)</f>
        <v>0</v>
      </c>
    </row>
    <row r="15" spans="1:15" x14ac:dyDescent="0.25">
      <c r="A15" s="16">
        <v>9</v>
      </c>
      <c r="B15" s="296" t="s">
        <v>29</v>
      </c>
      <c r="C15" s="297"/>
      <c r="D15" s="297"/>
      <c r="E15" s="297"/>
      <c r="F15" s="297"/>
      <c r="G15" s="276"/>
      <c r="H15" s="277"/>
      <c r="I15" s="277"/>
      <c r="J15" s="277"/>
      <c r="K15" s="277"/>
      <c r="L15" s="277"/>
    </row>
    <row r="16" spans="1:15" x14ac:dyDescent="0.25">
      <c r="A16" s="4">
        <v>3</v>
      </c>
      <c r="B16" s="9" t="s">
        <v>30</v>
      </c>
      <c r="C16" s="250" t="s">
        <v>31</v>
      </c>
      <c r="D16" s="251"/>
      <c r="E16" s="251"/>
      <c r="F16" s="251"/>
      <c r="G16" s="251"/>
      <c r="H16" s="251"/>
      <c r="I16" s="10">
        <v>544.04999999999995</v>
      </c>
      <c r="J16" s="8" t="s">
        <v>32</v>
      </c>
      <c r="K16" s="10">
        <v>0</v>
      </c>
      <c r="L16" s="11">
        <f>ROUND(I16*K16,2)</f>
        <v>0</v>
      </c>
      <c r="M16" t="s">
        <v>76</v>
      </c>
    </row>
    <row r="17" spans="1:13" x14ac:dyDescent="0.25">
      <c r="A17" s="269"/>
      <c r="B17" s="247"/>
      <c r="C17" s="157" t="s">
        <v>305</v>
      </c>
      <c r="D17" s="152"/>
      <c r="E17" s="165" t="s">
        <v>302</v>
      </c>
      <c r="F17" s="152"/>
      <c r="G17" s="152"/>
      <c r="H17" s="152"/>
      <c r="I17" s="12">
        <v>544.04999999999995</v>
      </c>
      <c r="K17" s="269"/>
      <c r="L17" s="247"/>
    </row>
    <row r="18" spans="1:13" ht="26.25" customHeight="1" x14ac:dyDescent="0.25">
      <c r="A18" s="4">
        <v>4</v>
      </c>
      <c r="B18" s="9" t="s">
        <v>34</v>
      </c>
      <c r="C18" s="280" t="s">
        <v>35</v>
      </c>
      <c r="D18" s="281"/>
      <c r="E18" s="281"/>
      <c r="F18" s="281"/>
      <c r="G18" s="281"/>
      <c r="H18" s="281"/>
      <c r="I18" s="10">
        <f>I19+I20</f>
        <v>385.39549999999997</v>
      </c>
      <c r="J18" s="8" t="s">
        <v>32</v>
      </c>
      <c r="K18" s="10">
        <v>0</v>
      </c>
      <c r="L18" s="11">
        <f>ROUND(I18*K18,2)</f>
        <v>0</v>
      </c>
      <c r="M18" t="s">
        <v>77</v>
      </c>
    </row>
    <row r="19" spans="1:13" x14ac:dyDescent="0.25">
      <c r="A19" s="269"/>
      <c r="B19" s="247"/>
      <c r="C19" s="157" t="s">
        <v>306</v>
      </c>
      <c r="D19" s="152"/>
      <c r="E19" s="165" t="s">
        <v>307</v>
      </c>
      <c r="F19" s="152"/>
      <c r="G19" s="152"/>
      <c r="H19" s="152"/>
      <c r="I19" s="12">
        <f>962.15*0.37</f>
        <v>355.99549999999999</v>
      </c>
      <c r="K19" s="269"/>
      <c r="L19" s="247"/>
    </row>
    <row r="20" spans="1:13" x14ac:dyDescent="0.25">
      <c r="A20" s="269"/>
      <c r="B20" s="247"/>
      <c r="C20" s="157" t="s">
        <v>78</v>
      </c>
      <c r="D20" s="152"/>
      <c r="E20" s="152"/>
      <c r="F20" s="152"/>
      <c r="G20" s="152"/>
      <c r="H20" s="152"/>
      <c r="I20" s="12">
        <v>29.4</v>
      </c>
      <c r="K20" s="269"/>
      <c r="L20" s="247"/>
    </row>
    <row r="21" spans="1:13" s="186" customFormat="1" x14ac:dyDescent="0.25">
      <c r="A21" s="291">
        <v>5</v>
      </c>
      <c r="B21" s="292">
        <v>979083191</v>
      </c>
      <c r="C21" s="280" t="s">
        <v>441</v>
      </c>
      <c r="D21" s="280"/>
      <c r="E21" s="280"/>
      <c r="F21" s="280"/>
      <c r="G21" s="280"/>
      <c r="H21" s="280"/>
      <c r="I21" s="293">
        <v>3468.6</v>
      </c>
      <c r="J21" s="292" t="s">
        <v>32</v>
      </c>
      <c r="K21" s="294">
        <v>0</v>
      </c>
      <c r="L21" s="295">
        <f>SUM(K21*I21)</f>
        <v>0</v>
      </c>
    </row>
    <row r="22" spans="1:13" s="186" customFormat="1" x14ac:dyDescent="0.25">
      <c r="A22" s="291"/>
      <c r="B22" s="292"/>
      <c r="C22" s="280"/>
      <c r="D22" s="280"/>
      <c r="E22" s="280"/>
      <c r="F22" s="280"/>
      <c r="G22" s="280"/>
      <c r="H22" s="280"/>
      <c r="I22" s="293"/>
      <c r="J22" s="292"/>
      <c r="K22" s="294"/>
      <c r="L22" s="295"/>
    </row>
    <row r="23" spans="1:13" s="186" customFormat="1" x14ac:dyDescent="0.25">
      <c r="A23" s="191"/>
      <c r="B23" s="136"/>
      <c r="C23" s="157" t="s">
        <v>445</v>
      </c>
      <c r="D23" s="152"/>
      <c r="E23" s="165" t="s">
        <v>307</v>
      </c>
      <c r="F23" s="152"/>
      <c r="G23" s="152"/>
      <c r="H23" s="152"/>
      <c r="I23" s="198">
        <v>3468.6</v>
      </c>
      <c r="J23" s="187"/>
      <c r="K23" s="217"/>
      <c r="L23" s="218"/>
    </row>
    <row r="24" spans="1:13" x14ac:dyDescent="0.25">
      <c r="A24" s="276"/>
      <c r="B24" s="277"/>
      <c r="C24" s="277"/>
      <c r="D24" s="277"/>
      <c r="E24" s="277"/>
      <c r="F24" s="277"/>
      <c r="G24" s="289" t="s">
        <v>37</v>
      </c>
      <c r="H24" s="290"/>
      <c r="I24" s="290"/>
      <c r="J24" s="290"/>
      <c r="K24" s="290"/>
      <c r="L24" s="15">
        <f>SUM(L16:L22)</f>
        <v>0</v>
      </c>
    </row>
    <row r="25" spans="1:13" x14ac:dyDescent="0.25">
      <c r="A25" s="16">
        <v>1</v>
      </c>
      <c r="B25" s="296" t="s">
        <v>38</v>
      </c>
      <c r="C25" s="297"/>
      <c r="D25" s="297"/>
      <c r="E25" s="297"/>
      <c r="F25" s="297"/>
      <c r="G25" s="276"/>
      <c r="H25" s="277"/>
      <c r="I25" s="277"/>
      <c r="J25" s="277"/>
      <c r="K25" s="277"/>
      <c r="L25" s="277"/>
    </row>
    <row r="26" spans="1:13" x14ac:dyDescent="0.25">
      <c r="A26" s="4">
        <v>6</v>
      </c>
      <c r="B26" s="9" t="s">
        <v>39</v>
      </c>
      <c r="C26" s="250" t="s">
        <v>40</v>
      </c>
      <c r="D26" s="251"/>
      <c r="E26" s="251"/>
      <c r="F26" s="251"/>
      <c r="G26" s="251"/>
      <c r="H26" s="251"/>
      <c r="I26" s="10">
        <f>I27+I28</f>
        <v>385.39549999999997</v>
      </c>
      <c r="J26" s="8" t="s">
        <v>32</v>
      </c>
      <c r="K26" s="10">
        <v>0</v>
      </c>
      <c r="L26" s="11">
        <f>ROUND(I26*K26,2)</f>
        <v>0</v>
      </c>
      <c r="M26" t="s">
        <v>79</v>
      </c>
    </row>
    <row r="27" spans="1:13" x14ac:dyDescent="0.25">
      <c r="A27" s="269"/>
      <c r="B27" s="247"/>
      <c r="C27" s="157" t="s">
        <v>308</v>
      </c>
      <c r="D27" s="152"/>
      <c r="E27" s="165" t="s">
        <v>307</v>
      </c>
      <c r="F27" s="152"/>
      <c r="G27" s="152"/>
      <c r="H27" s="152"/>
      <c r="I27" s="12">
        <f>962.15*0.37</f>
        <v>355.99549999999999</v>
      </c>
      <c r="K27" s="269"/>
      <c r="L27" s="247"/>
    </row>
    <row r="28" spans="1:13" x14ac:dyDescent="0.25">
      <c r="A28" s="269"/>
      <c r="B28" s="247"/>
      <c r="C28" s="270" t="s">
        <v>78</v>
      </c>
      <c r="D28" s="271"/>
      <c r="E28" s="271"/>
      <c r="F28" s="271"/>
      <c r="G28" s="271"/>
      <c r="H28" s="271"/>
      <c r="I28" s="12">
        <v>29.4</v>
      </c>
      <c r="K28" s="269"/>
      <c r="L28" s="247"/>
    </row>
    <row r="29" spans="1:13" x14ac:dyDescent="0.25">
      <c r="A29" s="4">
        <v>7</v>
      </c>
      <c r="B29" s="9" t="s">
        <v>80</v>
      </c>
      <c r="C29" s="250" t="s">
        <v>81</v>
      </c>
      <c r="D29" s="251"/>
      <c r="E29" s="251"/>
      <c r="F29" s="251"/>
      <c r="G29" s="251"/>
      <c r="H29" s="251"/>
      <c r="I29" s="10">
        <v>341.6</v>
      </c>
      <c r="J29" s="8" t="s">
        <v>16</v>
      </c>
      <c r="K29" s="10">
        <v>0</v>
      </c>
      <c r="L29" s="11">
        <f>ROUND(I29*K29,2)</f>
        <v>0</v>
      </c>
      <c r="M29" t="s">
        <v>82</v>
      </c>
    </row>
    <row r="30" spans="1:13" x14ac:dyDescent="0.25">
      <c r="A30" s="269"/>
      <c r="B30" s="247"/>
      <c r="C30" s="157" t="s">
        <v>309</v>
      </c>
      <c r="D30" s="152"/>
      <c r="E30" s="165" t="s">
        <v>310</v>
      </c>
      <c r="F30" s="152"/>
      <c r="G30" s="152"/>
      <c r="H30" s="152"/>
      <c r="I30" s="12">
        <f>55.5+25.1+261</f>
        <v>341.6</v>
      </c>
      <c r="K30" s="269"/>
      <c r="L30" s="247"/>
    </row>
    <row r="31" spans="1:13" x14ac:dyDescent="0.25">
      <c r="A31" s="276"/>
      <c r="B31" s="277"/>
      <c r="C31" s="277"/>
      <c r="D31" s="277"/>
      <c r="E31" s="277"/>
      <c r="F31" s="277"/>
      <c r="G31" s="289" t="s">
        <v>42</v>
      </c>
      <c r="H31" s="290"/>
      <c r="I31" s="290"/>
      <c r="J31" s="290"/>
      <c r="K31" s="290"/>
      <c r="L31" s="15">
        <f>SUM(L26:L29)</f>
        <v>0</v>
      </c>
    </row>
    <row r="32" spans="1:13" x14ac:dyDescent="0.25">
      <c r="A32" s="16">
        <v>9</v>
      </c>
      <c r="B32" s="296" t="s">
        <v>29</v>
      </c>
      <c r="C32" s="297"/>
      <c r="D32" s="297"/>
      <c r="E32" s="297"/>
      <c r="F32" s="297"/>
      <c r="G32" s="276"/>
      <c r="H32" s="277"/>
      <c r="I32" s="277"/>
      <c r="J32" s="277"/>
      <c r="K32" s="277"/>
      <c r="L32" s="277"/>
    </row>
    <row r="33" spans="1:13" ht="27" customHeight="1" x14ac:dyDescent="0.25">
      <c r="A33" s="133">
        <v>8</v>
      </c>
      <c r="B33" s="134" t="s">
        <v>34</v>
      </c>
      <c r="C33" s="280" t="s">
        <v>35</v>
      </c>
      <c r="D33" s="281"/>
      <c r="E33" s="281"/>
      <c r="F33" s="281"/>
      <c r="G33" s="281"/>
      <c r="H33" s="281"/>
      <c r="I33" s="135">
        <v>4.5</v>
      </c>
      <c r="J33" s="136" t="s">
        <v>32</v>
      </c>
      <c r="K33" s="135">
        <v>0</v>
      </c>
      <c r="L33" s="137">
        <f>ROUND(I33*K33,2)</f>
        <v>0</v>
      </c>
      <c r="M33" t="s">
        <v>83</v>
      </c>
    </row>
    <row r="34" spans="1:13" x14ac:dyDescent="0.25">
      <c r="A34" s="127"/>
      <c r="B34" s="9"/>
      <c r="C34" s="157" t="s">
        <v>311</v>
      </c>
      <c r="D34" s="161"/>
      <c r="E34" s="157" t="s">
        <v>307</v>
      </c>
      <c r="F34" s="161"/>
      <c r="G34" s="161"/>
      <c r="H34" s="161"/>
      <c r="I34" s="169">
        <f>341.6*0.0132</f>
        <v>4.5091200000000002</v>
      </c>
      <c r="J34" s="126"/>
      <c r="K34" s="10"/>
      <c r="L34" s="11"/>
    </row>
    <row r="35" spans="1:13" x14ac:dyDescent="0.25">
      <c r="A35" s="4">
        <v>9</v>
      </c>
      <c r="B35" s="9" t="s">
        <v>84</v>
      </c>
      <c r="C35" s="250" t="s">
        <v>85</v>
      </c>
      <c r="D35" s="251"/>
      <c r="E35" s="251"/>
      <c r="F35" s="251"/>
      <c r="G35" s="251"/>
      <c r="H35" s="251"/>
      <c r="I35" s="10">
        <v>4.5</v>
      </c>
      <c r="J35" s="8" t="s">
        <v>32</v>
      </c>
      <c r="K35" s="10">
        <v>0</v>
      </c>
      <c r="L35" s="11">
        <f>ROUND(I35*K35,2)</f>
        <v>0</v>
      </c>
      <c r="M35" t="s">
        <v>86</v>
      </c>
    </row>
    <row r="36" spans="1:13" x14ac:dyDescent="0.25">
      <c r="A36" s="127"/>
      <c r="B36" s="9"/>
      <c r="C36" s="157" t="s">
        <v>311</v>
      </c>
      <c r="D36" s="161"/>
      <c r="E36" s="157" t="s">
        <v>307</v>
      </c>
      <c r="F36" s="161"/>
      <c r="G36" s="161"/>
      <c r="H36" s="161"/>
      <c r="I36" s="169">
        <f>341.6*0.0132</f>
        <v>4.5091200000000002</v>
      </c>
      <c r="J36" s="126"/>
      <c r="K36" s="10"/>
      <c r="L36" s="11"/>
    </row>
    <row r="37" spans="1:13" x14ac:dyDescent="0.25">
      <c r="A37" s="4">
        <v>10</v>
      </c>
      <c r="B37" s="9" t="s">
        <v>87</v>
      </c>
      <c r="C37" s="250" t="s">
        <v>88</v>
      </c>
      <c r="D37" s="251"/>
      <c r="E37" s="251"/>
      <c r="F37" s="251"/>
      <c r="G37" s="251"/>
      <c r="H37" s="251"/>
      <c r="I37" s="10">
        <v>4.5</v>
      </c>
      <c r="J37" s="8" t="s">
        <v>32</v>
      </c>
      <c r="K37" s="10">
        <v>0</v>
      </c>
      <c r="L37" s="11">
        <f>ROUND(I37*K37,2)</f>
        <v>0</v>
      </c>
      <c r="M37" t="s">
        <v>89</v>
      </c>
    </row>
    <row r="38" spans="1:13" x14ac:dyDescent="0.25">
      <c r="A38" s="127"/>
      <c r="B38" s="9"/>
      <c r="C38" s="157" t="s">
        <v>312</v>
      </c>
      <c r="D38" s="161"/>
      <c r="E38" s="157" t="s">
        <v>302</v>
      </c>
      <c r="F38" s="161"/>
      <c r="G38" s="161"/>
      <c r="H38" s="161"/>
      <c r="I38" s="169">
        <f>341.6*0.0132</f>
        <v>4.5091200000000002</v>
      </c>
      <c r="J38" s="126"/>
      <c r="K38" s="10"/>
      <c r="L38" s="11"/>
    </row>
    <row r="39" spans="1:13" s="143" customFormat="1" x14ac:dyDescent="0.25">
      <c r="A39" s="138">
        <v>11</v>
      </c>
      <c r="B39" s="139" t="s">
        <v>30</v>
      </c>
      <c r="C39" s="301" t="s">
        <v>31</v>
      </c>
      <c r="D39" s="302"/>
      <c r="E39" s="302"/>
      <c r="F39" s="302"/>
      <c r="G39" s="302"/>
      <c r="H39" s="302"/>
      <c r="I39" s="140">
        <f>I40</f>
        <v>1.464</v>
      </c>
      <c r="J39" s="141" t="s">
        <v>32</v>
      </c>
      <c r="K39" s="140">
        <v>0</v>
      </c>
      <c r="L39" s="142">
        <f>ROUND(I39*K39,2)</f>
        <v>0</v>
      </c>
      <c r="M39" s="143" t="s">
        <v>90</v>
      </c>
    </row>
    <row r="40" spans="1:13" s="143" customFormat="1" x14ac:dyDescent="0.25">
      <c r="A40" s="138"/>
      <c r="B40" s="139"/>
      <c r="C40" s="173" t="s">
        <v>287</v>
      </c>
      <c r="D40" s="145"/>
      <c r="E40" s="172" t="s">
        <v>288</v>
      </c>
      <c r="F40" s="145"/>
      <c r="G40" s="145"/>
      <c r="H40" s="144"/>
      <c r="I40" s="222">
        <f>((40*1.22)*2)*0.015</f>
        <v>1.464</v>
      </c>
      <c r="J40" s="141"/>
      <c r="K40" s="140"/>
      <c r="L40" s="142"/>
    </row>
    <row r="41" spans="1:13" s="143" customFormat="1" ht="25.5" customHeight="1" x14ac:dyDescent="0.25">
      <c r="A41" s="146">
        <v>12</v>
      </c>
      <c r="B41" s="147" t="s">
        <v>34</v>
      </c>
      <c r="C41" s="303" t="s">
        <v>35</v>
      </c>
      <c r="D41" s="304"/>
      <c r="E41" s="304"/>
      <c r="F41" s="304"/>
      <c r="G41" s="304"/>
      <c r="H41" s="304"/>
      <c r="I41" s="148">
        <f>I42</f>
        <v>1.464</v>
      </c>
      <c r="J41" s="149" t="s">
        <v>32</v>
      </c>
      <c r="K41" s="148">
        <v>0</v>
      </c>
      <c r="L41" s="150">
        <f>ROUND(I41*K41,2)</f>
        <v>0</v>
      </c>
      <c r="M41" s="143" t="s">
        <v>91</v>
      </c>
    </row>
    <row r="42" spans="1:13" s="143" customFormat="1" x14ac:dyDescent="0.25">
      <c r="A42" s="138"/>
      <c r="B42" s="139"/>
      <c r="C42" s="173" t="s">
        <v>287</v>
      </c>
      <c r="D42" s="145"/>
      <c r="E42" s="172" t="s">
        <v>288</v>
      </c>
      <c r="F42" s="172"/>
      <c r="G42" s="145"/>
      <c r="H42" s="144"/>
      <c r="I42" s="222">
        <f>((40*1.22)*2)*0.015</f>
        <v>1.464</v>
      </c>
      <c r="J42" s="141"/>
      <c r="K42" s="140"/>
      <c r="L42" s="142"/>
    </row>
    <row r="43" spans="1:13" s="186" customFormat="1" x14ac:dyDescent="0.25">
      <c r="A43" s="291">
        <v>13</v>
      </c>
      <c r="B43" s="292">
        <v>979083191</v>
      </c>
      <c r="C43" s="280" t="s">
        <v>441</v>
      </c>
      <c r="D43" s="280"/>
      <c r="E43" s="280"/>
      <c r="F43" s="280"/>
      <c r="G43" s="280"/>
      <c r="H43" s="280"/>
      <c r="I43" s="293">
        <v>13.17</v>
      </c>
      <c r="J43" s="292" t="s">
        <v>32</v>
      </c>
      <c r="K43" s="294">
        <v>0</v>
      </c>
      <c r="L43" s="295">
        <f>SUM(K43*I43)</f>
        <v>0</v>
      </c>
    </row>
    <row r="44" spans="1:13" s="186" customFormat="1" x14ac:dyDescent="0.25">
      <c r="A44" s="291"/>
      <c r="B44" s="292"/>
      <c r="C44" s="280"/>
      <c r="D44" s="280"/>
      <c r="E44" s="280"/>
      <c r="F44" s="280"/>
      <c r="G44" s="280"/>
      <c r="H44" s="280"/>
      <c r="I44" s="293"/>
      <c r="J44" s="292"/>
      <c r="K44" s="294"/>
      <c r="L44" s="295"/>
    </row>
    <row r="45" spans="1:13" s="186" customFormat="1" x14ac:dyDescent="0.25">
      <c r="A45" s="191"/>
      <c r="B45" s="229"/>
      <c r="C45" s="157" t="s">
        <v>448</v>
      </c>
      <c r="D45" s="152"/>
      <c r="E45" s="165" t="s">
        <v>307</v>
      </c>
      <c r="F45" s="152"/>
      <c r="G45" s="152"/>
      <c r="H45" s="152"/>
      <c r="I45" s="198">
        <v>13.176</v>
      </c>
      <c r="J45" s="187"/>
      <c r="K45" s="227"/>
      <c r="L45" s="226"/>
    </row>
    <row r="46" spans="1:13" x14ac:dyDescent="0.25">
      <c r="A46" s="276"/>
      <c r="B46" s="277"/>
      <c r="C46" s="277"/>
      <c r="D46" s="277"/>
      <c r="E46" s="277"/>
      <c r="F46" s="277"/>
      <c r="G46" s="289" t="s">
        <v>37</v>
      </c>
      <c r="H46" s="290"/>
      <c r="I46" s="290"/>
      <c r="J46" s="290"/>
      <c r="K46" s="290"/>
      <c r="L46" s="15">
        <f>SUM(L33:M44)</f>
        <v>0</v>
      </c>
    </row>
    <row r="47" spans="1:13" x14ac:dyDescent="0.25">
      <c r="A47" s="16">
        <v>1</v>
      </c>
      <c r="B47" s="296" t="s">
        <v>38</v>
      </c>
      <c r="C47" s="297"/>
      <c r="D47" s="297"/>
      <c r="E47" s="297"/>
      <c r="F47" s="297"/>
      <c r="G47" s="276"/>
      <c r="H47" s="277"/>
      <c r="I47" s="277"/>
      <c r="J47" s="277"/>
      <c r="K47" s="277"/>
      <c r="L47" s="277"/>
    </row>
    <row r="48" spans="1:13" s="143" customFormat="1" x14ac:dyDescent="0.25">
      <c r="A48" s="138">
        <v>14</v>
      </c>
      <c r="B48" s="139" t="s">
        <v>39</v>
      </c>
      <c r="C48" s="301" t="s">
        <v>40</v>
      </c>
      <c r="D48" s="302"/>
      <c r="E48" s="302"/>
      <c r="F48" s="302"/>
      <c r="G48" s="302"/>
      <c r="H48" s="302"/>
      <c r="I48" s="140">
        <f>I49</f>
        <v>1.464</v>
      </c>
      <c r="J48" s="141" t="s">
        <v>32</v>
      </c>
      <c r="K48" s="140">
        <v>0</v>
      </c>
      <c r="L48" s="142">
        <f>ROUND(I48*K48,2)</f>
        <v>0</v>
      </c>
      <c r="M48" s="143" t="s">
        <v>92</v>
      </c>
    </row>
    <row r="49" spans="1:13" s="143" customFormat="1" x14ac:dyDescent="0.25">
      <c r="A49" s="138"/>
      <c r="B49" s="139"/>
      <c r="C49" s="171" t="s">
        <v>287</v>
      </c>
      <c r="D49" s="144"/>
      <c r="E49" s="170" t="s">
        <v>288</v>
      </c>
      <c r="F49" s="144"/>
      <c r="G49" s="144"/>
      <c r="H49" s="144"/>
      <c r="I49" s="223">
        <f>((40*1.22)*2)*0.015</f>
        <v>1.464</v>
      </c>
      <c r="J49" s="141"/>
      <c r="K49" s="140"/>
      <c r="L49" s="142"/>
    </row>
    <row r="50" spans="1:13" x14ac:dyDescent="0.25">
      <c r="A50" s="276"/>
      <c r="B50" s="277"/>
      <c r="C50" s="277"/>
      <c r="D50" s="277"/>
      <c r="E50" s="277"/>
      <c r="F50" s="277"/>
      <c r="G50" s="289" t="s">
        <v>42</v>
      </c>
      <c r="H50" s="290"/>
      <c r="I50" s="290"/>
      <c r="J50" s="290"/>
      <c r="K50" s="290"/>
      <c r="L50" s="15">
        <f>SUM(L48)</f>
        <v>0</v>
      </c>
    </row>
    <row r="51" spans="1:13" x14ac:dyDescent="0.25">
      <c r="A51" s="16">
        <v>8</v>
      </c>
      <c r="B51" s="296" t="s">
        <v>93</v>
      </c>
      <c r="C51" s="297"/>
      <c r="D51" s="297"/>
      <c r="E51" s="297"/>
      <c r="F51" s="297"/>
      <c r="G51" s="276"/>
      <c r="H51" s="277"/>
      <c r="I51" s="277"/>
      <c r="J51" s="277"/>
      <c r="K51" s="277"/>
      <c r="L51" s="277"/>
    </row>
    <row r="52" spans="1:13" x14ac:dyDescent="0.25">
      <c r="A52" s="4">
        <v>15</v>
      </c>
      <c r="B52" s="9" t="s">
        <v>94</v>
      </c>
      <c r="C52" s="250" t="s">
        <v>95</v>
      </c>
      <c r="D52" s="251"/>
      <c r="E52" s="251"/>
      <c r="F52" s="251"/>
      <c r="G52" s="251"/>
      <c r="H52" s="251"/>
      <c r="I52" s="10">
        <v>203.96</v>
      </c>
      <c r="J52" s="8" t="s">
        <v>16</v>
      </c>
      <c r="K52" s="10">
        <v>0</v>
      </c>
      <c r="L52" s="11">
        <f>ROUND(I52*K52,2)</f>
        <v>0</v>
      </c>
      <c r="M52" t="s">
        <v>96</v>
      </c>
    </row>
    <row r="53" spans="1:13" x14ac:dyDescent="0.25">
      <c r="A53" s="269"/>
      <c r="B53" s="247"/>
      <c r="C53" s="270" t="s">
        <v>313</v>
      </c>
      <c r="D53" s="271"/>
      <c r="E53" s="271"/>
      <c r="F53" s="271"/>
      <c r="G53" s="271"/>
      <c r="H53" s="271"/>
      <c r="I53" s="12">
        <f>42.85+45.5+48.15+53.05+14.41</f>
        <v>203.96</v>
      </c>
      <c r="K53" s="269"/>
      <c r="L53" s="247"/>
    </row>
    <row r="54" spans="1:13" x14ac:dyDescent="0.25">
      <c r="A54" s="276"/>
      <c r="B54" s="277"/>
      <c r="C54" s="277"/>
      <c r="D54" s="277"/>
      <c r="E54" s="277"/>
      <c r="F54" s="277"/>
      <c r="G54" s="289" t="s">
        <v>97</v>
      </c>
      <c r="H54" s="290"/>
      <c r="I54" s="290"/>
      <c r="J54" s="290"/>
      <c r="K54" s="290"/>
      <c r="L54" s="15">
        <f>SUM(L52)</f>
        <v>0</v>
      </c>
    </row>
    <row r="55" spans="1:13" x14ac:dyDescent="0.25">
      <c r="A55" s="16">
        <v>2</v>
      </c>
      <c r="B55" s="296" t="s">
        <v>98</v>
      </c>
      <c r="C55" s="297"/>
      <c r="D55" s="297"/>
      <c r="E55" s="297"/>
      <c r="F55" s="297"/>
      <c r="G55" s="276"/>
      <c r="H55" s="277"/>
      <c r="I55" s="277"/>
      <c r="J55" s="277"/>
      <c r="K55" s="277"/>
      <c r="L55" s="277"/>
    </row>
    <row r="56" spans="1:13" x14ac:dyDescent="0.25">
      <c r="A56" s="4">
        <v>16</v>
      </c>
      <c r="B56" s="9" t="s">
        <v>99</v>
      </c>
      <c r="C56" s="250" t="s">
        <v>100</v>
      </c>
      <c r="D56" s="251"/>
      <c r="E56" s="251"/>
      <c r="F56" s="251"/>
      <c r="G56" s="251"/>
      <c r="H56" s="251"/>
      <c r="I56" s="10">
        <v>203.96</v>
      </c>
      <c r="J56" s="8" t="s">
        <v>16</v>
      </c>
      <c r="K56" s="10">
        <v>0</v>
      </c>
      <c r="L56" s="11">
        <f>ROUND(I56*K56,2)</f>
        <v>0</v>
      </c>
      <c r="M56" t="s">
        <v>101</v>
      </c>
    </row>
    <row r="57" spans="1:13" ht="26.25" customHeight="1" x14ac:dyDescent="0.25">
      <c r="A57" s="269"/>
      <c r="B57" s="247"/>
      <c r="C57" s="279" t="s">
        <v>315</v>
      </c>
      <c r="D57" s="279"/>
      <c r="E57" s="176" t="s">
        <v>314</v>
      </c>
      <c r="F57" s="215"/>
      <c r="G57" s="215"/>
      <c r="H57" s="162"/>
      <c r="I57" s="174">
        <f>42.85+45.5+48.15+53.05+14.41</f>
        <v>203.96</v>
      </c>
      <c r="K57" s="269"/>
      <c r="L57" s="247"/>
    </row>
    <row r="58" spans="1:13" x14ac:dyDescent="0.25">
      <c r="A58" s="276"/>
      <c r="B58" s="277"/>
      <c r="C58" s="277"/>
      <c r="D58" s="277"/>
      <c r="E58" s="277"/>
      <c r="F58" s="277"/>
      <c r="G58" s="289" t="s">
        <v>102</v>
      </c>
      <c r="H58" s="290"/>
      <c r="I58" s="290"/>
      <c r="J58" s="290"/>
      <c r="K58" s="290"/>
      <c r="L58" s="15">
        <f>SUM(L56)</f>
        <v>0</v>
      </c>
    </row>
    <row r="59" spans="1:13" x14ac:dyDescent="0.25">
      <c r="A59" s="16" t="s">
        <v>12</v>
      </c>
      <c r="B59" s="296" t="s">
        <v>13</v>
      </c>
      <c r="C59" s="297"/>
      <c r="D59" s="297"/>
      <c r="E59" s="297"/>
      <c r="F59" s="297"/>
      <c r="G59" s="276"/>
      <c r="H59" s="277"/>
      <c r="I59" s="277"/>
      <c r="J59" s="277"/>
      <c r="K59" s="277"/>
      <c r="L59" s="277"/>
    </row>
    <row r="60" spans="1:13" x14ac:dyDescent="0.25">
      <c r="A60" s="4">
        <v>17</v>
      </c>
      <c r="B60" s="9" t="s">
        <v>103</v>
      </c>
      <c r="C60" s="250" t="s">
        <v>104</v>
      </c>
      <c r="D60" s="251"/>
      <c r="E60" s="251"/>
      <c r="F60" s="251"/>
      <c r="G60" s="251"/>
      <c r="H60" s="251"/>
      <c r="I60" s="10">
        <v>1</v>
      </c>
      <c r="J60" s="8" t="s">
        <v>44</v>
      </c>
      <c r="K60" s="10">
        <v>0</v>
      </c>
      <c r="L60" s="11">
        <f>ROUND(I60*K60,2)</f>
        <v>0</v>
      </c>
      <c r="M60" t="s">
        <v>105</v>
      </c>
    </row>
    <row r="61" spans="1:13" s="186" customFormat="1" ht="69.75" customHeight="1" x14ac:dyDescent="0.25">
      <c r="A61" s="191"/>
      <c r="B61" s="210"/>
      <c r="C61" s="305" t="s">
        <v>429</v>
      </c>
      <c r="D61" s="305"/>
      <c r="E61" s="305"/>
      <c r="F61" s="305"/>
      <c r="G61" s="305"/>
      <c r="H61" s="305"/>
      <c r="I61" s="196"/>
      <c r="J61" s="209"/>
      <c r="K61" s="196"/>
      <c r="L61" s="197"/>
    </row>
    <row r="62" spans="1:13" x14ac:dyDescent="0.25">
      <c r="A62" s="276"/>
      <c r="B62" s="277"/>
      <c r="C62" s="277"/>
      <c r="D62" s="277"/>
      <c r="E62" s="277"/>
      <c r="F62" s="277"/>
      <c r="G62" s="289" t="s">
        <v>28</v>
      </c>
      <c r="H62" s="290"/>
      <c r="I62" s="290"/>
      <c r="J62" s="290"/>
      <c r="K62" s="290"/>
      <c r="L62" s="15">
        <f>SUM(L60)</f>
        <v>0</v>
      </c>
    </row>
    <row r="63" spans="1:13" x14ac:dyDescent="0.25">
      <c r="A63" s="16">
        <v>2</v>
      </c>
      <c r="B63" s="296" t="s">
        <v>98</v>
      </c>
      <c r="C63" s="297"/>
      <c r="D63" s="297"/>
      <c r="E63" s="297"/>
      <c r="F63" s="297"/>
      <c r="G63" s="276"/>
      <c r="H63" s="277"/>
      <c r="I63" s="277"/>
      <c r="J63" s="277"/>
      <c r="K63" s="277"/>
      <c r="L63" s="277"/>
    </row>
    <row r="64" spans="1:13" x14ac:dyDescent="0.25">
      <c r="A64" s="4">
        <v>18</v>
      </c>
      <c r="B64" s="9" t="s">
        <v>106</v>
      </c>
      <c r="C64" s="250" t="s">
        <v>107</v>
      </c>
      <c r="D64" s="251"/>
      <c r="E64" s="251"/>
      <c r="F64" s="251"/>
      <c r="G64" s="251"/>
      <c r="H64" s="251"/>
      <c r="I64" s="10">
        <v>122.376</v>
      </c>
      <c r="J64" s="8" t="s">
        <v>23</v>
      </c>
      <c r="K64" s="10">
        <v>0</v>
      </c>
      <c r="L64" s="11">
        <f>ROUND(I64*K64,2)</f>
        <v>0</v>
      </c>
      <c r="M64" t="s">
        <v>108</v>
      </c>
    </row>
    <row r="65" spans="1:13" x14ac:dyDescent="0.25">
      <c r="A65" s="269"/>
      <c r="B65" s="247"/>
      <c r="C65" s="157" t="s">
        <v>316</v>
      </c>
      <c r="D65" s="167"/>
      <c r="E65" s="165" t="s">
        <v>317</v>
      </c>
      <c r="F65" s="162"/>
      <c r="G65" s="162"/>
      <c r="H65" s="162"/>
      <c r="I65" s="12">
        <f>203.96*0.6</f>
        <v>122.376</v>
      </c>
      <c r="K65" s="269"/>
      <c r="L65" s="247"/>
    </row>
    <row r="66" spans="1:13" x14ac:dyDescent="0.25">
      <c r="A66" s="276"/>
      <c r="B66" s="277"/>
      <c r="C66" s="277"/>
      <c r="D66" s="277"/>
      <c r="E66" s="277"/>
      <c r="F66" s="277"/>
      <c r="G66" s="289" t="s">
        <v>102</v>
      </c>
      <c r="H66" s="290"/>
      <c r="I66" s="290"/>
      <c r="J66" s="290"/>
      <c r="K66" s="290"/>
      <c r="L66" s="15">
        <f>SUM(L64)</f>
        <v>0</v>
      </c>
    </row>
    <row r="67" spans="1:13" x14ac:dyDescent="0.25">
      <c r="A67" s="16">
        <v>6</v>
      </c>
      <c r="B67" s="296" t="s">
        <v>109</v>
      </c>
      <c r="C67" s="297"/>
      <c r="D67" s="297"/>
      <c r="E67" s="297"/>
      <c r="F67" s="297"/>
      <c r="G67" s="276"/>
      <c r="H67" s="277"/>
      <c r="I67" s="277"/>
      <c r="J67" s="277"/>
      <c r="K67" s="277"/>
      <c r="L67" s="277"/>
    </row>
    <row r="68" spans="1:13" x14ac:dyDescent="0.25">
      <c r="A68" s="4">
        <v>19</v>
      </c>
      <c r="B68" s="9" t="s">
        <v>110</v>
      </c>
      <c r="C68" s="250" t="s">
        <v>111</v>
      </c>
      <c r="D68" s="251"/>
      <c r="E68" s="251"/>
      <c r="F68" s="251"/>
      <c r="G68" s="251"/>
      <c r="H68" s="251"/>
      <c r="I68" s="10">
        <v>122.376</v>
      </c>
      <c r="J68" s="8" t="s">
        <v>23</v>
      </c>
      <c r="K68" s="10">
        <v>0</v>
      </c>
      <c r="L68" s="11">
        <f>ROUND(I68*K68,2)</f>
        <v>0</v>
      </c>
      <c r="M68" t="s">
        <v>112</v>
      </c>
    </row>
    <row r="69" spans="1:13" x14ac:dyDescent="0.25">
      <c r="A69" s="269"/>
      <c r="B69" s="247"/>
      <c r="C69" s="157" t="s">
        <v>316</v>
      </c>
      <c r="D69" s="152"/>
      <c r="E69" s="165" t="s">
        <v>314</v>
      </c>
      <c r="F69" s="216"/>
      <c r="G69" s="216"/>
      <c r="H69" s="152"/>
      <c r="I69" s="12">
        <f>203.96*0.6</f>
        <v>122.376</v>
      </c>
      <c r="K69" s="269"/>
      <c r="L69" s="247"/>
    </row>
    <row r="70" spans="1:13" x14ac:dyDescent="0.25">
      <c r="A70" s="276"/>
      <c r="B70" s="277"/>
      <c r="C70" s="277"/>
      <c r="D70" s="277"/>
      <c r="E70" s="277"/>
      <c r="F70" s="277"/>
      <c r="G70" s="289" t="s">
        <v>113</v>
      </c>
      <c r="H70" s="290"/>
      <c r="I70" s="290"/>
      <c r="J70" s="290"/>
      <c r="K70" s="290"/>
      <c r="L70" s="15">
        <f>SUM(L68)</f>
        <v>0</v>
      </c>
    </row>
    <row r="71" spans="1:13" x14ac:dyDescent="0.25">
      <c r="A71" s="16">
        <v>2</v>
      </c>
      <c r="B71" s="296" t="s">
        <v>98</v>
      </c>
      <c r="C71" s="297"/>
      <c r="D71" s="297"/>
      <c r="E71" s="297"/>
      <c r="F71" s="297"/>
      <c r="G71" s="276"/>
      <c r="H71" s="277"/>
      <c r="I71" s="277"/>
      <c r="J71" s="277"/>
      <c r="K71" s="277"/>
      <c r="L71" s="277"/>
    </row>
    <row r="72" spans="1:13" ht="27" customHeight="1" x14ac:dyDescent="0.25">
      <c r="A72" s="133">
        <v>20</v>
      </c>
      <c r="B72" s="134" t="s">
        <v>114</v>
      </c>
      <c r="C72" s="280" t="s">
        <v>115</v>
      </c>
      <c r="D72" s="281"/>
      <c r="E72" s="281"/>
      <c r="F72" s="281"/>
      <c r="G72" s="281"/>
      <c r="H72" s="281"/>
      <c r="I72" s="135">
        <v>20.803899999999999</v>
      </c>
      <c r="J72" s="136" t="s">
        <v>71</v>
      </c>
      <c r="K72" s="135">
        <v>0</v>
      </c>
      <c r="L72" s="137">
        <f>ROUND(I72*K72,2)</f>
        <v>0</v>
      </c>
      <c r="M72" t="s">
        <v>116</v>
      </c>
    </row>
    <row r="73" spans="1:13" x14ac:dyDescent="0.25">
      <c r="A73" s="269"/>
      <c r="B73" s="247"/>
      <c r="C73" s="157" t="s">
        <v>318</v>
      </c>
      <c r="D73" s="162"/>
      <c r="E73" s="165" t="s">
        <v>319</v>
      </c>
      <c r="F73" s="162"/>
      <c r="G73" s="162"/>
      <c r="H73" s="162"/>
      <c r="I73" s="12">
        <f>203.96*0.6*0.17</f>
        <v>20.803920000000002</v>
      </c>
      <c r="K73" s="269"/>
      <c r="L73" s="247"/>
    </row>
    <row r="74" spans="1:13" ht="26.25" customHeight="1" x14ac:dyDescent="0.25">
      <c r="A74" s="133">
        <v>21</v>
      </c>
      <c r="B74" s="134" t="s">
        <v>117</v>
      </c>
      <c r="C74" s="280" t="s">
        <v>118</v>
      </c>
      <c r="D74" s="281"/>
      <c r="E74" s="281"/>
      <c r="F74" s="281"/>
      <c r="G74" s="281"/>
      <c r="H74" s="281"/>
      <c r="I74" s="135">
        <v>962.15</v>
      </c>
      <c r="J74" s="136" t="s">
        <v>23</v>
      </c>
      <c r="K74" s="135">
        <v>0</v>
      </c>
      <c r="L74" s="137">
        <f>ROUND(I74*K74,2)</f>
        <v>0</v>
      </c>
      <c r="M74" t="s">
        <v>119</v>
      </c>
    </row>
    <row r="75" spans="1:13" x14ac:dyDescent="0.25">
      <c r="A75" s="269"/>
      <c r="B75" s="247"/>
      <c r="C75" s="157">
        <v>962.15</v>
      </c>
      <c r="D75" s="162"/>
      <c r="E75" s="165" t="s">
        <v>320</v>
      </c>
      <c r="F75" s="162"/>
      <c r="G75" s="162"/>
      <c r="H75" s="162"/>
      <c r="I75" s="12">
        <v>962.15</v>
      </c>
      <c r="K75" s="269"/>
      <c r="L75" s="247"/>
    </row>
    <row r="76" spans="1:13" x14ac:dyDescent="0.25">
      <c r="A76" s="276"/>
      <c r="B76" s="277"/>
      <c r="C76" s="277"/>
      <c r="D76" s="277"/>
      <c r="E76" s="277"/>
      <c r="F76" s="277"/>
      <c r="G76" s="289" t="s">
        <v>102</v>
      </c>
      <c r="H76" s="290"/>
      <c r="I76" s="290"/>
      <c r="J76" s="290"/>
      <c r="K76" s="290"/>
      <c r="L76" s="15">
        <f>SUM(L72:L74)</f>
        <v>0</v>
      </c>
    </row>
    <row r="77" spans="1:13" x14ac:dyDescent="0.25">
      <c r="A77" s="16">
        <v>1</v>
      </c>
      <c r="B77" s="296" t="s">
        <v>38</v>
      </c>
      <c r="C77" s="297"/>
      <c r="D77" s="297"/>
      <c r="E77" s="297"/>
      <c r="F77" s="297"/>
      <c r="G77" s="276"/>
      <c r="H77" s="277"/>
      <c r="I77" s="277"/>
      <c r="J77" s="277"/>
      <c r="K77" s="277"/>
      <c r="L77" s="277"/>
    </row>
    <row r="78" spans="1:13" x14ac:dyDescent="0.25">
      <c r="A78" s="4">
        <v>22</v>
      </c>
      <c r="B78" s="9" t="s">
        <v>120</v>
      </c>
      <c r="C78" s="250" t="s">
        <v>121</v>
      </c>
      <c r="D78" s="251"/>
      <c r="E78" s="251"/>
      <c r="F78" s="251"/>
      <c r="G78" s="251"/>
      <c r="H78" s="251"/>
      <c r="I78" s="10">
        <v>962.15</v>
      </c>
      <c r="J78" s="8" t="s">
        <v>23</v>
      </c>
      <c r="K78" s="10">
        <v>0</v>
      </c>
      <c r="L78" s="11">
        <f>ROUND(I78*K78,2)</f>
        <v>0</v>
      </c>
      <c r="M78" t="s">
        <v>122</v>
      </c>
    </row>
    <row r="79" spans="1:13" x14ac:dyDescent="0.25">
      <c r="A79" s="127"/>
      <c r="B79" s="9"/>
      <c r="C79" s="130"/>
      <c r="D79" s="131"/>
      <c r="E79" s="131"/>
      <c r="F79" s="131"/>
      <c r="G79" s="131"/>
      <c r="H79" s="131"/>
      <c r="I79" s="10"/>
      <c r="J79" s="130"/>
      <c r="K79" s="10"/>
      <c r="L79" s="11"/>
    </row>
    <row r="80" spans="1:13" x14ac:dyDescent="0.25">
      <c r="A80" s="276"/>
      <c r="B80" s="277"/>
      <c r="C80" s="277"/>
      <c r="D80" s="277"/>
      <c r="E80" s="277"/>
      <c r="F80" s="277"/>
      <c r="G80" s="289" t="s">
        <v>42</v>
      </c>
      <c r="H80" s="290"/>
      <c r="I80" s="290"/>
      <c r="J80" s="290"/>
      <c r="K80" s="290"/>
      <c r="L80" s="15">
        <f>SUM(L78)</f>
        <v>0</v>
      </c>
    </row>
    <row r="81" spans="1:15" x14ac:dyDescent="0.25">
      <c r="A81" s="16">
        <v>5</v>
      </c>
      <c r="B81" s="296" t="s">
        <v>123</v>
      </c>
      <c r="C81" s="297"/>
      <c r="D81" s="297"/>
      <c r="E81" s="297"/>
      <c r="F81" s="297"/>
      <c r="G81" s="276"/>
      <c r="H81" s="277"/>
      <c r="I81" s="277"/>
      <c r="J81" s="277"/>
      <c r="K81" s="277"/>
      <c r="L81" s="277"/>
    </row>
    <row r="82" spans="1:15" x14ac:dyDescent="0.25">
      <c r="A82" s="4">
        <v>23</v>
      </c>
      <c r="B82" s="9" t="s">
        <v>124</v>
      </c>
      <c r="C82" s="250" t="s">
        <v>125</v>
      </c>
      <c r="D82" s="251"/>
      <c r="E82" s="251"/>
      <c r="F82" s="251"/>
      <c r="G82" s="251"/>
      <c r="H82" s="251"/>
      <c r="I82" s="10">
        <v>962.15</v>
      </c>
      <c r="J82" s="8" t="s">
        <v>23</v>
      </c>
      <c r="K82" s="10">
        <v>0</v>
      </c>
      <c r="L82" s="11">
        <f>ROUND(I82*K82,2)</f>
        <v>0</v>
      </c>
      <c r="M82" t="s">
        <v>126</v>
      </c>
    </row>
    <row r="83" spans="1:15" x14ac:dyDescent="0.25">
      <c r="A83" s="269"/>
      <c r="B83" s="269"/>
      <c r="C83" s="157">
        <v>962.15</v>
      </c>
      <c r="D83" s="161"/>
      <c r="E83" s="157" t="s">
        <v>321</v>
      </c>
      <c r="F83" s="161"/>
      <c r="G83" s="161"/>
      <c r="H83" s="161"/>
      <c r="I83" s="12">
        <v>962.15</v>
      </c>
      <c r="K83" s="269"/>
      <c r="L83" s="269"/>
    </row>
    <row r="84" spans="1:15" x14ac:dyDescent="0.25">
      <c r="A84" s="276"/>
      <c r="B84" s="277"/>
      <c r="C84" s="277"/>
      <c r="D84" s="277"/>
      <c r="E84" s="277"/>
      <c r="F84" s="277"/>
      <c r="G84" s="289" t="s">
        <v>127</v>
      </c>
      <c r="H84" s="290"/>
      <c r="I84" s="290"/>
      <c r="J84" s="290"/>
      <c r="K84" s="290"/>
      <c r="L84" s="15">
        <f>SUM(L82)</f>
        <v>0</v>
      </c>
    </row>
    <row r="85" spans="1:15" x14ac:dyDescent="0.25">
      <c r="A85" s="16" t="s">
        <v>12</v>
      </c>
      <c r="B85" s="296" t="s">
        <v>13</v>
      </c>
      <c r="C85" s="297"/>
      <c r="D85" s="297"/>
      <c r="E85" s="297"/>
      <c r="F85" s="297"/>
      <c r="G85" s="276"/>
      <c r="H85" s="277"/>
      <c r="I85" s="277"/>
      <c r="J85" s="277"/>
      <c r="K85" s="277"/>
      <c r="L85" s="277"/>
    </row>
    <row r="86" spans="1:15" x14ac:dyDescent="0.25">
      <c r="A86" s="4">
        <v>24</v>
      </c>
      <c r="B86" s="9" t="s">
        <v>128</v>
      </c>
      <c r="C86" s="250" t="s">
        <v>353</v>
      </c>
      <c r="D86" s="251"/>
      <c r="E86" s="251"/>
      <c r="F86" s="251"/>
      <c r="G86" s="251"/>
      <c r="H86" s="251"/>
      <c r="I86" s="10">
        <v>962.15</v>
      </c>
      <c r="J86" s="8" t="s">
        <v>23</v>
      </c>
      <c r="K86" s="10">
        <v>0</v>
      </c>
      <c r="L86" s="11">
        <f>ROUND(I86*K86,2)</f>
        <v>0</v>
      </c>
      <c r="M86" t="s">
        <v>129</v>
      </c>
    </row>
    <row r="87" spans="1:15" x14ac:dyDescent="0.25">
      <c r="A87" s="269"/>
      <c r="B87" s="269"/>
      <c r="C87" s="157">
        <v>962.15</v>
      </c>
      <c r="D87" s="161"/>
      <c r="E87" s="157" t="s">
        <v>321</v>
      </c>
      <c r="F87" s="161"/>
      <c r="G87" s="161"/>
      <c r="H87" s="161"/>
      <c r="I87" s="12">
        <v>962.15</v>
      </c>
      <c r="K87" s="269"/>
      <c r="L87" s="269"/>
    </row>
    <row r="88" spans="1:15" x14ac:dyDescent="0.25">
      <c r="A88" s="4">
        <v>25</v>
      </c>
      <c r="B88" s="9" t="s">
        <v>130</v>
      </c>
      <c r="C88" s="250" t="s">
        <v>131</v>
      </c>
      <c r="D88" s="251"/>
      <c r="E88" s="251"/>
      <c r="F88" s="251"/>
      <c r="G88" s="251"/>
      <c r="H88" s="251"/>
      <c r="I88" s="10">
        <v>962.15</v>
      </c>
      <c r="J88" s="8" t="s">
        <v>23</v>
      </c>
      <c r="K88" s="10">
        <v>0</v>
      </c>
      <c r="L88" s="11">
        <f>ROUND(I88*K88,2)</f>
        <v>0</v>
      </c>
      <c r="M88" t="s">
        <v>132</v>
      </c>
    </row>
    <row r="89" spans="1:15" x14ac:dyDescent="0.25">
      <c r="A89" s="269"/>
      <c r="B89" s="269"/>
      <c r="C89" s="157">
        <v>962.15</v>
      </c>
      <c r="D89" s="161"/>
      <c r="E89" s="157" t="s">
        <v>321</v>
      </c>
      <c r="F89" s="161"/>
      <c r="G89" s="161"/>
      <c r="H89" s="161"/>
      <c r="I89" s="12">
        <v>962.15</v>
      </c>
      <c r="K89" s="269"/>
      <c r="L89" s="269"/>
    </row>
    <row r="90" spans="1:15" x14ac:dyDescent="0.25">
      <c r="A90" s="276"/>
      <c r="B90" s="277"/>
      <c r="C90" s="277"/>
      <c r="D90" s="277"/>
      <c r="E90" s="277"/>
      <c r="F90" s="277"/>
      <c r="G90" s="289" t="s">
        <v>28</v>
      </c>
      <c r="H90" s="290"/>
      <c r="I90" s="290"/>
      <c r="J90" s="290"/>
      <c r="K90" s="290"/>
      <c r="L90" s="15">
        <f>SUM(L86:L88)</f>
        <v>0</v>
      </c>
    </row>
    <row r="91" spans="1:15" x14ac:dyDescent="0.25">
      <c r="A91" s="16">
        <v>1</v>
      </c>
      <c r="B91" s="296" t="s">
        <v>38</v>
      </c>
      <c r="C91" s="297"/>
      <c r="D91" s="297"/>
      <c r="E91" s="297"/>
      <c r="F91" s="297"/>
      <c r="G91" s="276"/>
      <c r="H91" s="277"/>
      <c r="I91" s="277"/>
      <c r="J91" s="277"/>
      <c r="K91" s="277"/>
      <c r="L91" s="277"/>
    </row>
    <row r="92" spans="1:15" x14ac:dyDescent="0.25">
      <c r="A92" s="4">
        <v>26</v>
      </c>
      <c r="B92" s="9" t="s">
        <v>133</v>
      </c>
      <c r="C92" s="250" t="s">
        <v>134</v>
      </c>
      <c r="D92" s="251"/>
      <c r="E92" s="251"/>
      <c r="F92" s="251"/>
      <c r="G92" s="251"/>
      <c r="H92" s="251"/>
      <c r="I92" s="10">
        <v>962.15</v>
      </c>
      <c r="J92" s="8" t="s">
        <v>135</v>
      </c>
      <c r="K92" s="10">
        <v>0</v>
      </c>
      <c r="L92" s="11">
        <f>ROUND(I92*K92,2)</f>
        <v>0</v>
      </c>
      <c r="M92" t="s">
        <v>136</v>
      </c>
    </row>
    <row r="93" spans="1:15" x14ac:dyDescent="0.25">
      <c r="A93" s="269"/>
      <c r="B93" s="269"/>
      <c r="C93" s="157">
        <v>962.15</v>
      </c>
      <c r="D93" s="161"/>
      <c r="E93" s="157" t="s">
        <v>321</v>
      </c>
      <c r="F93" s="161"/>
      <c r="G93" s="161"/>
      <c r="H93" s="161"/>
      <c r="I93" s="12">
        <v>962.15</v>
      </c>
      <c r="K93" s="269"/>
      <c r="L93" s="269"/>
    </row>
    <row r="94" spans="1:15" x14ac:dyDescent="0.25">
      <c r="A94" s="276"/>
      <c r="B94" s="277"/>
      <c r="C94" s="277"/>
      <c r="D94" s="277"/>
      <c r="E94" s="277"/>
      <c r="F94" s="277"/>
      <c r="G94" s="289" t="s">
        <v>42</v>
      </c>
      <c r="H94" s="290"/>
      <c r="I94" s="290"/>
      <c r="J94" s="290"/>
      <c r="K94" s="290"/>
      <c r="L94" s="15">
        <f>SUM(L92)</f>
        <v>0</v>
      </c>
    </row>
    <row r="95" spans="1:15" x14ac:dyDescent="0.25">
      <c r="A95" s="16">
        <v>9</v>
      </c>
      <c r="B95" s="296" t="s">
        <v>29</v>
      </c>
      <c r="C95" s="297"/>
      <c r="D95" s="297"/>
      <c r="E95" s="297"/>
      <c r="F95" s="297"/>
      <c r="G95" s="276"/>
      <c r="H95" s="277"/>
      <c r="I95" s="277"/>
      <c r="J95" s="277"/>
      <c r="K95" s="277"/>
      <c r="L95" s="277"/>
    </row>
    <row r="96" spans="1:15" ht="27" customHeight="1" x14ac:dyDescent="0.25">
      <c r="A96" s="228">
        <v>27</v>
      </c>
      <c r="B96" s="134" t="s">
        <v>336</v>
      </c>
      <c r="C96" s="280" t="s">
        <v>348</v>
      </c>
      <c r="D96" s="280"/>
      <c r="E96" s="280"/>
      <c r="F96" s="280"/>
      <c r="G96" s="280"/>
      <c r="H96" s="280"/>
      <c r="I96" s="135">
        <f>I97</f>
        <v>73.300000000000011</v>
      </c>
      <c r="J96" s="136" t="s">
        <v>16</v>
      </c>
      <c r="K96" s="135">
        <v>0</v>
      </c>
      <c r="L96" s="137">
        <f>ROUND(I96*K96,2)</f>
        <v>0</v>
      </c>
      <c r="M96" t="s">
        <v>137</v>
      </c>
      <c r="O96" s="175"/>
    </row>
    <row r="97" spans="1:15" x14ac:dyDescent="0.25">
      <c r="A97" s="269"/>
      <c r="B97" s="247"/>
      <c r="C97" s="157" t="s">
        <v>322</v>
      </c>
      <c r="D97" s="162"/>
      <c r="E97" s="165" t="s">
        <v>307</v>
      </c>
      <c r="F97" s="162"/>
      <c r="G97" s="162"/>
      <c r="H97" s="162"/>
      <c r="I97" s="12">
        <f>53.7+19.6</f>
        <v>73.300000000000011</v>
      </c>
      <c r="K97" s="269"/>
      <c r="L97" s="247"/>
    </row>
    <row r="98" spans="1:15" x14ac:dyDescent="0.25">
      <c r="A98" s="276"/>
      <c r="B98" s="277"/>
      <c r="C98" s="277"/>
      <c r="D98" s="277"/>
      <c r="E98" s="277"/>
      <c r="F98" s="277"/>
      <c r="G98" s="289" t="s">
        <v>37</v>
      </c>
      <c r="H98" s="290"/>
      <c r="I98" s="290"/>
      <c r="J98" s="290"/>
      <c r="K98" s="290"/>
      <c r="L98" s="15">
        <f>SUM(L96)</f>
        <v>0</v>
      </c>
    </row>
    <row r="99" spans="1:15" x14ac:dyDescent="0.25">
      <c r="A99" s="16" t="s">
        <v>12</v>
      </c>
      <c r="B99" s="296" t="s">
        <v>13</v>
      </c>
      <c r="C99" s="297"/>
      <c r="D99" s="297"/>
      <c r="E99" s="297"/>
      <c r="F99" s="297"/>
      <c r="G99" s="276"/>
      <c r="H99" s="277"/>
      <c r="I99" s="277"/>
      <c r="J99" s="277"/>
      <c r="K99" s="277"/>
      <c r="L99" s="277"/>
    </row>
    <row r="100" spans="1:15" x14ac:dyDescent="0.25">
      <c r="A100" s="4">
        <v>28</v>
      </c>
      <c r="B100" s="9" t="s">
        <v>138</v>
      </c>
      <c r="C100" s="250" t="s">
        <v>139</v>
      </c>
      <c r="D100" s="251"/>
      <c r="E100" s="251"/>
      <c r="F100" s="251"/>
      <c r="G100" s="251"/>
      <c r="H100" s="251"/>
      <c r="I100" s="10">
        <v>18</v>
      </c>
      <c r="J100" s="8" t="s">
        <v>16</v>
      </c>
      <c r="K100" s="10">
        <v>0</v>
      </c>
      <c r="L100" s="11">
        <f>ROUND(I100*K100,2)</f>
        <v>0</v>
      </c>
      <c r="M100" t="s">
        <v>140</v>
      </c>
    </row>
    <row r="101" spans="1:15" x14ac:dyDescent="0.25">
      <c r="A101" s="269"/>
      <c r="B101" s="247"/>
      <c r="C101" s="157">
        <v>17.100000000000001</v>
      </c>
      <c r="D101" s="162"/>
      <c r="E101" s="165" t="s">
        <v>307</v>
      </c>
      <c r="F101" s="162"/>
      <c r="G101" s="162"/>
      <c r="H101" s="162"/>
      <c r="I101" s="12">
        <v>17.100000000000001</v>
      </c>
      <c r="K101" s="269"/>
      <c r="L101" s="247"/>
    </row>
    <row r="102" spans="1:15" x14ac:dyDescent="0.25">
      <c r="A102" s="276"/>
      <c r="B102" s="277"/>
      <c r="C102" s="277"/>
      <c r="D102" s="277"/>
      <c r="E102" s="277"/>
      <c r="F102" s="277"/>
      <c r="G102" s="289" t="s">
        <v>28</v>
      </c>
      <c r="H102" s="290"/>
      <c r="I102" s="290"/>
      <c r="J102" s="290"/>
      <c r="K102" s="290"/>
      <c r="L102" s="15">
        <f>SUM(L100)</f>
        <v>0</v>
      </c>
    </row>
    <row r="103" spans="1:15" x14ac:dyDescent="0.25">
      <c r="A103" s="16">
        <v>5</v>
      </c>
      <c r="B103" s="296" t="s">
        <v>123</v>
      </c>
      <c r="C103" s="297"/>
      <c r="D103" s="297"/>
      <c r="E103" s="297"/>
      <c r="F103" s="297"/>
      <c r="G103" s="276"/>
      <c r="H103" s="277"/>
      <c r="I103" s="277"/>
      <c r="J103" s="277"/>
      <c r="K103" s="277"/>
      <c r="L103" s="277"/>
    </row>
    <row r="104" spans="1:15" x14ac:dyDescent="0.25">
      <c r="A104" s="4">
        <v>29</v>
      </c>
      <c r="B104" s="9" t="s">
        <v>141</v>
      </c>
      <c r="C104" s="250" t="s">
        <v>142</v>
      </c>
      <c r="D104" s="251"/>
      <c r="E104" s="251"/>
      <c r="F104" s="251"/>
      <c r="G104" s="251"/>
      <c r="H104" s="251"/>
      <c r="I104" s="10">
        <v>17.100000000000001</v>
      </c>
      <c r="J104" s="8" t="s">
        <v>16</v>
      </c>
      <c r="K104" s="10">
        <v>0</v>
      </c>
      <c r="L104" s="11">
        <f>ROUND(I104*K104,2)</f>
        <v>0</v>
      </c>
      <c r="M104" t="s">
        <v>143</v>
      </c>
    </row>
    <row r="105" spans="1:15" x14ac:dyDescent="0.25">
      <c r="A105" s="269"/>
      <c r="B105" s="247"/>
      <c r="C105" s="157">
        <v>17.100000000000001</v>
      </c>
      <c r="D105" s="162"/>
      <c r="E105" s="165" t="s">
        <v>307</v>
      </c>
      <c r="F105" s="162"/>
      <c r="G105" s="162"/>
      <c r="H105" s="162"/>
      <c r="I105" s="12">
        <v>17.100000000000001</v>
      </c>
      <c r="K105" s="269"/>
      <c r="L105" s="247"/>
    </row>
    <row r="106" spans="1:15" x14ac:dyDescent="0.25">
      <c r="A106" s="4">
        <v>30</v>
      </c>
      <c r="B106" s="9" t="s">
        <v>144</v>
      </c>
      <c r="C106" s="250" t="s">
        <v>145</v>
      </c>
      <c r="D106" s="251"/>
      <c r="E106" s="251"/>
      <c r="F106" s="251"/>
      <c r="G106" s="251"/>
      <c r="H106" s="251"/>
      <c r="I106" s="10">
        <v>962.15</v>
      </c>
      <c r="J106" s="8" t="s">
        <v>23</v>
      </c>
      <c r="K106" s="10">
        <v>0</v>
      </c>
      <c r="L106" s="11">
        <f>ROUND(I106*K106,2)</f>
        <v>0</v>
      </c>
      <c r="M106" t="s">
        <v>146</v>
      </c>
    </row>
    <row r="107" spans="1:15" x14ac:dyDescent="0.25">
      <c r="A107" s="269"/>
      <c r="B107" s="269"/>
      <c r="C107" s="157">
        <v>962.15</v>
      </c>
      <c r="D107" s="152"/>
      <c r="E107" s="165" t="s">
        <v>307</v>
      </c>
      <c r="F107" s="152"/>
      <c r="G107" s="152"/>
      <c r="H107" s="152"/>
      <c r="I107" s="12">
        <v>962.15</v>
      </c>
      <c r="K107" s="269"/>
      <c r="L107" s="269"/>
    </row>
    <row r="108" spans="1:15" x14ac:dyDescent="0.25">
      <c r="A108" s="4">
        <v>31</v>
      </c>
      <c r="B108" s="9" t="s">
        <v>147</v>
      </c>
      <c r="C108" s="250" t="s">
        <v>148</v>
      </c>
      <c r="D108" s="251"/>
      <c r="E108" s="251"/>
      <c r="F108" s="251"/>
      <c r="G108" s="251"/>
      <c r="H108" s="251"/>
      <c r="I108" s="10">
        <v>962.15</v>
      </c>
      <c r="J108" s="8" t="s">
        <v>23</v>
      </c>
      <c r="K108" s="10">
        <v>0</v>
      </c>
      <c r="L108" s="11">
        <f>ROUND(I108*K108,2)</f>
        <v>0</v>
      </c>
      <c r="M108" t="s">
        <v>149</v>
      </c>
    </row>
    <row r="109" spans="1:15" x14ac:dyDescent="0.25">
      <c r="A109" s="269"/>
      <c r="B109" s="269"/>
      <c r="C109" s="157">
        <v>962.15</v>
      </c>
      <c r="D109" s="152"/>
      <c r="E109" s="165" t="s">
        <v>307</v>
      </c>
      <c r="F109" s="152"/>
      <c r="G109" s="152"/>
      <c r="H109" s="152"/>
      <c r="I109" s="12">
        <v>962.15</v>
      </c>
      <c r="K109" s="269"/>
      <c r="L109" s="269"/>
    </row>
    <row r="110" spans="1:15" x14ac:dyDescent="0.25">
      <c r="A110" s="127">
        <v>32</v>
      </c>
      <c r="B110" s="183" t="s">
        <v>347</v>
      </c>
      <c r="C110" s="250" t="s">
        <v>349</v>
      </c>
      <c r="D110" s="250"/>
      <c r="E110" s="250"/>
      <c r="F110" s="250"/>
      <c r="G110" s="250"/>
      <c r="H110" s="250"/>
      <c r="I110" s="10">
        <v>147</v>
      </c>
      <c r="J110" s="184" t="s">
        <v>157</v>
      </c>
      <c r="K110" s="10">
        <v>0</v>
      </c>
      <c r="L110" s="11">
        <f>ROUND(I110*K110,2)</f>
        <v>0</v>
      </c>
      <c r="M110" t="s">
        <v>137</v>
      </c>
      <c r="O110" s="175"/>
    </row>
    <row r="111" spans="1:15" x14ac:dyDescent="0.25">
      <c r="A111" s="269"/>
      <c r="B111" s="247"/>
      <c r="C111" s="157" t="s">
        <v>350</v>
      </c>
      <c r="D111" s="162"/>
      <c r="E111" s="165" t="s">
        <v>307</v>
      </c>
      <c r="F111" s="162"/>
      <c r="G111" s="162"/>
      <c r="H111" s="162"/>
      <c r="I111" s="12">
        <f>(53.7+19.6)*2</f>
        <v>146.60000000000002</v>
      </c>
      <c r="K111" s="269"/>
      <c r="L111" s="247"/>
    </row>
    <row r="112" spans="1:15" x14ac:dyDescent="0.25">
      <c r="A112" s="276"/>
      <c r="B112" s="277"/>
      <c r="C112" s="277"/>
      <c r="D112" s="277"/>
      <c r="E112" s="277"/>
      <c r="F112" s="277"/>
      <c r="G112" s="289" t="s">
        <v>127</v>
      </c>
      <c r="H112" s="290"/>
      <c r="I112" s="290"/>
      <c r="J112" s="290"/>
      <c r="K112" s="290"/>
      <c r="L112" s="15">
        <f>SUM(L104:M111)</f>
        <v>0</v>
      </c>
    </row>
    <row r="113" spans="1:13" x14ac:dyDescent="0.25">
      <c r="A113" s="16" t="s">
        <v>46</v>
      </c>
      <c r="B113" s="296" t="s">
        <v>13</v>
      </c>
      <c r="C113" s="297"/>
      <c r="D113" s="297"/>
      <c r="E113" s="297"/>
      <c r="F113" s="297"/>
      <c r="G113" s="276"/>
      <c r="H113" s="277"/>
      <c r="I113" s="277"/>
      <c r="J113" s="277"/>
      <c r="K113" s="277"/>
      <c r="L113" s="277"/>
    </row>
    <row r="114" spans="1:13" x14ac:dyDescent="0.25">
      <c r="A114" s="4">
        <v>33</v>
      </c>
      <c r="B114" s="9" t="s">
        <v>281</v>
      </c>
      <c r="C114" s="250" t="s">
        <v>65</v>
      </c>
      <c r="D114" s="251"/>
      <c r="E114" s="251"/>
      <c r="F114" s="251"/>
      <c r="G114" s="251"/>
      <c r="H114" s="251"/>
      <c r="I114" s="10">
        <f>I116</f>
        <v>908.23</v>
      </c>
      <c r="J114" s="8" t="s">
        <v>23</v>
      </c>
      <c r="K114" s="10">
        <v>0</v>
      </c>
      <c r="L114" s="11">
        <f>ROUND(I114*K114,2)</f>
        <v>0</v>
      </c>
      <c r="M114" t="s">
        <v>150</v>
      </c>
    </row>
    <row r="115" spans="1:13" x14ac:dyDescent="0.25">
      <c r="A115" s="269"/>
      <c r="B115" s="247"/>
      <c r="C115" s="299" t="s">
        <v>49</v>
      </c>
      <c r="D115" s="271"/>
      <c r="E115" s="271"/>
      <c r="F115" s="271"/>
      <c r="G115" s="271"/>
      <c r="H115" s="271"/>
      <c r="J115" s="269"/>
      <c r="K115" s="247"/>
      <c r="L115" s="247"/>
    </row>
    <row r="116" spans="1:13" x14ac:dyDescent="0.25">
      <c r="A116" s="269"/>
      <c r="B116" s="269"/>
      <c r="C116" s="157" t="s">
        <v>324</v>
      </c>
      <c r="D116" s="151"/>
      <c r="E116" s="165" t="s">
        <v>307</v>
      </c>
      <c r="F116" s="151"/>
      <c r="G116" s="151"/>
      <c r="H116" s="151"/>
      <c r="I116" s="12">
        <f>962.15-(2*8*1.22)-(4.3*8)</f>
        <v>908.23</v>
      </c>
      <c r="K116" s="269"/>
      <c r="L116" s="269"/>
    </row>
    <row r="117" spans="1:13" x14ac:dyDescent="0.25">
      <c r="A117" s="4">
        <v>34</v>
      </c>
      <c r="B117" s="9" t="s">
        <v>282</v>
      </c>
      <c r="C117" s="250" t="s">
        <v>151</v>
      </c>
      <c r="D117" s="251"/>
      <c r="E117" s="251"/>
      <c r="F117" s="251"/>
      <c r="G117" s="251"/>
      <c r="H117" s="251"/>
      <c r="I117" s="10">
        <f>I119</f>
        <v>53.92</v>
      </c>
      <c r="J117" s="8" t="s">
        <v>23</v>
      </c>
      <c r="K117" s="10">
        <v>0</v>
      </c>
      <c r="L117" s="11">
        <f>ROUND(I117*K117,2)</f>
        <v>0</v>
      </c>
      <c r="M117" t="s">
        <v>152</v>
      </c>
    </row>
    <row r="118" spans="1:13" x14ac:dyDescent="0.25">
      <c r="A118" s="269"/>
      <c r="B118" s="247"/>
      <c r="C118" s="299" t="s">
        <v>153</v>
      </c>
      <c r="D118" s="271"/>
      <c r="E118" s="271"/>
      <c r="F118" s="271"/>
      <c r="G118" s="271"/>
      <c r="H118" s="271"/>
      <c r="J118" s="269"/>
      <c r="K118" s="247"/>
      <c r="L118" s="247"/>
    </row>
    <row r="119" spans="1:13" x14ac:dyDescent="0.25">
      <c r="A119" s="306"/>
      <c r="B119" s="307"/>
      <c r="C119" s="157" t="s">
        <v>323</v>
      </c>
      <c r="D119" s="158"/>
      <c r="E119" s="165" t="s">
        <v>307</v>
      </c>
      <c r="F119" s="152"/>
      <c r="G119" s="152"/>
      <c r="H119" s="152"/>
      <c r="I119" s="12">
        <f>(2*8*1.22)+(4.3*8)</f>
        <v>53.92</v>
      </c>
      <c r="K119" s="269"/>
      <c r="L119" s="247"/>
    </row>
    <row r="120" spans="1:13" x14ac:dyDescent="0.25">
      <c r="A120" s="276"/>
      <c r="B120" s="277"/>
      <c r="C120" s="277"/>
      <c r="D120" s="277"/>
      <c r="E120" s="277"/>
      <c r="F120" s="277"/>
      <c r="G120" s="289" t="s">
        <v>28</v>
      </c>
      <c r="H120" s="290"/>
      <c r="I120" s="290"/>
      <c r="J120" s="290"/>
      <c r="K120" s="290"/>
      <c r="L120" s="15">
        <f>SUM(L114:L117)</f>
        <v>0</v>
      </c>
    </row>
    <row r="121" spans="1:13" x14ac:dyDescent="0.25">
      <c r="A121" s="16" t="s">
        <v>50</v>
      </c>
      <c r="B121" s="296" t="s">
        <v>13</v>
      </c>
      <c r="C121" s="297"/>
      <c r="D121" s="297"/>
      <c r="E121" s="297"/>
      <c r="F121" s="297"/>
      <c r="G121" s="276"/>
      <c r="H121" s="277"/>
      <c r="I121" s="277"/>
      <c r="J121" s="277"/>
      <c r="K121" s="277"/>
      <c r="L121" s="277"/>
    </row>
    <row r="122" spans="1:13" x14ac:dyDescent="0.25">
      <c r="A122" s="4">
        <v>35</v>
      </c>
      <c r="B122" s="9" t="s">
        <v>280</v>
      </c>
      <c r="C122" s="250" t="s">
        <v>51</v>
      </c>
      <c r="D122" s="251"/>
      <c r="E122" s="251"/>
      <c r="F122" s="251"/>
      <c r="G122" s="251"/>
      <c r="H122" s="251"/>
      <c r="I122" s="10">
        <f>I123</f>
        <v>231.4</v>
      </c>
      <c r="J122" s="8" t="s">
        <v>16</v>
      </c>
      <c r="K122" s="10">
        <v>0</v>
      </c>
      <c r="L122" s="11">
        <f>ROUND(I122*K122,2)</f>
        <v>0</v>
      </c>
      <c r="M122" t="s">
        <v>154</v>
      </c>
    </row>
    <row r="123" spans="1:13" ht="24" customHeight="1" x14ac:dyDescent="0.25">
      <c r="A123" s="306"/>
      <c r="B123" s="307"/>
      <c r="C123" s="279" t="s">
        <v>325</v>
      </c>
      <c r="D123" s="279"/>
      <c r="E123" s="176" t="s">
        <v>307</v>
      </c>
      <c r="F123" s="152"/>
      <c r="G123" s="152"/>
      <c r="H123" s="152"/>
      <c r="I123" s="174">
        <f>(2*((2*40)+1.2))+(5+4+30+30)</f>
        <v>231.4</v>
      </c>
      <c r="K123" s="269"/>
      <c r="L123" s="247"/>
    </row>
    <row r="124" spans="1:13" x14ac:dyDescent="0.25">
      <c r="A124" s="276"/>
      <c r="B124" s="277"/>
      <c r="C124" s="277"/>
      <c r="D124" s="277"/>
      <c r="E124" s="277"/>
      <c r="F124" s="277"/>
      <c r="G124" s="289" t="s">
        <v>28</v>
      </c>
      <c r="H124" s="290"/>
      <c r="I124" s="290"/>
      <c r="J124" s="290"/>
      <c r="K124" s="290"/>
      <c r="L124" s="15">
        <f>SUM(L122)</f>
        <v>0</v>
      </c>
    </row>
    <row r="125" spans="1:13" x14ac:dyDescent="0.25">
      <c r="A125" s="16" t="s">
        <v>12</v>
      </c>
      <c r="B125" s="296" t="s">
        <v>13</v>
      </c>
      <c r="C125" s="297"/>
      <c r="D125" s="297"/>
      <c r="E125" s="297"/>
      <c r="F125" s="297"/>
      <c r="G125" s="276"/>
      <c r="H125" s="277"/>
      <c r="I125" s="277"/>
      <c r="J125" s="277"/>
      <c r="K125" s="277"/>
      <c r="L125" s="277"/>
    </row>
    <row r="126" spans="1:13" x14ac:dyDescent="0.25">
      <c r="A126" s="4">
        <v>36</v>
      </c>
      <c r="B126" s="9" t="s">
        <v>155</v>
      </c>
      <c r="C126" s="250" t="s">
        <v>156</v>
      </c>
      <c r="D126" s="251"/>
      <c r="E126" s="251"/>
      <c r="F126" s="251"/>
      <c r="G126" s="251"/>
      <c r="H126" s="251"/>
      <c r="I126" s="10">
        <v>2</v>
      </c>
      <c r="J126" s="8" t="s">
        <v>157</v>
      </c>
      <c r="K126" s="10">
        <v>0</v>
      </c>
      <c r="L126" s="11">
        <f>ROUND(I126*K126,2)</f>
        <v>0</v>
      </c>
      <c r="M126" t="s">
        <v>158</v>
      </c>
    </row>
    <row r="127" spans="1:13" s="186" customFormat="1" x14ac:dyDescent="0.25">
      <c r="A127" s="191"/>
      <c r="B127" s="210"/>
      <c r="C127" s="298" t="s">
        <v>389</v>
      </c>
      <c r="D127" s="298"/>
      <c r="E127" s="298"/>
      <c r="F127" s="298"/>
      <c r="G127" s="298"/>
      <c r="H127" s="298"/>
      <c r="I127" s="298"/>
      <c r="J127" s="209"/>
      <c r="K127" s="196"/>
      <c r="L127" s="197"/>
    </row>
    <row r="128" spans="1:13" x14ac:dyDescent="0.25">
      <c r="A128" s="276"/>
      <c r="B128" s="277"/>
      <c r="C128" s="277"/>
      <c r="D128" s="277"/>
      <c r="E128" s="277"/>
      <c r="F128" s="277"/>
      <c r="G128" s="272" t="s">
        <v>28</v>
      </c>
      <c r="H128" s="273"/>
      <c r="I128" s="273"/>
      <c r="J128" s="273"/>
      <c r="K128" s="273"/>
      <c r="L128" s="13">
        <f>SUM(L126)</f>
        <v>0</v>
      </c>
    </row>
    <row r="129" spans="1:12" x14ac:dyDescent="0.25">
      <c r="A129" s="282" t="s">
        <v>11</v>
      </c>
      <c r="B129" s="283"/>
      <c r="C129" s="14"/>
      <c r="D129" s="284"/>
      <c r="E129" s="285"/>
      <c r="F129" s="284"/>
      <c r="G129" s="285"/>
      <c r="H129" s="286" t="s">
        <v>53</v>
      </c>
      <c r="I129" s="287"/>
      <c r="J129" s="287"/>
      <c r="K129" s="288">
        <f>L14+L24+L31+L46+L50+L54+L58+L62+L66+L70+L76+L80+L84+L90+L94+L98+L102+L112+L120+L124+L128</f>
        <v>0</v>
      </c>
      <c r="L129" s="287"/>
    </row>
    <row r="130" spans="1:12" x14ac:dyDescent="0.25">
      <c r="A130" s="269"/>
      <c r="B130" s="247"/>
      <c r="C130" s="247"/>
      <c r="D130" s="247"/>
      <c r="E130" s="247"/>
      <c r="F130" s="247"/>
      <c r="G130" s="247"/>
      <c r="H130" s="247"/>
      <c r="I130" s="247"/>
      <c r="J130" s="247"/>
      <c r="K130" s="247"/>
      <c r="L130" s="247"/>
    </row>
  </sheetData>
  <mergeCells count="212">
    <mergeCell ref="A21:A22"/>
    <mergeCell ref="B21:B22"/>
    <mergeCell ref="C21:H22"/>
    <mergeCell ref="I21:I22"/>
    <mergeCell ref="J21:J22"/>
    <mergeCell ref="K21:K22"/>
    <mergeCell ref="L21:L22"/>
    <mergeCell ref="A130:L130"/>
    <mergeCell ref="B125:F125"/>
    <mergeCell ref="G125:L125"/>
    <mergeCell ref="C126:H126"/>
    <mergeCell ref="A128:F128"/>
    <mergeCell ref="G128:K128"/>
    <mergeCell ref="A129:B129"/>
    <mergeCell ref="H129:J129"/>
    <mergeCell ref="K129:L129"/>
    <mergeCell ref="D129:E129"/>
    <mergeCell ref="F129:G129"/>
    <mergeCell ref="C127:I127"/>
    <mergeCell ref="A120:F120"/>
    <mergeCell ref="G120:K120"/>
    <mergeCell ref="B121:F121"/>
    <mergeCell ref="G121:L121"/>
    <mergeCell ref="C122:H122"/>
    <mergeCell ref="A124:F124"/>
    <mergeCell ref="G124:K124"/>
    <mergeCell ref="C117:H117"/>
    <mergeCell ref="C118:H118"/>
    <mergeCell ref="A118:B118"/>
    <mergeCell ref="J118:L118"/>
    <mergeCell ref="A119:B119"/>
    <mergeCell ref="K119:L119"/>
    <mergeCell ref="A123:B123"/>
    <mergeCell ref="K123:L123"/>
    <mergeCell ref="C123:D123"/>
    <mergeCell ref="C114:H114"/>
    <mergeCell ref="C115:H115"/>
    <mergeCell ref="A115:B115"/>
    <mergeCell ref="J115:L115"/>
    <mergeCell ref="A116:B116"/>
    <mergeCell ref="K116:L116"/>
    <mergeCell ref="A109:B109"/>
    <mergeCell ref="K109:L109"/>
    <mergeCell ref="A112:F112"/>
    <mergeCell ref="G112:K112"/>
    <mergeCell ref="B113:F113"/>
    <mergeCell ref="G113:L113"/>
    <mergeCell ref="C110:H110"/>
    <mergeCell ref="A111:B111"/>
    <mergeCell ref="K111:L111"/>
    <mergeCell ref="C104:H104"/>
    <mergeCell ref="C106:H106"/>
    <mergeCell ref="A107:B107"/>
    <mergeCell ref="K107:L107"/>
    <mergeCell ref="C108:H108"/>
    <mergeCell ref="B99:F99"/>
    <mergeCell ref="G99:L99"/>
    <mergeCell ref="C100:H100"/>
    <mergeCell ref="A102:F102"/>
    <mergeCell ref="G102:K102"/>
    <mergeCell ref="B103:F103"/>
    <mergeCell ref="G103:L103"/>
    <mergeCell ref="A101:B101"/>
    <mergeCell ref="K101:L101"/>
    <mergeCell ref="A105:B105"/>
    <mergeCell ref="K105:L105"/>
    <mergeCell ref="C96:H96"/>
    <mergeCell ref="A97:B97"/>
    <mergeCell ref="K97:L97"/>
    <mergeCell ref="A98:F98"/>
    <mergeCell ref="G98:K98"/>
    <mergeCell ref="B91:F91"/>
    <mergeCell ref="G91:L91"/>
    <mergeCell ref="C92:H92"/>
    <mergeCell ref="A94:F94"/>
    <mergeCell ref="G94:K94"/>
    <mergeCell ref="B95:F95"/>
    <mergeCell ref="G95:L95"/>
    <mergeCell ref="A93:B93"/>
    <mergeCell ref="K93:L93"/>
    <mergeCell ref="C88:H88"/>
    <mergeCell ref="A89:B89"/>
    <mergeCell ref="K89:L89"/>
    <mergeCell ref="A90:F90"/>
    <mergeCell ref="G90:K90"/>
    <mergeCell ref="B85:F85"/>
    <mergeCell ref="G85:L85"/>
    <mergeCell ref="C86:H86"/>
    <mergeCell ref="A87:B87"/>
    <mergeCell ref="K87:L87"/>
    <mergeCell ref="C82:H82"/>
    <mergeCell ref="A83:B83"/>
    <mergeCell ref="K83:L83"/>
    <mergeCell ref="A84:F84"/>
    <mergeCell ref="G84:K84"/>
    <mergeCell ref="B77:F77"/>
    <mergeCell ref="G77:L77"/>
    <mergeCell ref="C78:H78"/>
    <mergeCell ref="A80:F80"/>
    <mergeCell ref="G80:K80"/>
    <mergeCell ref="B81:F81"/>
    <mergeCell ref="G81:L81"/>
    <mergeCell ref="C74:H74"/>
    <mergeCell ref="A75:B75"/>
    <mergeCell ref="K75:L75"/>
    <mergeCell ref="A76:F76"/>
    <mergeCell ref="G76:K76"/>
    <mergeCell ref="A70:F70"/>
    <mergeCell ref="G70:K70"/>
    <mergeCell ref="B71:F71"/>
    <mergeCell ref="G71:L71"/>
    <mergeCell ref="C72:H72"/>
    <mergeCell ref="A73:B73"/>
    <mergeCell ref="K73:L73"/>
    <mergeCell ref="B67:F67"/>
    <mergeCell ref="G67:L67"/>
    <mergeCell ref="C68:H68"/>
    <mergeCell ref="A69:B69"/>
    <mergeCell ref="K69:L69"/>
    <mergeCell ref="C64:H64"/>
    <mergeCell ref="A65:B65"/>
    <mergeCell ref="K65:L65"/>
    <mergeCell ref="A66:F66"/>
    <mergeCell ref="G66:K66"/>
    <mergeCell ref="B59:F59"/>
    <mergeCell ref="G59:L59"/>
    <mergeCell ref="C60:H60"/>
    <mergeCell ref="A62:F62"/>
    <mergeCell ref="G62:K62"/>
    <mergeCell ref="B63:F63"/>
    <mergeCell ref="G63:L63"/>
    <mergeCell ref="C56:H56"/>
    <mergeCell ref="A57:B57"/>
    <mergeCell ref="K57:L57"/>
    <mergeCell ref="A58:F58"/>
    <mergeCell ref="G58:K58"/>
    <mergeCell ref="C57:D57"/>
    <mergeCell ref="C61:H61"/>
    <mergeCell ref="C53:H53"/>
    <mergeCell ref="A53:B53"/>
    <mergeCell ref="K53:L53"/>
    <mergeCell ref="A54:F54"/>
    <mergeCell ref="G54:K54"/>
    <mergeCell ref="B55:F55"/>
    <mergeCell ref="G55:L55"/>
    <mergeCell ref="C48:H48"/>
    <mergeCell ref="A50:F50"/>
    <mergeCell ref="G50:K50"/>
    <mergeCell ref="B51:F51"/>
    <mergeCell ref="G51:L51"/>
    <mergeCell ref="C52:H52"/>
    <mergeCell ref="C37:H37"/>
    <mergeCell ref="C39:H39"/>
    <mergeCell ref="C41:H41"/>
    <mergeCell ref="A46:F46"/>
    <mergeCell ref="G46:K46"/>
    <mergeCell ref="B47:F47"/>
    <mergeCell ref="G47:L47"/>
    <mergeCell ref="A31:F31"/>
    <mergeCell ref="G31:K31"/>
    <mergeCell ref="B32:F32"/>
    <mergeCell ref="G32:L32"/>
    <mergeCell ref="C33:H33"/>
    <mergeCell ref="C35:H35"/>
    <mergeCell ref="A43:A44"/>
    <mergeCell ref="B43:B44"/>
    <mergeCell ref="C43:H44"/>
    <mergeCell ref="I43:I44"/>
    <mergeCell ref="J43:J44"/>
    <mergeCell ref="K43:K44"/>
    <mergeCell ref="L43:L44"/>
    <mergeCell ref="C28:H28"/>
    <mergeCell ref="A28:B28"/>
    <mergeCell ref="K28:L28"/>
    <mergeCell ref="C29:H29"/>
    <mergeCell ref="A30:B30"/>
    <mergeCell ref="K30:L30"/>
    <mergeCell ref="A24:F24"/>
    <mergeCell ref="G24:K24"/>
    <mergeCell ref="B25:F25"/>
    <mergeCell ref="G25:L25"/>
    <mergeCell ref="C26:H26"/>
    <mergeCell ref="A27:B27"/>
    <mergeCell ref="K27:L27"/>
    <mergeCell ref="C18:H18"/>
    <mergeCell ref="A19:B19"/>
    <mergeCell ref="K19:L19"/>
    <mergeCell ref="A20:B20"/>
    <mergeCell ref="K20:L20"/>
    <mergeCell ref="A14:F14"/>
    <mergeCell ref="G14:K14"/>
    <mergeCell ref="B15:F15"/>
    <mergeCell ref="G15:L15"/>
    <mergeCell ref="C16:H16"/>
    <mergeCell ref="A17:B17"/>
    <mergeCell ref="K17:L17"/>
    <mergeCell ref="A13:B13"/>
    <mergeCell ref="K13:L13"/>
    <mergeCell ref="A3:L4"/>
    <mergeCell ref="A7:L7"/>
    <mergeCell ref="A8:B8"/>
    <mergeCell ref="C8:H8"/>
    <mergeCell ref="B9:F9"/>
    <mergeCell ref="G9:L9"/>
    <mergeCell ref="A1:C1"/>
    <mergeCell ref="E1:H2"/>
    <mergeCell ref="K1:L1"/>
    <mergeCell ref="K2:L2"/>
    <mergeCell ref="C10:H10"/>
    <mergeCell ref="A11:B11"/>
    <mergeCell ref="K11:L11"/>
    <mergeCell ref="C12:H12"/>
  </mergeCells>
  <pageMargins left="0.19685039375000002" right="0.19685039375000002" top="0.78740157499999996" bottom="0.78740157499999996" header="0.3" footer="0.3"/>
  <pageSetup paperSize="9" orientation="landscape" r:id="rId1"/>
  <headerFooter>
    <oddFooter>&amp;CStránka &amp;P z &amp;N</oddFooter>
  </headerFooter>
  <rowBreaks count="4" manualBreakCount="4">
    <brk id="31" max="12" man="1"/>
    <brk id="58" max="12" man="1"/>
    <brk id="84" max="12" man="1"/>
    <brk id="112" max="1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zoomScaleNormal="100" workbookViewId="0">
      <selection sqref="A1:C1"/>
    </sheetView>
  </sheetViews>
  <sheetFormatPr defaultRowHeight="15" x14ac:dyDescent="0.25"/>
  <cols>
    <col min="1" max="1" width="5.5703125" style="1" customWidth="1"/>
    <col min="2" max="2" width="12" style="1" customWidth="1"/>
    <col min="3" max="4" width="9.7109375" style="1" customWidth="1"/>
    <col min="5" max="8" width="9.140625" style="1"/>
    <col min="9" max="9" width="11.7109375" style="1" customWidth="1"/>
    <col min="10" max="10" width="6.28515625" style="1" customWidth="1"/>
    <col min="11" max="11" width="12.7109375" style="1" customWidth="1"/>
    <col min="12" max="12" width="13.7109375" style="1" customWidth="1"/>
    <col min="13" max="13" width="16.7109375" hidden="1" customWidth="1"/>
  </cols>
  <sheetData>
    <row r="1" spans="1:15" ht="15.75" customHeight="1" thickBot="1" x14ac:dyDescent="0.3">
      <c r="A1" s="246"/>
      <c r="B1" s="247"/>
      <c r="C1" s="247"/>
      <c r="E1" s="248" t="str">
        <f>'581 Atletická dráha'!E1:H2</f>
        <v>Výkaz výměr</v>
      </c>
      <c r="F1" s="249"/>
      <c r="G1" s="249"/>
      <c r="H1" s="249"/>
      <c r="J1" s="2" t="s">
        <v>1</v>
      </c>
      <c r="K1" s="250"/>
      <c r="L1" s="251"/>
    </row>
    <row r="2" spans="1:15" ht="15.75" thickBot="1" x14ac:dyDescent="0.3">
      <c r="A2" s="1" t="s">
        <v>0</v>
      </c>
      <c r="C2" s="3">
        <f>'Krycí list'!B25</f>
        <v>42124</v>
      </c>
      <c r="E2" s="249"/>
      <c r="F2" s="249"/>
      <c r="G2" s="249"/>
      <c r="H2" s="249"/>
      <c r="J2" s="2" t="s">
        <v>2</v>
      </c>
      <c r="K2" s="252" t="str">
        <f>'Krycí list'!G9</f>
        <v>N15-063-254</v>
      </c>
      <c r="L2" s="251"/>
      <c r="O2" s="143"/>
    </row>
    <row r="3" spans="1:15" x14ac:dyDescent="0.25">
      <c r="A3" s="253" t="s">
        <v>3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</row>
    <row r="4" spans="1:15" x14ac:dyDescent="0.25">
      <c r="A4" s="254"/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</row>
    <row r="5" spans="1:15" x14ac:dyDescent="0.25">
      <c r="A5" s="1" t="s">
        <v>4</v>
      </c>
      <c r="C5" s="1" t="str">
        <f>'Krycí list'!C8:D8</f>
        <v>Město Tábor</v>
      </c>
    </row>
    <row r="6" spans="1:15" ht="15.75" thickBot="1" x14ac:dyDescent="0.3"/>
    <row r="7" spans="1:15" ht="15.75" thickBot="1" x14ac:dyDescent="0.3">
      <c r="A7" s="259" t="s">
        <v>159</v>
      </c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</row>
    <row r="8" spans="1:15" ht="15.75" thickBot="1" x14ac:dyDescent="0.3">
      <c r="A8" s="261" t="s">
        <v>6</v>
      </c>
      <c r="B8" s="262"/>
      <c r="C8" s="263" t="s">
        <v>7</v>
      </c>
      <c r="D8" s="264"/>
      <c r="E8" s="264"/>
      <c r="F8" s="264"/>
      <c r="G8" s="264"/>
      <c r="H8" s="264"/>
      <c r="I8" s="5" t="s">
        <v>8</v>
      </c>
      <c r="J8" s="6" t="s">
        <v>9</v>
      </c>
      <c r="K8" s="5" t="s">
        <v>10</v>
      </c>
      <c r="L8" s="5" t="s">
        <v>11</v>
      </c>
    </row>
    <row r="9" spans="1:15" x14ac:dyDescent="0.25">
      <c r="A9" s="7" t="s">
        <v>12</v>
      </c>
      <c r="B9" s="265" t="s">
        <v>13</v>
      </c>
      <c r="C9" s="266"/>
      <c r="D9" s="266"/>
      <c r="E9" s="266"/>
      <c r="F9" s="266"/>
      <c r="G9" s="267"/>
      <c r="H9" s="268"/>
      <c r="I9" s="268"/>
      <c r="J9" s="268"/>
      <c r="K9" s="268"/>
      <c r="L9" s="268"/>
    </row>
    <row r="10" spans="1:15" x14ac:dyDescent="0.25">
      <c r="A10" s="4">
        <v>1</v>
      </c>
      <c r="B10" s="9" t="s">
        <v>160</v>
      </c>
      <c r="C10" s="250" t="s">
        <v>22</v>
      </c>
      <c r="D10" s="251"/>
      <c r="E10" s="251"/>
      <c r="F10" s="251"/>
      <c r="G10" s="251"/>
      <c r="H10" s="251"/>
      <c r="I10" s="10">
        <v>846.11</v>
      </c>
      <c r="J10" s="8" t="s">
        <v>23</v>
      </c>
      <c r="K10" s="10">
        <v>0</v>
      </c>
      <c r="L10" s="11">
        <f>ROUND(I10*K10,2)</f>
        <v>0</v>
      </c>
      <c r="M10" t="s">
        <v>161</v>
      </c>
    </row>
    <row r="11" spans="1:15" x14ac:dyDescent="0.25">
      <c r="A11" s="269"/>
      <c r="B11" s="247"/>
      <c r="C11" s="157">
        <v>846.11</v>
      </c>
      <c r="D11" s="162"/>
      <c r="E11" s="165" t="s">
        <v>326</v>
      </c>
      <c r="F11" s="162"/>
      <c r="G11" s="162"/>
      <c r="H11" s="162"/>
      <c r="I11" s="12">
        <v>846.11</v>
      </c>
      <c r="K11" s="269"/>
      <c r="L11" s="247"/>
    </row>
    <row r="12" spans="1:15" x14ac:dyDescent="0.25">
      <c r="A12" s="276"/>
      <c r="B12" s="277"/>
      <c r="C12" s="277"/>
      <c r="D12" s="277"/>
      <c r="E12" s="277"/>
      <c r="F12" s="277"/>
      <c r="G12" s="289" t="s">
        <v>28</v>
      </c>
      <c r="H12" s="290"/>
      <c r="I12" s="290"/>
      <c r="J12" s="290"/>
      <c r="K12" s="290"/>
      <c r="L12" s="15">
        <f>SUM(L10)</f>
        <v>0</v>
      </c>
    </row>
    <row r="13" spans="1:15" x14ac:dyDescent="0.25">
      <c r="A13" s="16">
        <v>1</v>
      </c>
      <c r="B13" s="296" t="s">
        <v>38</v>
      </c>
      <c r="C13" s="297"/>
      <c r="D13" s="297"/>
      <c r="E13" s="297"/>
      <c r="F13" s="297"/>
      <c r="G13" s="276"/>
      <c r="H13" s="277"/>
      <c r="I13" s="277"/>
      <c r="J13" s="277"/>
      <c r="K13" s="277"/>
      <c r="L13" s="277"/>
    </row>
    <row r="14" spans="1:15" ht="27.75" customHeight="1" x14ac:dyDescent="0.25">
      <c r="A14" s="133">
        <v>2</v>
      </c>
      <c r="B14" s="134" t="s">
        <v>162</v>
      </c>
      <c r="C14" s="280" t="s">
        <v>163</v>
      </c>
      <c r="D14" s="281"/>
      <c r="E14" s="281"/>
      <c r="F14" s="281"/>
      <c r="G14" s="281"/>
      <c r="H14" s="281"/>
      <c r="I14" s="135">
        <v>846.11</v>
      </c>
      <c r="J14" s="136" t="s">
        <v>23</v>
      </c>
      <c r="K14" s="135">
        <v>0</v>
      </c>
      <c r="L14" s="137">
        <f>ROUND(I14*K14,2)</f>
        <v>0</v>
      </c>
      <c r="M14" t="s">
        <v>164</v>
      </c>
    </row>
    <row r="15" spans="1:15" x14ac:dyDescent="0.25">
      <c r="A15" s="269"/>
      <c r="B15" s="247"/>
      <c r="C15" s="157">
        <v>846.11</v>
      </c>
      <c r="D15" s="162"/>
      <c r="E15" s="165" t="s">
        <v>326</v>
      </c>
      <c r="F15" s="162"/>
      <c r="G15" s="162"/>
      <c r="H15" s="162"/>
      <c r="I15" s="12">
        <v>846.11</v>
      </c>
      <c r="K15" s="269"/>
      <c r="L15" s="247"/>
    </row>
    <row r="16" spans="1:15" x14ac:dyDescent="0.25">
      <c r="A16" s="276"/>
      <c r="B16" s="277"/>
      <c r="C16" s="277"/>
      <c r="D16" s="277"/>
      <c r="E16" s="277"/>
      <c r="F16" s="277"/>
      <c r="G16" s="289" t="s">
        <v>42</v>
      </c>
      <c r="H16" s="290"/>
      <c r="I16" s="290"/>
      <c r="J16" s="290"/>
      <c r="K16" s="290"/>
      <c r="L16" s="15">
        <f>SUM(L14)</f>
        <v>0</v>
      </c>
    </row>
    <row r="17" spans="1:13" x14ac:dyDescent="0.25">
      <c r="A17" s="16">
        <v>9</v>
      </c>
      <c r="B17" s="296" t="s">
        <v>29</v>
      </c>
      <c r="C17" s="297"/>
      <c r="D17" s="297"/>
      <c r="E17" s="297"/>
      <c r="F17" s="297"/>
      <c r="G17" s="276"/>
      <c r="H17" s="277"/>
      <c r="I17" s="277"/>
      <c r="J17" s="277"/>
      <c r="K17" s="277"/>
      <c r="L17" s="277"/>
    </row>
    <row r="18" spans="1:13" x14ac:dyDescent="0.25">
      <c r="A18" s="4">
        <v>3</v>
      </c>
      <c r="B18" s="9" t="s">
        <v>30</v>
      </c>
      <c r="C18" s="250" t="s">
        <v>276</v>
      </c>
      <c r="D18" s="251"/>
      <c r="E18" s="251"/>
      <c r="F18" s="251"/>
      <c r="G18" s="251"/>
      <c r="H18" s="251"/>
      <c r="I18" s="10">
        <v>12.69</v>
      </c>
      <c r="J18" s="8" t="s">
        <v>32</v>
      </c>
      <c r="K18" s="10">
        <v>0</v>
      </c>
      <c r="L18" s="11">
        <f>ROUND(I18*K18,2)</f>
        <v>0</v>
      </c>
      <c r="M18" t="s">
        <v>165</v>
      </c>
    </row>
    <row r="19" spans="1:13" x14ac:dyDescent="0.25">
      <c r="A19" s="127"/>
      <c r="B19" s="9"/>
      <c r="C19" s="157" t="s">
        <v>337</v>
      </c>
      <c r="D19" s="158"/>
      <c r="E19" s="165" t="s">
        <v>326</v>
      </c>
      <c r="F19" s="162"/>
      <c r="G19" s="162"/>
      <c r="H19" s="162"/>
      <c r="I19" s="224">
        <v>12.69</v>
      </c>
      <c r="J19" s="126"/>
      <c r="K19" s="10"/>
      <c r="L19" s="11"/>
    </row>
    <row r="20" spans="1:13" ht="25.5" customHeight="1" x14ac:dyDescent="0.25">
      <c r="A20" s="133">
        <v>4</v>
      </c>
      <c r="B20" s="134" t="s">
        <v>34</v>
      </c>
      <c r="C20" s="280" t="s">
        <v>35</v>
      </c>
      <c r="D20" s="281"/>
      <c r="E20" s="281"/>
      <c r="F20" s="281"/>
      <c r="G20" s="281"/>
      <c r="H20" s="281"/>
      <c r="I20" s="135">
        <v>12.69</v>
      </c>
      <c r="J20" s="136" t="s">
        <v>32</v>
      </c>
      <c r="K20" s="135">
        <v>0</v>
      </c>
      <c r="L20" s="137">
        <f>ROUND(I20*K20,2)</f>
        <v>0</v>
      </c>
      <c r="M20" t="s">
        <v>166</v>
      </c>
    </row>
    <row r="21" spans="1:13" x14ac:dyDescent="0.25">
      <c r="A21" s="127"/>
      <c r="B21" s="9"/>
      <c r="C21" s="157" t="s">
        <v>337</v>
      </c>
      <c r="D21" s="158"/>
      <c r="E21" s="165" t="s">
        <v>326</v>
      </c>
      <c r="F21" s="162"/>
      <c r="G21" s="162"/>
      <c r="H21" s="162"/>
      <c r="I21" s="224">
        <v>12.69</v>
      </c>
      <c r="J21" s="130"/>
      <c r="K21" s="10"/>
      <c r="L21" s="11"/>
    </row>
    <row r="22" spans="1:13" s="186" customFormat="1" x14ac:dyDescent="0.25">
      <c r="A22" s="291">
        <v>5</v>
      </c>
      <c r="B22" s="292">
        <v>979083191</v>
      </c>
      <c r="C22" s="280" t="s">
        <v>441</v>
      </c>
      <c r="D22" s="280"/>
      <c r="E22" s="280"/>
      <c r="F22" s="280"/>
      <c r="G22" s="280"/>
      <c r="H22" s="280"/>
      <c r="I22" s="293">
        <v>114.21</v>
      </c>
      <c r="J22" s="292" t="s">
        <v>32</v>
      </c>
      <c r="K22" s="294">
        <v>0</v>
      </c>
      <c r="L22" s="295">
        <f>SUM(K22*I22)</f>
        <v>0</v>
      </c>
    </row>
    <row r="23" spans="1:13" s="186" customFormat="1" x14ac:dyDescent="0.25">
      <c r="A23" s="291"/>
      <c r="B23" s="292"/>
      <c r="C23" s="280"/>
      <c r="D23" s="280"/>
      <c r="E23" s="280"/>
      <c r="F23" s="280"/>
      <c r="G23" s="280"/>
      <c r="H23" s="280"/>
      <c r="I23" s="293"/>
      <c r="J23" s="292"/>
      <c r="K23" s="294"/>
      <c r="L23" s="295"/>
    </row>
    <row r="24" spans="1:13" s="186" customFormat="1" x14ac:dyDescent="0.25">
      <c r="A24" s="191"/>
      <c r="B24" s="136"/>
      <c r="C24" s="157" t="s">
        <v>446</v>
      </c>
      <c r="D24" s="158"/>
      <c r="E24" s="165" t="s">
        <v>326</v>
      </c>
      <c r="F24" s="162"/>
      <c r="G24" s="162"/>
      <c r="H24" s="162"/>
      <c r="I24" s="224">
        <v>114.21</v>
      </c>
      <c r="J24" s="187"/>
      <c r="K24" s="217"/>
      <c r="L24" s="218"/>
    </row>
    <row r="25" spans="1:13" x14ac:dyDescent="0.25">
      <c r="A25" s="276"/>
      <c r="B25" s="277"/>
      <c r="C25" s="277"/>
      <c r="D25" s="277"/>
      <c r="E25" s="277"/>
      <c r="F25" s="277"/>
      <c r="G25" s="289" t="s">
        <v>37</v>
      </c>
      <c r="H25" s="290"/>
      <c r="I25" s="290"/>
      <c r="J25" s="290"/>
      <c r="K25" s="290"/>
      <c r="L25" s="15">
        <f>SUM(L18:L22)</f>
        <v>0</v>
      </c>
    </row>
    <row r="26" spans="1:13" x14ac:dyDescent="0.25">
      <c r="A26" s="16">
        <v>1</v>
      </c>
      <c r="B26" s="296" t="s">
        <v>38</v>
      </c>
      <c r="C26" s="297"/>
      <c r="D26" s="297"/>
      <c r="E26" s="297"/>
      <c r="F26" s="297"/>
      <c r="G26" s="276"/>
      <c r="H26" s="277"/>
      <c r="I26" s="277"/>
      <c r="J26" s="277"/>
      <c r="K26" s="277"/>
      <c r="L26" s="277"/>
    </row>
    <row r="27" spans="1:13" x14ac:dyDescent="0.25">
      <c r="A27" s="4">
        <v>6</v>
      </c>
      <c r="B27" s="9" t="s">
        <v>39</v>
      </c>
      <c r="C27" s="250" t="s">
        <v>40</v>
      </c>
      <c r="D27" s="251"/>
      <c r="E27" s="251"/>
      <c r="F27" s="251"/>
      <c r="G27" s="251"/>
      <c r="H27" s="251"/>
      <c r="I27" s="10">
        <v>12.69</v>
      </c>
      <c r="J27" s="8" t="s">
        <v>32</v>
      </c>
      <c r="K27" s="10">
        <v>0</v>
      </c>
      <c r="L27" s="11">
        <f>ROUND(I27*K27,2)</f>
        <v>0</v>
      </c>
      <c r="M27" t="s">
        <v>167</v>
      </c>
    </row>
    <row r="28" spans="1:13" x14ac:dyDescent="0.25">
      <c r="A28" s="127"/>
      <c r="B28" s="9"/>
      <c r="C28" s="157" t="s">
        <v>337</v>
      </c>
      <c r="D28" s="158"/>
      <c r="E28" s="165" t="s">
        <v>326</v>
      </c>
      <c r="F28" s="162"/>
      <c r="G28" s="162"/>
      <c r="H28" s="162"/>
      <c r="I28" s="224">
        <v>12.69</v>
      </c>
      <c r="J28" s="130"/>
      <c r="K28" s="10"/>
      <c r="L28" s="11"/>
    </row>
    <row r="29" spans="1:13" x14ac:dyDescent="0.25">
      <c r="A29" s="276"/>
      <c r="B29" s="277"/>
      <c r="C29" s="277"/>
      <c r="D29" s="277"/>
      <c r="E29" s="277"/>
      <c r="F29" s="277"/>
      <c r="G29" s="289" t="s">
        <v>42</v>
      </c>
      <c r="H29" s="290"/>
      <c r="I29" s="290"/>
      <c r="J29" s="290"/>
      <c r="K29" s="290"/>
      <c r="L29" s="15">
        <f>SUM(L27)</f>
        <v>0</v>
      </c>
    </row>
    <row r="30" spans="1:13" x14ac:dyDescent="0.25">
      <c r="A30" s="16">
        <v>9</v>
      </c>
      <c r="B30" s="296" t="s">
        <v>29</v>
      </c>
      <c r="C30" s="297"/>
      <c r="D30" s="297"/>
      <c r="E30" s="297"/>
      <c r="F30" s="297"/>
      <c r="G30" s="276"/>
      <c r="H30" s="277"/>
      <c r="I30" s="277"/>
      <c r="J30" s="277"/>
      <c r="K30" s="277"/>
      <c r="L30" s="277"/>
    </row>
    <row r="31" spans="1:13" x14ac:dyDescent="0.25">
      <c r="A31" s="4">
        <v>7</v>
      </c>
      <c r="B31" s="9" t="s">
        <v>168</v>
      </c>
      <c r="C31" s="250" t="s">
        <v>169</v>
      </c>
      <c r="D31" s="251"/>
      <c r="E31" s="251"/>
      <c r="F31" s="251"/>
      <c r="G31" s="251"/>
      <c r="H31" s="251"/>
      <c r="I31" s="10">
        <v>67.2</v>
      </c>
      <c r="J31" s="8" t="s">
        <v>16</v>
      </c>
      <c r="K31" s="10">
        <v>0</v>
      </c>
      <c r="L31" s="11">
        <f>ROUND(I31*K31,2)</f>
        <v>0</v>
      </c>
      <c r="M31" t="s">
        <v>170</v>
      </c>
    </row>
    <row r="32" spans="1:13" x14ac:dyDescent="0.25">
      <c r="A32" s="269"/>
      <c r="B32" s="247"/>
      <c r="C32" s="157" t="s">
        <v>327</v>
      </c>
      <c r="D32" s="152"/>
      <c r="E32" s="165" t="s">
        <v>326</v>
      </c>
      <c r="F32" s="152"/>
      <c r="G32" s="152"/>
      <c r="H32" s="152"/>
      <c r="I32" s="12">
        <f>44+23.2</f>
        <v>67.2</v>
      </c>
      <c r="K32" s="269"/>
      <c r="L32" s="247"/>
    </row>
    <row r="33" spans="1:13" x14ac:dyDescent="0.25">
      <c r="A33" s="276"/>
      <c r="B33" s="277"/>
      <c r="C33" s="277"/>
      <c r="D33" s="277"/>
      <c r="E33" s="277"/>
      <c r="F33" s="277"/>
      <c r="G33" s="289" t="s">
        <v>37</v>
      </c>
      <c r="H33" s="290"/>
      <c r="I33" s="290"/>
      <c r="J33" s="290"/>
      <c r="K33" s="290"/>
      <c r="L33" s="15">
        <f>SUM(L31)</f>
        <v>0</v>
      </c>
    </row>
    <row r="34" spans="1:13" x14ac:dyDescent="0.25">
      <c r="A34" s="16">
        <v>1</v>
      </c>
      <c r="B34" s="296" t="s">
        <v>38</v>
      </c>
      <c r="C34" s="297"/>
      <c r="D34" s="297"/>
      <c r="E34" s="297"/>
      <c r="F34" s="297"/>
      <c r="G34" s="276"/>
      <c r="H34" s="277"/>
      <c r="I34" s="277"/>
      <c r="J34" s="277"/>
      <c r="K34" s="277"/>
      <c r="L34" s="277"/>
    </row>
    <row r="35" spans="1:13" x14ac:dyDescent="0.25">
      <c r="A35" s="4">
        <v>8</v>
      </c>
      <c r="B35" s="9" t="s">
        <v>80</v>
      </c>
      <c r="C35" s="250" t="s">
        <v>81</v>
      </c>
      <c r="D35" s="251"/>
      <c r="E35" s="251"/>
      <c r="F35" s="251"/>
      <c r="G35" s="251"/>
      <c r="H35" s="251"/>
      <c r="I35" s="10">
        <v>67.2</v>
      </c>
      <c r="J35" s="8" t="s">
        <v>16</v>
      </c>
      <c r="K35" s="10">
        <v>0</v>
      </c>
      <c r="L35" s="11">
        <f>ROUND(I35*K35,2)</f>
        <v>0</v>
      </c>
      <c r="M35" t="s">
        <v>171</v>
      </c>
    </row>
    <row r="36" spans="1:13" x14ac:dyDescent="0.25">
      <c r="A36" s="269"/>
      <c r="B36" s="247"/>
      <c r="C36" s="157" t="s">
        <v>327</v>
      </c>
      <c r="D36" s="152"/>
      <c r="E36" s="165" t="s">
        <v>326</v>
      </c>
      <c r="F36" s="152"/>
      <c r="G36" s="152"/>
      <c r="H36" s="152"/>
      <c r="I36" s="12">
        <f>44+23.2</f>
        <v>67.2</v>
      </c>
      <c r="K36" s="269"/>
      <c r="L36" s="247"/>
    </row>
    <row r="37" spans="1:13" x14ac:dyDescent="0.25">
      <c r="A37" s="276"/>
      <c r="B37" s="277"/>
      <c r="C37" s="277"/>
      <c r="D37" s="277"/>
      <c r="E37" s="277"/>
      <c r="F37" s="277"/>
      <c r="G37" s="289" t="s">
        <v>42</v>
      </c>
      <c r="H37" s="290"/>
      <c r="I37" s="290"/>
      <c r="J37" s="290"/>
      <c r="K37" s="290"/>
      <c r="L37" s="15">
        <f>SUM(L35)</f>
        <v>0</v>
      </c>
    </row>
    <row r="38" spans="1:13" x14ac:dyDescent="0.25">
      <c r="A38" s="16">
        <v>9</v>
      </c>
      <c r="B38" s="296" t="s">
        <v>29</v>
      </c>
      <c r="C38" s="297"/>
      <c r="D38" s="297"/>
      <c r="E38" s="297"/>
      <c r="F38" s="297"/>
      <c r="G38" s="276"/>
      <c r="H38" s="277"/>
      <c r="I38" s="277"/>
      <c r="J38" s="277"/>
      <c r="K38" s="277"/>
      <c r="L38" s="277"/>
    </row>
    <row r="39" spans="1:13" x14ac:dyDescent="0.25">
      <c r="A39" s="4">
        <v>9</v>
      </c>
      <c r="B39" s="9" t="s">
        <v>30</v>
      </c>
      <c r="C39" s="250" t="s">
        <v>31</v>
      </c>
      <c r="D39" s="251"/>
      <c r="E39" s="251"/>
      <c r="F39" s="251"/>
      <c r="G39" s="251"/>
      <c r="H39" s="251"/>
      <c r="I39" s="10">
        <f>I40</f>
        <v>54.151040000000002</v>
      </c>
      <c r="J39" s="8" t="s">
        <v>32</v>
      </c>
      <c r="K39" s="10">
        <v>0</v>
      </c>
      <c r="L39" s="11">
        <f>ROUND(I39*K39,2)</f>
        <v>0</v>
      </c>
      <c r="M39" t="s">
        <v>172</v>
      </c>
    </row>
    <row r="40" spans="1:13" x14ac:dyDescent="0.25">
      <c r="A40" s="269"/>
      <c r="B40" s="247"/>
      <c r="C40" s="177" t="s">
        <v>352</v>
      </c>
      <c r="D40" s="178"/>
      <c r="E40" s="179" t="s">
        <v>328</v>
      </c>
      <c r="F40" s="162"/>
      <c r="G40" s="162"/>
      <c r="H40" s="162"/>
      <c r="I40" s="12">
        <f>(846.11*0.04)*1.6</f>
        <v>54.151040000000002</v>
      </c>
      <c r="K40" s="269"/>
      <c r="L40" s="247"/>
    </row>
    <row r="41" spans="1:13" x14ac:dyDescent="0.25">
      <c r="A41" s="4">
        <v>10</v>
      </c>
      <c r="B41" s="9" t="s">
        <v>34</v>
      </c>
      <c r="C41" s="250" t="s">
        <v>35</v>
      </c>
      <c r="D41" s="251"/>
      <c r="E41" s="251"/>
      <c r="F41" s="251"/>
      <c r="G41" s="251"/>
      <c r="H41" s="251"/>
      <c r="I41" s="10">
        <f>I42</f>
        <v>54.151040000000002</v>
      </c>
      <c r="J41" s="8" t="s">
        <v>32</v>
      </c>
      <c r="K41" s="10">
        <v>0</v>
      </c>
      <c r="L41" s="11">
        <f>ROUND(I41*K41,2)</f>
        <v>0</v>
      </c>
      <c r="M41" t="s">
        <v>173</v>
      </c>
    </row>
    <row r="42" spans="1:13" x14ac:dyDescent="0.25">
      <c r="A42" s="269"/>
      <c r="B42" s="247"/>
      <c r="C42" s="177" t="s">
        <v>352</v>
      </c>
      <c r="D42" s="178"/>
      <c r="E42" s="179" t="s">
        <v>328</v>
      </c>
      <c r="F42" s="162"/>
      <c r="G42" s="162"/>
      <c r="H42" s="162"/>
      <c r="I42" s="12">
        <f>(846.11*0.04)*1.6</f>
        <v>54.151040000000002</v>
      </c>
      <c r="K42" s="269"/>
      <c r="L42" s="247"/>
    </row>
    <row r="43" spans="1:13" s="186" customFormat="1" x14ac:dyDescent="0.25">
      <c r="A43" s="291">
        <v>11</v>
      </c>
      <c r="B43" s="292">
        <v>979083191</v>
      </c>
      <c r="C43" s="280" t="s">
        <v>441</v>
      </c>
      <c r="D43" s="280"/>
      <c r="E43" s="280"/>
      <c r="F43" s="280"/>
      <c r="G43" s="280"/>
      <c r="H43" s="280"/>
      <c r="I43" s="293">
        <v>487.25</v>
      </c>
      <c r="J43" s="292" t="s">
        <v>32</v>
      </c>
      <c r="K43" s="294">
        <v>0</v>
      </c>
      <c r="L43" s="295">
        <f>SUM(K43*I43)</f>
        <v>0</v>
      </c>
    </row>
    <row r="44" spans="1:13" s="186" customFormat="1" x14ac:dyDescent="0.25">
      <c r="A44" s="291"/>
      <c r="B44" s="292"/>
      <c r="C44" s="280"/>
      <c r="D44" s="280"/>
      <c r="E44" s="280"/>
      <c r="F44" s="280"/>
      <c r="G44" s="280"/>
      <c r="H44" s="280"/>
      <c r="I44" s="293"/>
      <c r="J44" s="292"/>
      <c r="K44" s="294"/>
      <c r="L44" s="295"/>
    </row>
    <row r="45" spans="1:13" s="186" customFormat="1" x14ac:dyDescent="0.25">
      <c r="A45" s="191"/>
      <c r="B45" s="229"/>
      <c r="C45" s="157" t="s">
        <v>449</v>
      </c>
      <c r="D45" s="158"/>
      <c r="E45" s="165" t="s">
        <v>326</v>
      </c>
      <c r="F45" s="162"/>
      <c r="G45" s="162"/>
      <c r="H45" s="162"/>
      <c r="I45" s="224">
        <v>487.35899999999998</v>
      </c>
      <c r="J45" s="187"/>
      <c r="K45" s="227"/>
      <c r="L45" s="226"/>
    </row>
    <row r="46" spans="1:13" x14ac:dyDescent="0.25">
      <c r="A46" s="4">
        <v>12</v>
      </c>
      <c r="B46" s="9" t="s">
        <v>84</v>
      </c>
      <c r="C46" s="250" t="s">
        <v>85</v>
      </c>
      <c r="D46" s="251"/>
      <c r="E46" s="251"/>
      <c r="F46" s="251"/>
      <c r="G46" s="251"/>
      <c r="H46" s="251"/>
      <c r="I46" s="10">
        <f>I47</f>
        <v>54.151040000000002</v>
      </c>
      <c r="J46" s="8" t="s">
        <v>32</v>
      </c>
      <c r="K46" s="10">
        <v>0</v>
      </c>
      <c r="L46" s="11">
        <f>ROUND(I46*K46,2)</f>
        <v>0</v>
      </c>
      <c r="M46" t="s">
        <v>174</v>
      </c>
    </row>
    <row r="47" spans="1:13" x14ac:dyDescent="0.25">
      <c r="A47" s="269"/>
      <c r="B47" s="247"/>
      <c r="C47" s="177" t="s">
        <v>352</v>
      </c>
      <c r="D47" s="178"/>
      <c r="E47" s="179" t="s">
        <v>328</v>
      </c>
      <c r="F47" s="162"/>
      <c r="G47" s="162"/>
      <c r="H47" s="162"/>
      <c r="I47" s="12">
        <f>(846.11*0.04)*1.6</f>
        <v>54.151040000000002</v>
      </c>
      <c r="K47" s="269"/>
      <c r="L47" s="247"/>
    </row>
    <row r="48" spans="1:13" x14ac:dyDescent="0.25">
      <c r="A48" s="4">
        <v>13</v>
      </c>
      <c r="B48" s="9" t="s">
        <v>87</v>
      </c>
      <c r="C48" s="250" t="s">
        <v>88</v>
      </c>
      <c r="D48" s="251"/>
      <c r="E48" s="251"/>
      <c r="F48" s="251"/>
      <c r="G48" s="251"/>
      <c r="H48" s="251"/>
      <c r="I48" s="10">
        <f>I49</f>
        <v>54.151040000000002</v>
      </c>
      <c r="J48" s="8" t="s">
        <v>32</v>
      </c>
      <c r="K48" s="10">
        <v>0</v>
      </c>
      <c r="L48" s="11">
        <f>ROUND(I48*K48,2)</f>
        <v>0</v>
      </c>
      <c r="M48" t="s">
        <v>175</v>
      </c>
    </row>
    <row r="49" spans="1:13" x14ac:dyDescent="0.25">
      <c r="A49" s="269"/>
      <c r="B49" s="247"/>
      <c r="C49" s="177" t="s">
        <v>352</v>
      </c>
      <c r="D49" s="178"/>
      <c r="E49" s="179" t="s">
        <v>328</v>
      </c>
      <c r="F49" s="162"/>
      <c r="G49" s="162"/>
      <c r="H49" s="162"/>
      <c r="I49" s="12">
        <f>(846.11*0.04)*1.6</f>
        <v>54.151040000000002</v>
      </c>
      <c r="K49" s="269"/>
      <c r="L49" s="247"/>
    </row>
    <row r="50" spans="1:13" ht="24.75" customHeight="1" x14ac:dyDescent="0.25">
      <c r="A50" s="133">
        <v>14</v>
      </c>
      <c r="B50" s="134" t="s">
        <v>336</v>
      </c>
      <c r="C50" s="280" t="s">
        <v>348</v>
      </c>
      <c r="D50" s="280"/>
      <c r="E50" s="280"/>
      <c r="F50" s="280"/>
      <c r="G50" s="280"/>
      <c r="H50" s="280"/>
      <c r="I50" s="135">
        <v>67.2</v>
      </c>
      <c r="J50" s="136" t="s">
        <v>16</v>
      </c>
      <c r="K50" s="135">
        <v>0</v>
      </c>
      <c r="L50" s="137">
        <f>ROUND(I50*K50,2)</f>
        <v>0</v>
      </c>
      <c r="M50" t="s">
        <v>177</v>
      </c>
    </row>
    <row r="51" spans="1:13" x14ac:dyDescent="0.25">
      <c r="A51" s="269"/>
      <c r="B51" s="247"/>
      <c r="C51" s="157" t="s">
        <v>327</v>
      </c>
      <c r="D51" s="152"/>
      <c r="E51" s="165" t="s">
        <v>326</v>
      </c>
      <c r="F51" s="152"/>
      <c r="G51" s="152"/>
      <c r="H51" s="152"/>
      <c r="I51" s="12">
        <f>44+23.2</f>
        <v>67.2</v>
      </c>
      <c r="K51" s="269"/>
      <c r="L51" s="247"/>
    </row>
    <row r="52" spans="1:13" x14ac:dyDescent="0.25">
      <c r="A52" s="276"/>
      <c r="B52" s="277"/>
      <c r="C52" s="277"/>
      <c r="D52" s="277"/>
      <c r="E52" s="277"/>
      <c r="F52" s="277"/>
      <c r="G52" s="289" t="s">
        <v>37</v>
      </c>
      <c r="H52" s="290"/>
      <c r="I52" s="290"/>
      <c r="J52" s="290"/>
      <c r="K52" s="290"/>
      <c r="L52" s="15">
        <f>SUM(L39:L50)</f>
        <v>0</v>
      </c>
    </row>
    <row r="53" spans="1:13" x14ac:dyDescent="0.25">
      <c r="A53" s="16" t="s">
        <v>12</v>
      </c>
      <c r="B53" s="296" t="s">
        <v>13</v>
      </c>
      <c r="C53" s="297"/>
      <c r="D53" s="297"/>
      <c r="E53" s="297"/>
      <c r="F53" s="297"/>
      <c r="G53" s="276"/>
      <c r="H53" s="277"/>
      <c r="I53" s="277"/>
      <c r="J53" s="277"/>
      <c r="K53" s="277"/>
      <c r="L53" s="277"/>
    </row>
    <row r="54" spans="1:13" x14ac:dyDescent="0.25">
      <c r="A54" s="4">
        <v>15</v>
      </c>
      <c r="B54" s="9" t="s">
        <v>179</v>
      </c>
      <c r="C54" s="250" t="s">
        <v>131</v>
      </c>
      <c r="D54" s="251"/>
      <c r="E54" s="251"/>
      <c r="F54" s="251"/>
      <c r="G54" s="251"/>
      <c r="H54" s="251"/>
      <c r="I54" s="10">
        <v>20.16</v>
      </c>
      <c r="J54" s="8" t="s">
        <v>23</v>
      </c>
      <c r="K54" s="10">
        <v>0</v>
      </c>
      <c r="L54" s="11">
        <f>ROUND(I54*K54,2)</f>
        <v>0</v>
      </c>
      <c r="M54" t="s">
        <v>180</v>
      </c>
    </row>
    <row r="55" spans="1:13" x14ac:dyDescent="0.25">
      <c r="A55" s="269"/>
      <c r="B55" s="247"/>
      <c r="C55" s="177" t="s">
        <v>332</v>
      </c>
      <c r="D55" s="178"/>
      <c r="E55" s="179" t="s">
        <v>328</v>
      </c>
      <c r="F55" s="162"/>
      <c r="G55" s="162"/>
      <c r="H55" s="162"/>
      <c r="I55" s="12">
        <f>67.2*0.3</f>
        <v>20.16</v>
      </c>
      <c r="K55" s="269"/>
      <c r="L55" s="247"/>
    </row>
    <row r="56" spans="1:13" x14ac:dyDescent="0.25">
      <c r="A56" s="276"/>
      <c r="B56" s="277"/>
      <c r="C56" s="277"/>
      <c r="D56" s="277"/>
      <c r="E56" s="277"/>
      <c r="F56" s="277"/>
      <c r="G56" s="289" t="s">
        <v>28</v>
      </c>
      <c r="H56" s="290"/>
      <c r="I56" s="290"/>
      <c r="J56" s="290"/>
      <c r="K56" s="290"/>
      <c r="L56" s="15">
        <f>SUM(L54)</f>
        <v>0</v>
      </c>
    </row>
    <row r="57" spans="1:13" x14ac:dyDescent="0.25">
      <c r="A57" s="16">
        <v>5</v>
      </c>
      <c r="B57" s="296" t="s">
        <v>123</v>
      </c>
      <c r="C57" s="297"/>
      <c r="D57" s="297"/>
      <c r="E57" s="297"/>
      <c r="F57" s="297"/>
      <c r="G57" s="276"/>
      <c r="H57" s="277"/>
      <c r="I57" s="277"/>
      <c r="J57" s="277"/>
      <c r="K57" s="277"/>
      <c r="L57" s="277"/>
    </row>
    <row r="58" spans="1:13" x14ac:dyDescent="0.25">
      <c r="A58" s="4">
        <v>16</v>
      </c>
      <c r="B58" s="9" t="s">
        <v>144</v>
      </c>
      <c r="C58" s="250" t="s">
        <v>145</v>
      </c>
      <c r="D58" s="251"/>
      <c r="E58" s="251"/>
      <c r="F58" s="251"/>
      <c r="G58" s="251"/>
      <c r="H58" s="251"/>
      <c r="I58" s="10">
        <v>20.16</v>
      </c>
      <c r="J58" s="8" t="s">
        <v>23</v>
      </c>
      <c r="K58" s="10">
        <v>0</v>
      </c>
      <c r="L58" s="11">
        <f>ROUND(I58*K58,2)</f>
        <v>0</v>
      </c>
      <c r="M58" t="s">
        <v>181</v>
      </c>
    </row>
    <row r="59" spans="1:13" x14ac:dyDescent="0.25">
      <c r="A59" s="269"/>
      <c r="B59" s="247"/>
      <c r="C59" s="154" t="s">
        <v>330</v>
      </c>
      <c r="D59" s="159"/>
      <c r="E59" s="168" t="s">
        <v>331</v>
      </c>
      <c r="F59" s="160"/>
      <c r="G59" s="160"/>
      <c r="H59" s="160"/>
      <c r="I59" s="12">
        <v>20.16</v>
      </c>
      <c r="K59" s="269"/>
      <c r="L59" s="247"/>
    </row>
    <row r="60" spans="1:13" x14ac:dyDescent="0.25">
      <c r="A60" s="4">
        <v>17</v>
      </c>
      <c r="B60" s="9" t="s">
        <v>147</v>
      </c>
      <c r="C60" s="250" t="s">
        <v>182</v>
      </c>
      <c r="D60" s="251"/>
      <c r="E60" s="251"/>
      <c r="F60" s="251"/>
      <c r="G60" s="251"/>
      <c r="H60" s="251"/>
      <c r="I60" s="10">
        <v>846.11</v>
      </c>
      <c r="J60" s="8" t="s">
        <v>23</v>
      </c>
      <c r="K60" s="10">
        <v>0</v>
      </c>
      <c r="L60" s="11">
        <f>ROUND(I60*K60,2)</f>
        <v>0</v>
      </c>
      <c r="M60" t="s">
        <v>183</v>
      </c>
    </row>
    <row r="61" spans="1:13" x14ac:dyDescent="0.25">
      <c r="A61" s="269"/>
      <c r="B61" s="247"/>
      <c r="C61" s="157">
        <v>846.11</v>
      </c>
      <c r="D61" s="159"/>
      <c r="E61" s="165" t="s">
        <v>326</v>
      </c>
      <c r="F61" s="160"/>
      <c r="G61" s="160"/>
      <c r="H61" s="160"/>
      <c r="I61" s="12">
        <v>846.11</v>
      </c>
      <c r="K61" s="269"/>
      <c r="L61" s="247"/>
    </row>
    <row r="62" spans="1:13" x14ac:dyDescent="0.25">
      <c r="A62" s="127">
        <v>18</v>
      </c>
      <c r="B62" s="183" t="s">
        <v>347</v>
      </c>
      <c r="C62" s="250" t="s">
        <v>349</v>
      </c>
      <c r="D62" s="250"/>
      <c r="E62" s="250"/>
      <c r="F62" s="250"/>
      <c r="G62" s="250"/>
      <c r="H62" s="250"/>
      <c r="I62" s="10">
        <v>135</v>
      </c>
      <c r="J62" s="184" t="s">
        <v>157</v>
      </c>
      <c r="K62" s="10">
        <v>0</v>
      </c>
      <c r="L62" s="11">
        <f>ROUND(I62*K62,2)</f>
        <v>0</v>
      </c>
      <c r="M62" t="s">
        <v>178</v>
      </c>
    </row>
    <row r="63" spans="1:13" x14ac:dyDescent="0.25">
      <c r="A63" s="269"/>
      <c r="B63" s="247"/>
      <c r="C63" s="157" t="s">
        <v>329</v>
      </c>
      <c r="D63" s="158"/>
      <c r="E63" s="165" t="s">
        <v>328</v>
      </c>
      <c r="F63" s="162"/>
      <c r="G63" s="162"/>
      <c r="H63" s="162"/>
      <c r="I63" s="12">
        <f>2*(44+23.2)</f>
        <v>134.4</v>
      </c>
      <c r="K63" s="269"/>
      <c r="L63" s="247"/>
    </row>
    <row r="64" spans="1:13" x14ac:dyDescent="0.25">
      <c r="A64" s="276"/>
      <c r="B64" s="277"/>
      <c r="C64" s="277"/>
      <c r="D64" s="277"/>
      <c r="E64" s="277"/>
      <c r="F64" s="277"/>
      <c r="G64" s="289" t="s">
        <v>127</v>
      </c>
      <c r="H64" s="290"/>
      <c r="I64" s="290"/>
      <c r="J64" s="290"/>
      <c r="K64" s="290"/>
      <c r="L64" s="15">
        <f>SUM(L58:M63)</f>
        <v>0</v>
      </c>
    </row>
    <row r="65" spans="1:13" x14ac:dyDescent="0.25">
      <c r="A65" s="16" t="s">
        <v>46</v>
      </c>
      <c r="B65" s="296" t="s">
        <v>13</v>
      </c>
      <c r="C65" s="297"/>
      <c r="D65" s="297"/>
      <c r="E65" s="297"/>
      <c r="F65" s="297"/>
      <c r="G65" s="276"/>
      <c r="H65" s="277"/>
      <c r="I65" s="277"/>
      <c r="J65" s="277"/>
      <c r="K65" s="277"/>
      <c r="L65" s="277"/>
    </row>
    <row r="66" spans="1:13" x14ac:dyDescent="0.25">
      <c r="A66" s="4">
        <v>19</v>
      </c>
      <c r="B66" s="9" t="s">
        <v>281</v>
      </c>
      <c r="C66" s="250" t="s">
        <v>65</v>
      </c>
      <c r="D66" s="251"/>
      <c r="E66" s="251"/>
      <c r="F66" s="251"/>
      <c r="G66" s="251"/>
      <c r="H66" s="251"/>
      <c r="I66" s="10">
        <f>I68</f>
        <v>794.91</v>
      </c>
      <c r="J66" s="8" t="s">
        <v>23</v>
      </c>
      <c r="K66" s="10">
        <v>0</v>
      </c>
      <c r="L66" s="11">
        <f>ROUND(I66*K66,2)</f>
        <v>0</v>
      </c>
      <c r="M66" t="s">
        <v>184</v>
      </c>
    </row>
    <row r="67" spans="1:13" x14ac:dyDescent="0.25">
      <c r="A67" s="269"/>
      <c r="B67" s="247"/>
      <c r="C67" s="299" t="s">
        <v>49</v>
      </c>
      <c r="D67" s="271"/>
      <c r="E67" s="271"/>
      <c r="F67" s="271"/>
      <c r="G67" s="271"/>
      <c r="H67" s="271"/>
      <c r="J67" s="269"/>
      <c r="K67" s="247"/>
      <c r="L67" s="247"/>
    </row>
    <row r="68" spans="1:13" x14ac:dyDescent="0.25">
      <c r="A68" s="269"/>
      <c r="B68" s="247"/>
      <c r="C68" s="157" t="s">
        <v>334</v>
      </c>
      <c r="D68" s="158"/>
      <c r="E68" s="165" t="s">
        <v>326</v>
      </c>
      <c r="F68" s="158"/>
      <c r="G68" s="158"/>
      <c r="H68" s="158"/>
      <c r="I68" s="12">
        <f>846.11-(3*6)-(8.3*4)</f>
        <v>794.91</v>
      </c>
      <c r="K68" s="269"/>
      <c r="L68" s="247"/>
    </row>
    <row r="69" spans="1:13" x14ac:dyDescent="0.25">
      <c r="A69" s="4">
        <v>20</v>
      </c>
      <c r="B69" s="9" t="s">
        <v>282</v>
      </c>
      <c r="C69" s="250" t="s">
        <v>151</v>
      </c>
      <c r="D69" s="251"/>
      <c r="E69" s="251"/>
      <c r="F69" s="251"/>
      <c r="G69" s="251"/>
      <c r="H69" s="251"/>
      <c r="I69" s="10">
        <f>I71</f>
        <v>51.2</v>
      </c>
      <c r="J69" s="8" t="s">
        <v>23</v>
      </c>
      <c r="K69" s="10">
        <v>0</v>
      </c>
      <c r="L69" s="11">
        <f>ROUND(I69*K69,2)</f>
        <v>0</v>
      </c>
      <c r="M69" t="s">
        <v>185</v>
      </c>
    </row>
    <row r="70" spans="1:13" x14ac:dyDescent="0.25">
      <c r="A70" s="269"/>
      <c r="B70" s="247"/>
      <c r="C70" s="299" t="s">
        <v>153</v>
      </c>
      <c r="D70" s="271"/>
      <c r="E70" s="271"/>
      <c r="F70" s="271"/>
      <c r="G70" s="271"/>
      <c r="H70" s="271"/>
      <c r="J70" s="269"/>
      <c r="K70" s="247"/>
      <c r="L70" s="247"/>
    </row>
    <row r="71" spans="1:13" x14ac:dyDescent="0.25">
      <c r="A71" s="269"/>
      <c r="B71" s="247"/>
      <c r="C71" s="154" t="s">
        <v>333</v>
      </c>
      <c r="D71" s="159"/>
      <c r="E71" s="165" t="s">
        <v>326</v>
      </c>
      <c r="F71" s="159"/>
      <c r="G71" s="159"/>
      <c r="H71" s="159"/>
      <c r="I71" s="12">
        <f>(3*6)+(8.3*4)</f>
        <v>51.2</v>
      </c>
      <c r="K71" s="269"/>
      <c r="L71" s="247"/>
    </row>
    <row r="72" spans="1:13" x14ac:dyDescent="0.25">
      <c r="A72" s="276"/>
      <c r="B72" s="277"/>
      <c r="C72" s="277"/>
      <c r="D72" s="277"/>
      <c r="E72" s="277"/>
      <c r="F72" s="277"/>
      <c r="G72" s="289" t="s">
        <v>28</v>
      </c>
      <c r="H72" s="290"/>
      <c r="I72" s="290"/>
      <c r="J72" s="290"/>
      <c r="K72" s="290"/>
      <c r="L72" s="15">
        <f>SUM(L66:L69)</f>
        <v>0</v>
      </c>
    </row>
    <row r="73" spans="1:13" x14ac:dyDescent="0.25">
      <c r="A73" s="16" t="s">
        <v>50</v>
      </c>
      <c r="B73" s="296" t="s">
        <v>13</v>
      </c>
      <c r="C73" s="297"/>
      <c r="D73" s="297"/>
      <c r="E73" s="297"/>
      <c r="F73" s="297"/>
      <c r="G73" s="276"/>
      <c r="H73" s="277"/>
      <c r="I73" s="277"/>
      <c r="J73" s="277"/>
      <c r="K73" s="277"/>
      <c r="L73" s="277"/>
    </row>
    <row r="74" spans="1:13" x14ac:dyDescent="0.25">
      <c r="A74" s="4">
        <v>21</v>
      </c>
      <c r="B74" s="9" t="s">
        <v>280</v>
      </c>
      <c r="C74" s="250" t="s">
        <v>51</v>
      </c>
      <c r="D74" s="251"/>
      <c r="E74" s="251"/>
      <c r="F74" s="251"/>
      <c r="G74" s="251"/>
      <c r="H74" s="251"/>
      <c r="I74" s="10">
        <v>69</v>
      </c>
      <c r="J74" s="8" t="s">
        <v>16</v>
      </c>
      <c r="K74" s="10">
        <v>0</v>
      </c>
      <c r="L74" s="11">
        <f>ROUND(I74*K74,2)</f>
        <v>0</v>
      </c>
      <c r="M74" t="s">
        <v>186</v>
      </c>
    </row>
    <row r="75" spans="1:13" x14ac:dyDescent="0.25">
      <c r="A75" s="269"/>
      <c r="B75" s="247"/>
      <c r="C75" s="154" t="s">
        <v>335</v>
      </c>
      <c r="D75" s="159"/>
      <c r="E75" s="165" t="s">
        <v>326</v>
      </c>
      <c r="F75" s="159"/>
      <c r="G75" s="159"/>
      <c r="H75" s="159"/>
      <c r="I75" s="12">
        <f>5+4+30+30</f>
        <v>69</v>
      </c>
      <c r="K75" s="269"/>
      <c r="L75" s="247"/>
    </row>
    <row r="76" spans="1:13" s="186" customFormat="1" x14ac:dyDescent="0.25">
      <c r="A76" s="207"/>
      <c r="B76" s="208"/>
      <c r="C76" s="298" t="s">
        <v>389</v>
      </c>
      <c r="D76" s="298"/>
      <c r="E76" s="298"/>
      <c r="F76" s="298"/>
      <c r="G76" s="298"/>
      <c r="H76" s="298"/>
      <c r="I76" s="298"/>
      <c r="J76" s="187"/>
      <c r="K76" s="207"/>
      <c r="L76" s="208"/>
    </row>
    <row r="77" spans="1:13" x14ac:dyDescent="0.25">
      <c r="A77" s="276"/>
      <c r="B77" s="277"/>
      <c r="C77" s="277"/>
      <c r="D77" s="277"/>
      <c r="E77" s="277"/>
      <c r="F77" s="277"/>
      <c r="G77" s="272" t="s">
        <v>28</v>
      </c>
      <c r="H77" s="273"/>
      <c r="I77" s="273"/>
      <c r="J77" s="273"/>
      <c r="K77" s="273"/>
      <c r="L77" s="13">
        <f>SUM(L74)</f>
        <v>0</v>
      </c>
    </row>
    <row r="78" spans="1:13" x14ac:dyDescent="0.25">
      <c r="A78" s="282" t="s">
        <v>11</v>
      </c>
      <c r="B78" s="283"/>
      <c r="C78" s="14"/>
      <c r="D78" s="284"/>
      <c r="E78" s="285"/>
      <c r="F78" s="284"/>
      <c r="G78" s="285"/>
      <c r="H78" s="286" t="s">
        <v>53</v>
      </c>
      <c r="I78" s="287"/>
      <c r="J78" s="287"/>
      <c r="K78" s="288">
        <f>L12+L16+L25+L29+L33+L37+L52+L56+L64+L72+L77</f>
        <v>0</v>
      </c>
      <c r="L78" s="287"/>
    </row>
    <row r="79" spans="1:13" x14ac:dyDescent="0.25">
      <c r="A79" s="269"/>
      <c r="B79" s="247"/>
      <c r="C79" s="247"/>
      <c r="D79" s="247"/>
      <c r="E79" s="247"/>
      <c r="F79" s="247"/>
      <c r="G79" s="247"/>
      <c r="H79" s="247"/>
      <c r="I79" s="247"/>
      <c r="J79" s="247"/>
      <c r="K79" s="247"/>
      <c r="L79" s="247"/>
    </row>
  </sheetData>
  <mergeCells count="130">
    <mergeCell ref="A78:B78"/>
    <mergeCell ref="H78:J78"/>
    <mergeCell ref="K78:L78"/>
    <mergeCell ref="D78:E78"/>
    <mergeCell ref="F78:G78"/>
    <mergeCell ref="A79:L79"/>
    <mergeCell ref="C74:H74"/>
    <mergeCell ref="A75:B75"/>
    <mergeCell ref="K75:L75"/>
    <mergeCell ref="A77:F77"/>
    <mergeCell ref="G77:K77"/>
    <mergeCell ref="C76:I76"/>
    <mergeCell ref="A71:B71"/>
    <mergeCell ref="K71:L71"/>
    <mergeCell ref="A72:F72"/>
    <mergeCell ref="G72:K72"/>
    <mergeCell ref="B73:F73"/>
    <mergeCell ref="G73:L73"/>
    <mergeCell ref="A68:B68"/>
    <mergeCell ref="K68:L68"/>
    <mergeCell ref="C69:H69"/>
    <mergeCell ref="C70:H70"/>
    <mergeCell ref="A70:B70"/>
    <mergeCell ref="J70:L70"/>
    <mergeCell ref="B65:F65"/>
    <mergeCell ref="G65:L65"/>
    <mergeCell ref="C66:H66"/>
    <mergeCell ref="C67:H67"/>
    <mergeCell ref="A67:B67"/>
    <mergeCell ref="J67:L67"/>
    <mergeCell ref="C60:H60"/>
    <mergeCell ref="A61:B61"/>
    <mergeCell ref="K61:L61"/>
    <mergeCell ref="A64:F64"/>
    <mergeCell ref="G64:K64"/>
    <mergeCell ref="C62:H62"/>
    <mergeCell ref="A63:B63"/>
    <mergeCell ref="K63:L63"/>
    <mergeCell ref="C58:H58"/>
    <mergeCell ref="A59:B59"/>
    <mergeCell ref="K59:L59"/>
    <mergeCell ref="B53:F53"/>
    <mergeCell ref="G53:L53"/>
    <mergeCell ref="C54:H54"/>
    <mergeCell ref="A56:F56"/>
    <mergeCell ref="G56:K56"/>
    <mergeCell ref="A55:B55"/>
    <mergeCell ref="K55:L55"/>
    <mergeCell ref="A52:F52"/>
    <mergeCell ref="G52:K52"/>
    <mergeCell ref="C48:H48"/>
    <mergeCell ref="A49:B49"/>
    <mergeCell ref="K49:L49"/>
    <mergeCell ref="C50:H50"/>
    <mergeCell ref="A51:B51"/>
    <mergeCell ref="K51:L51"/>
    <mergeCell ref="B57:F57"/>
    <mergeCell ref="G57:L57"/>
    <mergeCell ref="C41:H41"/>
    <mergeCell ref="A42:B42"/>
    <mergeCell ref="K42:L42"/>
    <mergeCell ref="C46:H46"/>
    <mergeCell ref="A47:B47"/>
    <mergeCell ref="K47:L47"/>
    <mergeCell ref="B38:F38"/>
    <mergeCell ref="G38:L38"/>
    <mergeCell ref="C39:H39"/>
    <mergeCell ref="A40:B40"/>
    <mergeCell ref="K40:L40"/>
    <mergeCell ref="A43:A44"/>
    <mergeCell ref="B43:B44"/>
    <mergeCell ref="C43:H44"/>
    <mergeCell ref="I43:I44"/>
    <mergeCell ref="J43:J44"/>
    <mergeCell ref="K43:K44"/>
    <mergeCell ref="L43:L44"/>
    <mergeCell ref="C35:H35"/>
    <mergeCell ref="A36:B36"/>
    <mergeCell ref="K36:L36"/>
    <mergeCell ref="A37:F37"/>
    <mergeCell ref="G37:K37"/>
    <mergeCell ref="A32:B32"/>
    <mergeCell ref="K32:L32"/>
    <mergeCell ref="A33:F33"/>
    <mergeCell ref="G33:K33"/>
    <mergeCell ref="B34:F34"/>
    <mergeCell ref="G34:L34"/>
    <mergeCell ref="C27:H27"/>
    <mergeCell ref="A29:F29"/>
    <mergeCell ref="G29:K29"/>
    <mergeCell ref="B30:F30"/>
    <mergeCell ref="G30:L30"/>
    <mergeCell ref="C31:H31"/>
    <mergeCell ref="C18:H18"/>
    <mergeCell ref="C20:H20"/>
    <mergeCell ref="A25:F25"/>
    <mergeCell ref="G25:K25"/>
    <mergeCell ref="B26:F26"/>
    <mergeCell ref="G26:L26"/>
    <mergeCell ref="A22:A23"/>
    <mergeCell ref="B22:B23"/>
    <mergeCell ref="C22:H23"/>
    <mergeCell ref="I22:I23"/>
    <mergeCell ref="J22:J23"/>
    <mergeCell ref="K22:K23"/>
    <mergeCell ref="L22:L23"/>
    <mergeCell ref="B13:F13"/>
    <mergeCell ref="G13:L13"/>
    <mergeCell ref="C14:H14"/>
    <mergeCell ref="A16:F16"/>
    <mergeCell ref="G16:K16"/>
    <mergeCell ref="B17:F17"/>
    <mergeCell ref="G17:L17"/>
    <mergeCell ref="C10:H10"/>
    <mergeCell ref="A11:B11"/>
    <mergeCell ref="K11:L11"/>
    <mergeCell ref="A12:F12"/>
    <mergeCell ref="G12:K12"/>
    <mergeCell ref="A15:B15"/>
    <mergeCell ref="K15:L15"/>
    <mergeCell ref="A3:L4"/>
    <mergeCell ref="A7:L7"/>
    <mergeCell ref="A8:B8"/>
    <mergeCell ref="C8:H8"/>
    <mergeCell ref="B9:F9"/>
    <mergeCell ref="G9:L9"/>
    <mergeCell ref="A1:C1"/>
    <mergeCell ref="E1:H2"/>
    <mergeCell ref="K1:L1"/>
    <mergeCell ref="K2:L2"/>
  </mergeCells>
  <pageMargins left="0.19685039375000002" right="0.19685039375000002" top="0.78740157499999996" bottom="0.78740157499999996" header="0.3" footer="0.3"/>
  <pageSetup paperSize="9" orientation="landscape" r:id="rId1"/>
  <headerFooter>
    <oddFooter>&amp;CStránka &amp;P z &amp;N</oddFooter>
  </headerFooter>
  <rowBreaks count="2" manualBreakCount="2">
    <brk id="29" max="11" man="1"/>
    <brk id="56" max="1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zoomScaleNormal="100" workbookViewId="0">
      <selection sqref="A1:C1"/>
    </sheetView>
  </sheetViews>
  <sheetFormatPr defaultRowHeight="15" x14ac:dyDescent="0.25"/>
  <cols>
    <col min="1" max="1" width="5.5703125" style="1" customWidth="1"/>
    <col min="2" max="2" width="12" style="1" customWidth="1"/>
    <col min="3" max="4" width="9.7109375" style="1" customWidth="1"/>
    <col min="5" max="8" width="9.140625" style="1"/>
    <col min="9" max="9" width="11.7109375" style="1" customWidth="1"/>
    <col min="10" max="10" width="6.28515625" style="1" customWidth="1"/>
    <col min="11" max="11" width="12.7109375" style="1" customWidth="1"/>
    <col min="12" max="12" width="13.7109375" style="1" customWidth="1"/>
    <col min="13" max="13" width="16.7109375" hidden="1" customWidth="1"/>
  </cols>
  <sheetData>
    <row r="1" spans="1:13" ht="15.75" customHeight="1" thickBot="1" x14ac:dyDescent="0.3">
      <c r="A1" s="246"/>
      <c r="B1" s="247"/>
      <c r="C1" s="247"/>
      <c r="E1" s="248" t="str">
        <f>'581 Atletická dráha'!E1:H2</f>
        <v>Výkaz výměr</v>
      </c>
      <c r="F1" s="249"/>
      <c r="G1" s="249"/>
      <c r="H1" s="249"/>
      <c r="J1" s="2" t="s">
        <v>1</v>
      </c>
      <c r="K1" s="250"/>
      <c r="L1" s="251"/>
    </row>
    <row r="2" spans="1:13" ht="15.75" thickBot="1" x14ac:dyDescent="0.3">
      <c r="A2" s="1" t="s">
        <v>0</v>
      </c>
      <c r="C2" s="3">
        <f>'Krycí list'!B25</f>
        <v>42124</v>
      </c>
      <c r="E2" s="249"/>
      <c r="F2" s="249"/>
      <c r="G2" s="249"/>
      <c r="H2" s="249"/>
      <c r="J2" s="2" t="s">
        <v>2</v>
      </c>
      <c r="K2" s="252" t="str">
        <f>'Krycí list'!G9</f>
        <v>N15-063-254</v>
      </c>
      <c r="L2" s="251"/>
    </row>
    <row r="3" spans="1:13" x14ac:dyDescent="0.25">
      <c r="A3" s="253" t="s">
        <v>3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</row>
    <row r="4" spans="1:13" x14ac:dyDescent="0.25">
      <c r="A4" s="254"/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</row>
    <row r="5" spans="1:13" x14ac:dyDescent="0.25">
      <c r="A5" s="1" t="s">
        <v>4</v>
      </c>
      <c r="C5" s="1" t="str">
        <f>'Krycí list'!C8:D8</f>
        <v>Město Tábor</v>
      </c>
    </row>
    <row r="6" spans="1:13" ht="15.75" thickBot="1" x14ac:dyDescent="0.3"/>
    <row r="7" spans="1:13" ht="15.75" thickBot="1" x14ac:dyDescent="0.3">
      <c r="A7" s="259" t="s">
        <v>187</v>
      </c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</row>
    <row r="8" spans="1:13" ht="15.75" thickBot="1" x14ac:dyDescent="0.3">
      <c r="A8" s="261" t="s">
        <v>6</v>
      </c>
      <c r="B8" s="262"/>
      <c r="C8" s="263" t="s">
        <v>7</v>
      </c>
      <c r="D8" s="264"/>
      <c r="E8" s="264"/>
      <c r="F8" s="264"/>
      <c r="G8" s="264"/>
      <c r="H8" s="264"/>
      <c r="I8" s="5" t="s">
        <v>8</v>
      </c>
      <c r="J8" s="6" t="s">
        <v>9</v>
      </c>
      <c r="K8" s="5" t="s">
        <v>10</v>
      </c>
      <c r="L8" s="5" t="s">
        <v>11</v>
      </c>
    </row>
    <row r="9" spans="1:13" x14ac:dyDescent="0.25">
      <c r="A9" s="7">
        <v>1</v>
      </c>
      <c r="B9" s="265" t="s">
        <v>38</v>
      </c>
      <c r="C9" s="266"/>
      <c r="D9" s="266"/>
      <c r="E9" s="266"/>
      <c r="F9" s="266"/>
      <c r="G9" s="267"/>
      <c r="H9" s="268"/>
      <c r="I9" s="268"/>
      <c r="J9" s="268"/>
      <c r="K9" s="268"/>
      <c r="L9" s="268"/>
    </row>
    <row r="10" spans="1:13" x14ac:dyDescent="0.25">
      <c r="A10" s="4">
        <v>1</v>
      </c>
      <c r="B10" s="9" t="s">
        <v>80</v>
      </c>
      <c r="C10" s="250" t="s">
        <v>257</v>
      </c>
      <c r="D10" s="251"/>
      <c r="E10" s="251"/>
      <c r="F10" s="251"/>
      <c r="G10" s="251"/>
      <c r="H10" s="251"/>
      <c r="I10" s="10">
        <v>54.63</v>
      </c>
      <c r="J10" s="8" t="s">
        <v>16</v>
      </c>
      <c r="K10" s="10">
        <v>0</v>
      </c>
      <c r="L10" s="11">
        <f>ROUND(I10*K10,2)</f>
        <v>0</v>
      </c>
      <c r="M10" t="s">
        <v>188</v>
      </c>
    </row>
    <row r="11" spans="1:13" x14ac:dyDescent="0.25">
      <c r="A11" s="269"/>
      <c r="B11" s="247"/>
      <c r="C11" s="153" t="s">
        <v>338</v>
      </c>
      <c r="D11" s="180"/>
      <c r="E11" s="181" t="s">
        <v>339</v>
      </c>
      <c r="F11" s="152"/>
      <c r="G11" s="152"/>
      <c r="H11" s="152"/>
      <c r="I11" s="12">
        <f>19.96+19.96+14.71</f>
        <v>54.63</v>
      </c>
      <c r="K11" s="269"/>
      <c r="L11" s="247"/>
    </row>
    <row r="12" spans="1:13" x14ac:dyDescent="0.25">
      <c r="A12" s="276"/>
      <c r="B12" s="277"/>
      <c r="C12" s="277"/>
      <c r="D12" s="277"/>
      <c r="E12" s="277"/>
      <c r="F12" s="277"/>
      <c r="G12" s="289" t="s">
        <v>42</v>
      </c>
      <c r="H12" s="290"/>
      <c r="I12" s="290"/>
      <c r="J12" s="290"/>
      <c r="K12" s="290"/>
      <c r="L12" s="15">
        <f>SUM(L10)</f>
        <v>0</v>
      </c>
    </row>
    <row r="13" spans="1:13" x14ac:dyDescent="0.25">
      <c r="A13" s="16">
        <v>9</v>
      </c>
      <c r="B13" s="296" t="s">
        <v>29</v>
      </c>
      <c r="C13" s="297"/>
      <c r="D13" s="297"/>
      <c r="E13" s="297"/>
      <c r="F13" s="297"/>
      <c r="G13" s="276"/>
      <c r="H13" s="277"/>
      <c r="I13" s="277"/>
      <c r="J13" s="277"/>
      <c r="K13" s="277"/>
      <c r="L13" s="277"/>
    </row>
    <row r="14" spans="1:13" x14ac:dyDescent="0.25">
      <c r="A14" s="4">
        <v>2</v>
      </c>
      <c r="B14" s="9" t="s">
        <v>30</v>
      </c>
      <c r="C14" s="250" t="s">
        <v>31</v>
      </c>
      <c r="D14" s="251"/>
      <c r="E14" s="251"/>
      <c r="F14" s="251"/>
      <c r="G14" s="251"/>
      <c r="H14" s="251"/>
      <c r="I14" s="10">
        <v>5.1623999999999999</v>
      </c>
      <c r="J14" s="8" t="s">
        <v>32</v>
      </c>
      <c r="K14" s="10">
        <v>0</v>
      </c>
      <c r="L14" s="11">
        <f>ROUND(I14*K14,2)</f>
        <v>0</v>
      </c>
      <c r="M14" t="s">
        <v>189</v>
      </c>
    </row>
    <row r="15" spans="1:13" x14ac:dyDescent="0.25">
      <c r="A15" s="269"/>
      <c r="B15" s="247"/>
      <c r="C15" s="185" t="s">
        <v>340</v>
      </c>
      <c r="D15" s="152"/>
      <c r="E15" s="165" t="s">
        <v>341</v>
      </c>
      <c r="F15" s="152"/>
      <c r="G15" s="152"/>
      <c r="H15" s="152"/>
      <c r="I15" s="12">
        <v>5.1623999999999999</v>
      </c>
      <c r="K15" s="269"/>
      <c r="L15" s="247"/>
    </row>
    <row r="16" spans="1:13" ht="27" customHeight="1" x14ac:dyDescent="0.25">
      <c r="A16" s="133">
        <v>3</v>
      </c>
      <c r="B16" s="134" t="s">
        <v>34</v>
      </c>
      <c r="C16" s="280" t="s">
        <v>35</v>
      </c>
      <c r="D16" s="281"/>
      <c r="E16" s="281"/>
      <c r="F16" s="281"/>
      <c r="G16" s="281"/>
      <c r="H16" s="281"/>
      <c r="I16" s="135">
        <v>5.16</v>
      </c>
      <c r="J16" s="136" t="s">
        <v>32</v>
      </c>
      <c r="K16" s="135">
        <v>0</v>
      </c>
      <c r="L16" s="137">
        <f>ROUND(I16*K16,2)</f>
        <v>0</v>
      </c>
      <c r="M16" t="s">
        <v>190</v>
      </c>
    </row>
    <row r="17" spans="1:13" x14ac:dyDescent="0.25">
      <c r="A17" s="269"/>
      <c r="B17" s="247"/>
      <c r="C17" s="185" t="s">
        <v>340</v>
      </c>
      <c r="D17" s="152"/>
      <c r="E17" s="165" t="s">
        <v>341</v>
      </c>
      <c r="F17" s="152"/>
      <c r="G17" s="152"/>
      <c r="H17" s="152"/>
      <c r="I17" s="198">
        <v>5.1623999999999999</v>
      </c>
      <c r="K17" s="269"/>
      <c r="L17" s="247"/>
    </row>
    <row r="18" spans="1:13" s="186" customFormat="1" x14ac:dyDescent="0.25">
      <c r="A18" s="291">
        <v>4</v>
      </c>
      <c r="B18" s="292">
        <v>979083191</v>
      </c>
      <c r="C18" s="280" t="s">
        <v>441</v>
      </c>
      <c r="D18" s="280"/>
      <c r="E18" s="280"/>
      <c r="F18" s="280"/>
      <c r="G18" s="280"/>
      <c r="H18" s="280"/>
      <c r="I18" s="293">
        <v>46.44</v>
      </c>
      <c r="J18" s="292" t="s">
        <v>32</v>
      </c>
      <c r="K18" s="294">
        <v>0</v>
      </c>
      <c r="L18" s="295">
        <f>SUM(K18*I18)</f>
        <v>0</v>
      </c>
    </row>
    <row r="19" spans="1:13" s="186" customFormat="1" x14ac:dyDescent="0.25">
      <c r="A19" s="291"/>
      <c r="B19" s="292"/>
      <c r="C19" s="280"/>
      <c r="D19" s="280"/>
      <c r="E19" s="280"/>
      <c r="F19" s="280"/>
      <c r="G19" s="280"/>
      <c r="H19" s="280"/>
      <c r="I19" s="293"/>
      <c r="J19" s="292"/>
      <c r="K19" s="294"/>
      <c r="L19" s="295"/>
    </row>
    <row r="20" spans="1:13" s="186" customFormat="1" x14ac:dyDescent="0.25">
      <c r="A20" s="191"/>
      <c r="B20" s="136"/>
      <c r="C20" s="185" t="s">
        <v>450</v>
      </c>
      <c r="D20" s="152"/>
      <c r="E20" s="165" t="s">
        <v>339</v>
      </c>
      <c r="F20" s="152"/>
      <c r="G20" s="152"/>
      <c r="H20" s="152"/>
      <c r="I20" s="198">
        <v>46.44</v>
      </c>
      <c r="J20" s="187"/>
      <c r="K20" s="217"/>
      <c r="L20" s="218"/>
    </row>
    <row r="21" spans="1:13" x14ac:dyDescent="0.25">
      <c r="A21" s="4">
        <v>5</v>
      </c>
      <c r="B21" s="9" t="s">
        <v>87</v>
      </c>
      <c r="C21" s="250" t="s">
        <v>88</v>
      </c>
      <c r="D21" s="251"/>
      <c r="E21" s="251"/>
      <c r="F21" s="251"/>
      <c r="G21" s="251"/>
      <c r="H21" s="251"/>
      <c r="I21" s="10">
        <v>5.16</v>
      </c>
      <c r="J21" s="8" t="s">
        <v>32</v>
      </c>
      <c r="K21" s="10">
        <v>0</v>
      </c>
      <c r="L21" s="11">
        <f>ROUND(I21*K21,2)</f>
        <v>0</v>
      </c>
      <c r="M21" t="s">
        <v>191</v>
      </c>
    </row>
    <row r="22" spans="1:13" x14ac:dyDescent="0.25">
      <c r="A22" s="269"/>
      <c r="B22" s="247"/>
      <c r="C22" s="185" t="s">
        <v>340</v>
      </c>
      <c r="D22" s="152"/>
      <c r="E22" s="165" t="s">
        <v>341</v>
      </c>
      <c r="F22" s="152"/>
      <c r="G22" s="152"/>
      <c r="H22" s="152"/>
      <c r="I22" s="198">
        <v>5.1623999999999999</v>
      </c>
      <c r="K22" s="269"/>
      <c r="L22" s="247"/>
    </row>
    <row r="23" spans="1:13" x14ac:dyDescent="0.25">
      <c r="A23" s="276"/>
      <c r="B23" s="277"/>
      <c r="C23" s="277"/>
      <c r="D23" s="277"/>
      <c r="E23" s="277"/>
      <c r="F23" s="277"/>
      <c r="G23" s="289" t="s">
        <v>37</v>
      </c>
      <c r="H23" s="290"/>
      <c r="I23" s="290"/>
      <c r="J23" s="290"/>
      <c r="K23" s="290"/>
      <c r="L23" s="15">
        <f>SUM(L14:L21)</f>
        <v>0</v>
      </c>
    </row>
    <row r="24" spans="1:13" x14ac:dyDescent="0.25">
      <c r="A24" s="16">
        <v>1</v>
      </c>
      <c r="B24" s="296" t="s">
        <v>38</v>
      </c>
      <c r="C24" s="297"/>
      <c r="D24" s="297"/>
      <c r="E24" s="297"/>
      <c r="F24" s="297"/>
      <c r="G24" s="276"/>
      <c r="H24" s="277"/>
      <c r="I24" s="277"/>
      <c r="J24" s="277"/>
      <c r="K24" s="277"/>
      <c r="L24" s="277"/>
    </row>
    <row r="25" spans="1:13" x14ac:dyDescent="0.25">
      <c r="A25" s="4">
        <v>6</v>
      </c>
      <c r="B25" s="9" t="s">
        <v>192</v>
      </c>
      <c r="C25" s="250" t="s">
        <v>193</v>
      </c>
      <c r="D25" s="251"/>
      <c r="E25" s="251"/>
      <c r="F25" s="251"/>
      <c r="G25" s="251"/>
      <c r="H25" s="251"/>
      <c r="I25" s="10">
        <v>1.8924000000000001</v>
      </c>
      <c r="J25" s="8" t="s">
        <v>71</v>
      </c>
      <c r="K25" s="10">
        <v>0</v>
      </c>
      <c r="L25" s="11">
        <f>ROUND(I25*K25,2)</f>
        <v>0</v>
      </c>
      <c r="M25" t="s">
        <v>194</v>
      </c>
    </row>
    <row r="26" spans="1:13" x14ac:dyDescent="0.25">
      <c r="A26" s="269"/>
      <c r="B26" s="247"/>
      <c r="C26" s="153" t="s">
        <v>342</v>
      </c>
      <c r="D26" s="180"/>
      <c r="E26" s="181" t="s">
        <v>339</v>
      </c>
      <c r="F26" s="180"/>
      <c r="G26" s="180"/>
      <c r="H26" s="180"/>
      <c r="I26" s="12">
        <f>9.96*0.19</f>
        <v>1.8924000000000001</v>
      </c>
      <c r="K26" s="269"/>
      <c r="L26" s="247"/>
    </row>
    <row r="27" spans="1:13" x14ac:dyDescent="0.25">
      <c r="A27" s="4">
        <v>7</v>
      </c>
      <c r="B27" s="9" t="s">
        <v>195</v>
      </c>
      <c r="C27" s="250" t="s">
        <v>196</v>
      </c>
      <c r="D27" s="251"/>
      <c r="E27" s="251"/>
      <c r="F27" s="251"/>
      <c r="G27" s="251"/>
      <c r="H27" s="251"/>
      <c r="I27" s="10">
        <v>1.8924000000000001</v>
      </c>
      <c r="J27" s="8" t="s">
        <v>71</v>
      </c>
      <c r="K27" s="10">
        <v>0</v>
      </c>
      <c r="L27" s="11">
        <f>ROUND(I27*K27,2)</f>
        <v>0</v>
      </c>
      <c r="M27" t="s">
        <v>197</v>
      </c>
    </row>
    <row r="28" spans="1:13" x14ac:dyDescent="0.25">
      <c r="A28" s="269"/>
      <c r="B28" s="247"/>
      <c r="C28" s="153" t="s">
        <v>342</v>
      </c>
      <c r="D28" s="180"/>
      <c r="E28" s="181" t="s">
        <v>339</v>
      </c>
      <c r="F28" s="180"/>
      <c r="G28" s="180"/>
      <c r="H28" s="180"/>
      <c r="I28" s="12">
        <f>9.96*0.19</f>
        <v>1.8924000000000001</v>
      </c>
      <c r="K28" s="269"/>
      <c r="L28" s="247"/>
    </row>
    <row r="29" spans="1:13" x14ac:dyDescent="0.25">
      <c r="A29" s="4">
        <v>8</v>
      </c>
      <c r="B29" s="9" t="s">
        <v>39</v>
      </c>
      <c r="C29" s="250" t="s">
        <v>40</v>
      </c>
      <c r="D29" s="251"/>
      <c r="E29" s="251"/>
      <c r="F29" s="251"/>
      <c r="G29" s="251"/>
      <c r="H29" s="251"/>
      <c r="I29" s="10">
        <v>3.59</v>
      </c>
      <c r="J29" s="8" t="s">
        <v>32</v>
      </c>
      <c r="K29" s="10">
        <v>0</v>
      </c>
      <c r="L29" s="11">
        <f>ROUND(I29*K29,2)</f>
        <v>0</v>
      </c>
      <c r="M29" t="s">
        <v>198</v>
      </c>
    </row>
    <row r="30" spans="1:13" x14ac:dyDescent="0.25">
      <c r="A30" s="269"/>
      <c r="B30" s="247"/>
      <c r="C30" s="153" t="s">
        <v>343</v>
      </c>
      <c r="D30" s="180"/>
      <c r="E30" s="181" t="s">
        <v>344</v>
      </c>
      <c r="F30" s="180"/>
      <c r="G30" s="180"/>
      <c r="H30" s="180"/>
      <c r="I30" s="12">
        <f>1.89*1.9</f>
        <v>3.5909999999999997</v>
      </c>
      <c r="K30" s="269"/>
      <c r="L30" s="247"/>
    </row>
    <row r="31" spans="1:13" x14ac:dyDescent="0.25">
      <c r="A31" s="276"/>
      <c r="B31" s="277"/>
      <c r="C31" s="277"/>
      <c r="D31" s="277"/>
      <c r="E31" s="277"/>
      <c r="F31" s="277"/>
      <c r="G31" s="289" t="s">
        <v>42</v>
      </c>
      <c r="H31" s="290"/>
      <c r="I31" s="290"/>
      <c r="J31" s="290"/>
      <c r="K31" s="290"/>
      <c r="L31" s="15">
        <f>SUM(L25:L29)</f>
        <v>0</v>
      </c>
    </row>
    <row r="32" spans="1:13" x14ac:dyDescent="0.25">
      <c r="A32" s="16">
        <v>9</v>
      </c>
      <c r="B32" s="296" t="s">
        <v>29</v>
      </c>
      <c r="C32" s="297"/>
      <c r="D32" s="297"/>
      <c r="E32" s="297"/>
      <c r="F32" s="297"/>
      <c r="G32" s="276"/>
      <c r="H32" s="277"/>
      <c r="I32" s="277"/>
      <c r="J32" s="277"/>
      <c r="K32" s="277"/>
      <c r="L32" s="277"/>
    </row>
    <row r="33" spans="1:13" ht="27.75" customHeight="1" x14ac:dyDescent="0.25">
      <c r="A33" s="133">
        <v>9</v>
      </c>
      <c r="B33" s="134" t="s">
        <v>176</v>
      </c>
      <c r="C33" s="280" t="s">
        <v>351</v>
      </c>
      <c r="D33" s="281"/>
      <c r="E33" s="281"/>
      <c r="F33" s="281"/>
      <c r="G33" s="281"/>
      <c r="H33" s="281"/>
      <c r="I33" s="135">
        <v>54.63</v>
      </c>
      <c r="J33" s="136" t="s">
        <v>16</v>
      </c>
      <c r="K33" s="135">
        <v>0</v>
      </c>
      <c r="L33" s="137">
        <f>ROUND(I33*K33,2)</f>
        <v>0</v>
      </c>
      <c r="M33" t="s">
        <v>199</v>
      </c>
    </row>
    <row r="34" spans="1:13" x14ac:dyDescent="0.25">
      <c r="A34" s="269"/>
      <c r="B34" s="247"/>
      <c r="C34" s="154" t="s">
        <v>345</v>
      </c>
      <c r="D34" s="168"/>
      <c r="E34" s="181" t="s">
        <v>344</v>
      </c>
      <c r="F34" s="168"/>
      <c r="G34" s="168"/>
      <c r="H34" s="168"/>
      <c r="I34" s="12">
        <v>54.63</v>
      </c>
      <c r="K34" s="269"/>
      <c r="L34" s="247"/>
    </row>
    <row r="35" spans="1:13" x14ac:dyDescent="0.25">
      <c r="A35" s="276"/>
      <c r="B35" s="277"/>
      <c r="C35" s="277"/>
      <c r="D35" s="277"/>
      <c r="E35" s="277"/>
      <c r="F35" s="277"/>
      <c r="G35" s="289" t="s">
        <v>37</v>
      </c>
      <c r="H35" s="290"/>
      <c r="I35" s="290"/>
      <c r="J35" s="290"/>
      <c r="K35" s="290"/>
      <c r="L35" s="15">
        <f>SUM(L33)</f>
        <v>0</v>
      </c>
    </row>
    <row r="36" spans="1:13" x14ac:dyDescent="0.25">
      <c r="A36" s="16" t="s">
        <v>12</v>
      </c>
      <c r="B36" s="296" t="s">
        <v>13</v>
      </c>
      <c r="C36" s="297"/>
      <c r="D36" s="297"/>
      <c r="E36" s="297"/>
      <c r="F36" s="297"/>
      <c r="G36" s="276"/>
      <c r="H36" s="277"/>
      <c r="I36" s="277"/>
      <c r="J36" s="277"/>
      <c r="K36" s="277"/>
      <c r="L36" s="277"/>
    </row>
    <row r="37" spans="1:13" x14ac:dyDescent="0.25">
      <c r="A37" s="4">
        <v>10</v>
      </c>
      <c r="B37" s="9" t="s">
        <v>200</v>
      </c>
      <c r="C37" s="250" t="s">
        <v>201</v>
      </c>
      <c r="D37" s="251"/>
      <c r="E37" s="251"/>
      <c r="F37" s="251"/>
      <c r="G37" s="251"/>
      <c r="H37" s="251"/>
      <c r="I37" s="10">
        <v>54.63</v>
      </c>
      <c r="J37" s="8" t="s">
        <v>16</v>
      </c>
      <c r="K37" s="10">
        <v>0</v>
      </c>
      <c r="L37" s="11">
        <f>ROUND(I37*K37,2)</f>
        <v>0</v>
      </c>
      <c r="M37" t="s">
        <v>202</v>
      </c>
    </row>
    <row r="38" spans="1:13" x14ac:dyDescent="0.25">
      <c r="A38" s="269"/>
      <c r="B38" s="247"/>
      <c r="C38" s="154" t="s">
        <v>345</v>
      </c>
      <c r="D38" s="168"/>
      <c r="E38" s="176" t="s">
        <v>344</v>
      </c>
      <c r="F38" s="168"/>
      <c r="G38" s="168"/>
      <c r="H38" s="168"/>
      <c r="I38" s="12">
        <v>54.63</v>
      </c>
      <c r="K38" s="269"/>
      <c r="L38" s="247"/>
    </row>
    <row r="39" spans="1:13" x14ac:dyDescent="0.25">
      <c r="A39" s="276"/>
      <c r="B39" s="277"/>
      <c r="C39" s="277"/>
      <c r="D39" s="277"/>
      <c r="E39" s="277"/>
      <c r="F39" s="277"/>
      <c r="G39" s="289" t="s">
        <v>28</v>
      </c>
      <c r="H39" s="290"/>
      <c r="I39" s="290"/>
      <c r="J39" s="290"/>
      <c r="K39" s="290"/>
      <c r="L39" s="15">
        <f>SUM(L37)</f>
        <v>0</v>
      </c>
    </row>
    <row r="40" spans="1:13" x14ac:dyDescent="0.25">
      <c r="A40" s="16">
        <v>5</v>
      </c>
      <c r="B40" s="296" t="s">
        <v>123</v>
      </c>
      <c r="C40" s="297"/>
      <c r="D40" s="297"/>
      <c r="E40" s="297"/>
      <c r="F40" s="297"/>
      <c r="G40" s="276"/>
      <c r="H40" s="277"/>
      <c r="I40" s="277"/>
      <c r="J40" s="277"/>
      <c r="K40" s="277"/>
      <c r="L40" s="277"/>
    </row>
    <row r="41" spans="1:13" x14ac:dyDescent="0.25">
      <c r="A41" s="4">
        <v>11</v>
      </c>
      <c r="B41" s="9" t="s">
        <v>203</v>
      </c>
      <c r="C41" s="250" t="s">
        <v>204</v>
      </c>
      <c r="D41" s="251"/>
      <c r="E41" s="251"/>
      <c r="F41" s="251"/>
      <c r="G41" s="251"/>
      <c r="H41" s="251"/>
      <c r="I41" s="10">
        <v>9.9600000000000009</v>
      </c>
      <c r="J41" s="8" t="s">
        <v>23</v>
      </c>
      <c r="K41" s="10">
        <v>0</v>
      </c>
      <c r="L41" s="11">
        <f>ROUND(I41*K41,2)</f>
        <v>0</v>
      </c>
      <c r="M41" t="s">
        <v>205</v>
      </c>
    </row>
    <row r="42" spans="1:13" x14ac:dyDescent="0.25">
      <c r="A42" s="269"/>
      <c r="B42" s="247"/>
      <c r="C42" s="182">
        <v>9.9600000000000009</v>
      </c>
      <c r="D42" s="168"/>
      <c r="E42" s="176" t="s">
        <v>344</v>
      </c>
      <c r="F42" s="168"/>
      <c r="G42" s="168"/>
      <c r="H42" s="168"/>
      <c r="I42" s="12">
        <v>9.9600000000000009</v>
      </c>
      <c r="K42" s="269"/>
      <c r="L42" s="247"/>
    </row>
    <row r="43" spans="1:13" x14ac:dyDescent="0.25">
      <c r="A43" s="276"/>
      <c r="B43" s="277"/>
      <c r="C43" s="277"/>
      <c r="D43" s="277"/>
      <c r="E43" s="277"/>
      <c r="F43" s="277"/>
      <c r="G43" s="289" t="s">
        <v>127</v>
      </c>
      <c r="H43" s="290"/>
      <c r="I43" s="290"/>
      <c r="J43" s="290"/>
      <c r="K43" s="290"/>
      <c r="L43" s="15">
        <f>SUM(L41)</f>
        <v>0</v>
      </c>
    </row>
    <row r="44" spans="1:13" x14ac:dyDescent="0.25">
      <c r="A44" s="16">
        <v>6</v>
      </c>
      <c r="B44" s="296" t="s">
        <v>109</v>
      </c>
      <c r="C44" s="297"/>
      <c r="D44" s="297"/>
      <c r="E44" s="297"/>
      <c r="F44" s="297"/>
      <c r="G44" s="276"/>
      <c r="H44" s="277"/>
      <c r="I44" s="277"/>
      <c r="J44" s="277"/>
      <c r="K44" s="277"/>
      <c r="L44" s="277"/>
    </row>
    <row r="45" spans="1:13" x14ac:dyDescent="0.25">
      <c r="A45" s="4">
        <v>12</v>
      </c>
      <c r="B45" s="9" t="s">
        <v>206</v>
      </c>
      <c r="C45" s="250" t="s">
        <v>207</v>
      </c>
      <c r="D45" s="251"/>
      <c r="E45" s="251"/>
      <c r="F45" s="251"/>
      <c r="G45" s="251"/>
      <c r="H45" s="251"/>
      <c r="I45" s="10">
        <v>9.9600000000000009</v>
      </c>
      <c r="J45" s="8" t="s">
        <v>23</v>
      </c>
      <c r="K45" s="10">
        <v>0</v>
      </c>
      <c r="L45" s="11">
        <f>ROUND(I45*K45,2)</f>
        <v>0</v>
      </c>
      <c r="M45" t="s">
        <v>208</v>
      </c>
    </row>
    <row r="46" spans="1:13" x14ac:dyDescent="0.25">
      <c r="A46" s="269"/>
      <c r="B46" s="247"/>
      <c r="C46" s="182">
        <v>9.9600000000000009</v>
      </c>
      <c r="D46" s="168"/>
      <c r="E46" s="176" t="s">
        <v>344</v>
      </c>
      <c r="F46" s="168"/>
      <c r="G46" s="168"/>
      <c r="H46" s="168"/>
      <c r="I46" s="12">
        <v>9.9600000000000009</v>
      </c>
      <c r="K46" s="269"/>
      <c r="L46" s="247"/>
    </row>
    <row r="47" spans="1:13" x14ac:dyDescent="0.25">
      <c r="A47" s="276"/>
      <c r="B47" s="277"/>
      <c r="C47" s="277"/>
      <c r="D47" s="277"/>
      <c r="E47" s="277"/>
      <c r="F47" s="277"/>
      <c r="G47" s="289" t="s">
        <v>113</v>
      </c>
      <c r="H47" s="290"/>
      <c r="I47" s="290"/>
      <c r="J47" s="290"/>
      <c r="K47" s="290"/>
      <c r="L47" s="15">
        <f>SUM(L45)</f>
        <v>0</v>
      </c>
    </row>
    <row r="48" spans="1:13" x14ac:dyDescent="0.25">
      <c r="A48" s="16">
        <v>5</v>
      </c>
      <c r="B48" s="296" t="s">
        <v>123</v>
      </c>
      <c r="C48" s="297"/>
      <c r="D48" s="297"/>
      <c r="E48" s="297"/>
      <c r="F48" s="297"/>
      <c r="G48" s="276"/>
      <c r="H48" s="277"/>
      <c r="I48" s="277"/>
      <c r="J48" s="277"/>
      <c r="K48" s="277"/>
      <c r="L48" s="277"/>
    </row>
    <row r="49" spans="1:13" x14ac:dyDescent="0.25">
      <c r="A49" s="4">
        <v>13</v>
      </c>
      <c r="B49" s="9" t="s">
        <v>209</v>
      </c>
      <c r="C49" s="250" t="s">
        <v>210</v>
      </c>
      <c r="D49" s="251"/>
      <c r="E49" s="251"/>
      <c r="F49" s="251"/>
      <c r="G49" s="251"/>
      <c r="H49" s="251"/>
      <c r="I49" s="10">
        <v>9.9600000000000009</v>
      </c>
      <c r="J49" s="8" t="s">
        <v>23</v>
      </c>
      <c r="K49" s="10">
        <v>0</v>
      </c>
      <c r="L49" s="11">
        <f>ROUND(I49*K49,2)</f>
        <v>0</v>
      </c>
      <c r="M49" t="s">
        <v>211</v>
      </c>
    </row>
    <row r="50" spans="1:13" x14ac:dyDescent="0.25">
      <c r="A50" s="269"/>
      <c r="B50" s="247"/>
      <c r="C50" s="182">
        <v>9.9600000000000009</v>
      </c>
      <c r="D50" s="168"/>
      <c r="E50" s="176" t="s">
        <v>344</v>
      </c>
      <c r="F50" s="168"/>
      <c r="G50" s="168"/>
      <c r="H50" s="168"/>
      <c r="I50" s="12">
        <v>9.9600000000000009</v>
      </c>
      <c r="K50" s="269"/>
      <c r="L50" s="247"/>
    </row>
    <row r="51" spans="1:13" x14ac:dyDescent="0.25">
      <c r="A51" s="4">
        <v>14</v>
      </c>
      <c r="B51" s="9" t="s">
        <v>212</v>
      </c>
      <c r="C51" s="250" t="s">
        <v>213</v>
      </c>
      <c r="D51" s="251"/>
      <c r="E51" s="251"/>
      <c r="F51" s="251"/>
      <c r="G51" s="251"/>
      <c r="H51" s="251"/>
      <c r="I51" s="10">
        <v>153.81</v>
      </c>
      <c r="J51" s="8" t="s">
        <v>23</v>
      </c>
      <c r="K51" s="10">
        <v>0</v>
      </c>
      <c r="L51" s="11">
        <f>ROUND(I51*K51,2)</f>
        <v>0</v>
      </c>
      <c r="M51" t="s">
        <v>214</v>
      </c>
    </row>
    <row r="52" spans="1:13" x14ac:dyDescent="0.25">
      <c r="A52" s="269"/>
      <c r="B52" s="247"/>
      <c r="C52" s="182" t="s">
        <v>346</v>
      </c>
      <c r="D52" s="168"/>
      <c r="E52" s="176" t="s">
        <v>344</v>
      </c>
      <c r="F52" s="168"/>
      <c r="G52" s="168"/>
      <c r="H52" s="168"/>
      <c r="I52" s="12">
        <f>9.96+143.85</f>
        <v>153.81</v>
      </c>
      <c r="K52" s="269"/>
      <c r="L52" s="247"/>
    </row>
    <row r="53" spans="1:13" x14ac:dyDescent="0.25">
      <c r="A53" s="276"/>
      <c r="B53" s="277"/>
      <c r="C53" s="277"/>
      <c r="D53" s="277"/>
      <c r="E53" s="277"/>
      <c r="F53" s="277"/>
      <c r="G53" s="272" t="s">
        <v>127</v>
      </c>
      <c r="H53" s="273"/>
      <c r="I53" s="273"/>
      <c r="J53" s="273"/>
      <c r="K53" s="273"/>
      <c r="L53" s="13">
        <f>SUM(L49:L51)</f>
        <v>0</v>
      </c>
    </row>
    <row r="54" spans="1:13" x14ac:dyDescent="0.25">
      <c r="A54" s="282" t="s">
        <v>11</v>
      </c>
      <c r="B54" s="283"/>
      <c r="C54" s="14"/>
      <c r="D54" s="284"/>
      <c r="E54" s="285"/>
      <c r="F54" s="284"/>
      <c r="G54" s="285"/>
      <c r="H54" s="286" t="s">
        <v>53</v>
      </c>
      <c r="I54" s="287"/>
      <c r="J54" s="287"/>
      <c r="K54" s="288">
        <f>L10+L14+L16+L21+L25+L27+L29+L33+L37+L41+L45+L49+L51</f>
        <v>0</v>
      </c>
      <c r="L54" s="287"/>
    </row>
    <row r="55" spans="1:13" x14ac:dyDescent="0.25">
      <c r="A55" s="269"/>
      <c r="B55" s="247"/>
      <c r="C55" s="247"/>
      <c r="D55" s="247"/>
      <c r="E55" s="247"/>
      <c r="F55" s="247"/>
      <c r="G55" s="247"/>
      <c r="H55" s="247"/>
      <c r="I55" s="247"/>
      <c r="J55" s="247"/>
      <c r="K55" s="247"/>
      <c r="L55" s="247"/>
    </row>
  </sheetData>
  <mergeCells count="92">
    <mergeCell ref="L18:L19"/>
    <mergeCell ref="B18:B19"/>
    <mergeCell ref="C18:H19"/>
    <mergeCell ref="I18:I19"/>
    <mergeCell ref="J18:J19"/>
    <mergeCell ref="K18:K19"/>
    <mergeCell ref="A55:L55"/>
    <mergeCell ref="C51:H51"/>
    <mergeCell ref="A52:B52"/>
    <mergeCell ref="K52:L52"/>
    <mergeCell ref="A53:F53"/>
    <mergeCell ref="G53:K53"/>
    <mergeCell ref="A54:B54"/>
    <mergeCell ref="H54:J54"/>
    <mergeCell ref="K54:L54"/>
    <mergeCell ref="D54:E54"/>
    <mergeCell ref="F54:G54"/>
    <mergeCell ref="A50:B50"/>
    <mergeCell ref="K50:L50"/>
    <mergeCell ref="A43:F43"/>
    <mergeCell ref="G43:K43"/>
    <mergeCell ref="B44:F44"/>
    <mergeCell ref="G44:L44"/>
    <mergeCell ref="C45:H45"/>
    <mergeCell ref="A46:B46"/>
    <mergeCell ref="K46:L46"/>
    <mergeCell ref="A47:F47"/>
    <mergeCell ref="G47:K47"/>
    <mergeCell ref="B48:F48"/>
    <mergeCell ref="G48:L48"/>
    <mergeCell ref="C49:H49"/>
    <mergeCell ref="A42:B42"/>
    <mergeCell ref="K42:L42"/>
    <mergeCell ref="A35:F35"/>
    <mergeCell ref="G35:K35"/>
    <mergeCell ref="B36:F36"/>
    <mergeCell ref="G36:L36"/>
    <mergeCell ref="C37:H37"/>
    <mergeCell ref="A38:B38"/>
    <mergeCell ref="K38:L38"/>
    <mergeCell ref="A39:F39"/>
    <mergeCell ref="G39:K39"/>
    <mergeCell ref="B40:F40"/>
    <mergeCell ref="G40:L40"/>
    <mergeCell ref="C41:H41"/>
    <mergeCell ref="A34:B34"/>
    <mergeCell ref="K34:L34"/>
    <mergeCell ref="C29:H29"/>
    <mergeCell ref="A30:B30"/>
    <mergeCell ref="K30:L30"/>
    <mergeCell ref="A31:F31"/>
    <mergeCell ref="G31:K31"/>
    <mergeCell ref="B32:F32"/>
    <mergeCell ref="G32:L32"/>
    <mergeCell ref="C33:H33"/>
    <mergeCell ref="C27:H27"/>
    <mergeCell ref="A28:B28"/>
    <mergeCell ref="K28:L28"/>
    <mergeCell ref="A23:F23"/>
    <mergeCell ref="G23:K23"/>
    <mergeCell ref="B24:F24"/>
    <mergeCell ref="G24:L24"/>
    <mergeCell ref="C25:H25"/>
    <mergeCell ref="A26:B26"/>
    <mergeCell ref="K26:L26"/>
    <mergeCell ref="A11:B11"/>
    <mergeCell ref="K11:L11"/>
    <mergeCell ref="A12:F12"/>
    <mergeCell ref="G12:K12"/>
    <mergeCell ref="A22:B22"/>
    <mergeCell ref="K22:L22"/>
    <mergeCell ref="B13:F13"/>
    <mergeCell ref="G13:L13"/>
    <mergeCell ref="C14:H14"/>
    <mergeCell ref="A15:B15"/>
    <mergeCell ref="K15:L15"/>
    <mergeCell ref="C16:H16"/>
    <mergeCell ref="A17:B17"/>
    <mergeCell ref="K17:L17"/>
    <mergeCell ref="C21:H21"/>
    <mergeCell ref="A18:A19"/>
    <mergeCell ref="A1:C1"/>
    <mergeCell ref="E1:H2"/>
    <mergeCell ref="K1:L1"/>
    <mergeCell ref="K2:L2"/>
    <mergeCell ref="C10:H10"/>
    <mergeCell ref="A3:L4"/>
    <mergeCell ref="A7:L7"/>
    <mergeCell ref="A8:B8"/>
    <mergeCell ref="C8:H8"/>
    <mergeCell ref="B9:F9"/>
    <mergeCell ref="G9:L9"/>
  </mergeCells>
  <pageMargins left="0.19685039375000002" right="0.19685039375000002" top="0.78740157499999996" bottom="0.78740157499999996" header="0.3" footer="0.3"/>
  <pageSetup paperSize="9" orientation="landscape" r:id="rId1"/>
  <headerFooter>
    <oddFooter>&amp;CStránka &amp;P z &amp;N</oddFooter>
  </headerFooter>
  <rowBreaks count="1" manualBreakCount="1">
    <brk id="3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zoomScaleNormal="100" workbookViewId="0">
      <selection sqref="A1:C1"/>
    </sheetView>
  </sheetViews>
  <sheetFormatPr defaultRowHeight="15" x14ac:dyDescent="0.25"/>
  <cols>
    <col min="1" max="1" width="5.5703125" style="1" customWidth="1"/>
    <col min="2" max="2" width="12" style="1" customWidth="1"/>
    <col min="3" max="4" width="9.7109375" style="1" customWidth="1"/>
    <col min="5" max="8" width="9.140625" style="1"/>
    <col min="9" max="9" width="11.7109375" style="1" customWidth="1"/>
    <col min="10" max="10" width="6.28515625" style="1" customWidth="1"/>
    <col min="11" max="11" width="12.7109375" style="1" customWidth="1"/>
    <col min="12" max="12" width="13.7109375" style="1" customWidth="1"/>
    <col min="13" max="13" width="16.7109375" hidden="1" customWidth="1"/>
    <col min="14" max="14" width="9.140625" customWidth="1"/>
  </cols>
  <sheetData>
    <row r="1" spans="1:13" ht="15.75" customHeight="1" thickBot="1" x14ac:dyDescent="0.3">
      <c r="A1" s="246"/>
      <c r="B1" s="247"/>
      <c r="C1" s="247"/>
      <c r="D1" s="186"/>
      <c r="E1" s="248" t="str">
        <f>'581 Atletická dráha'!E1:H2</f>
        <v>Výkaz výměr</v>
      </c>
      <c r="F1" s="249"/>
      <c r="G1" s="249"/>
      <c r="H1" s="249"/>
      <c r="I1" s="186"/>
      <c r="J1" s="188" t="s">
        <v>1</v>
      </c>
      <c r="K1" s="250"/>
      <c r="L1" s="251"/>
      <c r="M1" s="186"/>
    </row>
    <row r="2" spans="1:13" ht="15.75" thickBot="1" x14ac:dyDescent="0.3">
      <c r="A2" s="187" t="s">
        <v>0</v>
      </c>
      <c r="B2" s="186"/>
      <c r="C2" s="190">
        <f>'Krycí list'!B25</f>
        <v>42124</v>
      </c>
      <c r="D2" s="186"/>
      <c r="E2" s="249"/>
      <c r="F2" s="249"/>
      <c r="G2" s="249"/>
      <c r="H2" s="249"/>
      <c r="I2" s="186"/>
      <c r="J2" s="188" t="s">
        <v>2</v>
      </c>
      <c r="K2" s="252" t="str">
        <f>'Krycí list'!G9</f>
        <v>N15-063-254</v>
      </c>
      <c r="L2" s="251"/>
      <c r="M2" s="186"/>
    </row>
    <row r="3" spans="1:13" x14ac:dyDescent="0.25">
      <c r="A3" s="253" t="s">
        <v>3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186"/>
    </row>
    <row r="4" spans="1:13" x14ac:dyDescent="0.25">
      <c r="A4" s="254"/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186"/>
    </row>
    <row r="5" spans="1:13" x14ac:dyDescent="0.25">
      <c r="A5" s="187" t="s">
        <v>4</v>
      </c>
      <c r="B5" s="186"/>
      <c r="C5" s="187" t="str">
        <f>'Krycí list'!C8:D8</f>
        <v>Město Tábor</v>
      </c>
      <c r="D5" s="186"/>
      <c r="E5" s="186"/>
      <c r="F5" s="186"/>
      <c r="G5" s="186"/>
      <c r="H5" s="186"/>
      <c r="I5" s="186"/>
      <c r="J5" s="186"/>
      <c r="K5" s="186"/>
      <c r="L5" s="186"/>
      <c r="M5" s="186"/>
    </row>
    <row r="6" spans="1:13" ht="15.75" thickBot="1" x14ac:dyDescent="0.3">
      <c r="A6" s="186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</row>
    <row r="7" spans="1:13" ht="15.75" thickBot="1" x14ac:dyDescent="0.3">
      <c r="A7" s="259" t="s">
        <v>432</v>
      </c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186"/>
    </row>
    <row r="8" spans="1:13" ht="15.75" thickBot="1" x14ac:dyDescent="0.3">
      <c r="A8" s="261" t="s">
        <v>6</v>
      </c>
      <c r="B8" s="262"/>
      <c r="C8" s="263" t="s">
        <v>7</v>
      </c>
      <c r="D8" s="264"/>
      <c r="E8" s="264"/>
      <c r="F8" s="264"/>
      <c r="G8" s="264"/>
      <c r="H8" s="264"/>
      <c r="I8" s="193" t="s">
        <v>8</v>
      </c>
      <c r="J8" s="192" t="s">
        <v>9</v>
      </c>
      <c r="K8" s="193" t="s">
        <v>10</v>
      </c>
      <c r="L8" s="193" t="s">
        <v>11</v>
      </c>
      <c r="M8" s="186"/>
    </row>
    <row r="9" spans="1:13" x14ac:dyDescent="0.25">
      <c r="A9" s="194">
        <v>1</v>
      </c>
      <c r="B9" s="265" t="s">
        <v>38</v>
      </c>
      <c r="C9" s="266"/>
      <c r="D9" s="266"/>
      <c r="E9" s="266"/>
      <c r="F9" s="266"/>
      <c r="G9" s="267"/>
      <c r="H9" s="268"/>
      <c r="I9" s="268"/>
      <c r="J9" s="268"/>
      <c r="K9" s="268"/>
      <c r="L9" s="268"/>
      <c r="M9" s="186"/>
    </row>
    <row r="10" spans="1:13" x14ac:dyDescent="0.25">
      <c r="A10" s="191">
        <v>1</v>
      </c>
      <c r="B10" s="195" t="s">
        <v>354</v>
      </c>
      <c r="C10" s="250" t="s">
        <v>355</v>
      </c>
      <c r="D10" s="251"/>
      <c r="E10" s="251"/>
      <c r="F10" s="251"/>
      <c r="G10" s="251"/>
      <c r="H10" s="251"/>
      <c r="I10" s="196">
        <v>48</v>
      </c>
      <c r="J10" s="201" t="s">
        <v>381</v>
      </c>
      <c r="K10" s="196">
        <v>0</v>
      </c>
      <c r="L10" s="197">
        <f>SUM(K10*I10)</f>
        <v>0</v>
      </c>
      <c r="M10" s="186" t="s">
        <v>356</v>
      </c>
    </row>
    <row r="11" spans="1:13" x14ac:dyDescent="0.25">
      <c r="A11" s="269"/>
      <c r="B11" s="247"/>
      <c r="C11" s="270" t="s">
        <v>383</v>
      </c>
      <c r="D11" s="271"/>
      <c r="E11" s="271"/>
      <c r="F11" s="271"/>
      <c r="G11" s="271"/>
      <c r="H11" s="271"/>
      <c r="I11" s="198">
        <v>48</v>
      </c>
      <c r="J11" s="186"/>
      <c r="K11" s="269"/>
      <c r="L11" s="247"/>
      <c r="M11" s="186"/>
    </row>
    <row r="12" spans="1:13" x14ac:dyDescent="0.25">
      <c r="A12" s="191">
        <v>2</v>
      </c>
      <c r="B12" s="195" t="s">
        <v>357</v>
      </c>
      <c r="C12" s="250" t="s">
        <v>358</v>
      </c>
      <c r="D12" s="251"/>
      <c r="E12" s="251"/>
      <c r="F12" s="251"/>
      <c r="G12" s="251"/>
      <c r="H12" s="251"/>
      <c r="I12" s="196">
        <v>48</v>
      </c>
      <c r="J12" s="201" t="s">
        <v>381</v>
      </c>
      <c r="K12" s="196">
        <v>0</v>
      </c>
      <c r="L12" s="197">
        <f>SUM(K12*I12)</f>
        <v>0</v>
      </c>
      <c r="M12" s="186" t="s">
        <v>359</v>
      </c>
    </row>
    <row r="13" spans="1:13" x14ac:dyDescent="0.25">
      <c r="A13" s="269"/>
      <c r="B13" s="247"/>
      <c r="C13" s="270" t="s">
        <v>385</v>
      </c>
      <c r="D13" s="271"/>
      <c r="E13" s="271"/>
      <c r="F13" s="271"/>
      <c r="G13" s="271"/>
      <c r="H13" s="271"/>
      <c r="I13" s="198">
        <v>48</v>
      </c>
      <c r="J13" s="186"/>
      <c r="K13" s="269"/>
      <c r="L13" s="247"/>
      <c r="M13" s="186"/>
    </row>
    <row r="14" spans="1:13" x14ac:dyDescent="0.25">
      <c r="A14" s="191">
        <v>3</v>
      </c>
      <c r="B14" s="195" t="s">
        <v>360</v>
      </c>
      <c r="C14" s="250" t="s">
        <v>361</v>
      </c>
      <c r="D14" s="251"/>
      <c r="E14" s="251"/>
      <c r="F14" s="251"/>
      <c r="G14" s="251"/>
      <c r="H14" s="251"/>
      <c r="I14" s="196">
        <v>76.8</v>
      </c>
      <c r="J14" s="189" t="s">
        <v>382</v>
      </c>
      <c r="K14" s="196">
        <v>0</v>
      </c>
      <c r="L14" s="197">
        <f>SUM(K14*I14)</f>
        <v>0</v>
      </c>
      <c r="M14" s="186" t="s">
        <v>362</v>
      </c>
    </row>
    <row r="15" spans="1:13" x14ac:dyDescent="0.25">
      <c r="A15" s="269"/>
      <c r="B15" s="247"/>
      <c r="C15" s="270" t="s">
        <v>423</v>
      </c>
      <c r="D15" s="271"/>
      <c r="E15" s="271"/>
      <c r="F15" s="271"/>
      <c r="G15" s="271"/>
      <c r="H15" s="271"/>
      <c r="I15" s="198">
        <v>76.8</v>
      </c>
      <c r="J15" s="186"/>
      <c r="K15" s="269"/>
      <c r="L15" s="247"/>
      <c r="M15" s="186"/>
    </row>
    <row r="16" spans="1:13" x14ac:dyDescent="0.25">
      <c r="A16" s="191">
        <v>4</v>
      </c>
      <c r="B16" s="195" t="s">
        <v>363</v>
      </c>
      <c r="C16" s="250" t="s">
        <v>364</v>
      </c>
      <c r="D16" s="251"/>
      <c r="E16" s="251"/>
      <c r="F16" s="251"/>
      <c r="G16" s="251"/>
      <c r="H16" s="251"/>
      <c r="I16" s="196">
        <v>48</v>
      </c>
      <c r="J16" s="201" t="s">
        <v>381</v>
      </c>
      <c r="K16" s="196">
        <v>0</v>
      </c>
      <c r="L16" s="197">
        <f>SUM(K16*I16)</f>
        <v>0</v>
      </c>
      <c r="M16" s="186" t="s">
        <v>365</v>
      </c>
    </row>
    <row r="17" spans="1:13" x14ac:dyDescent="0.25">
      <c r="A17" s="269"/>
      <c r="B17" s="247"/>
      <c r="C17" s="270" t="s">
        <v>384</v>
      </c>
      <c r="D17" s="271"/>
      <c r="E17" s="271"/>
      <c r="F17" s="271"/>
      <c r="G17" s="271"/>
      <c r="H17" s="271"/>
      <c r="I17" s="198">
        <v>48</v>
      </c>
      <c r="J17" s="186"/>
      <c r="K17" s="269"/>
      <c r="L17" s="247"/>
      <c r="M17" s="186"/>
    </row>
    <row r="18" spans="1:13" x14ac:dyDescent="0.25">
      <c r="A18" s="276"/>
      <c r="B18" s="277"/>
      <c r="C18" s="277"/>
      <c r="D18" s="277"/>
      <c r="E18" s="277"/>
      <c r="F18" s="277"/>
      <c r="G18" s="272" t="s">
        <v>42</v>
      </c>
      <c r="H18" s="273"/>
      <c r="I18" s="273"/>
      <c r="J18" s="273"/>
      <c r="K18" s="273"/>
      <c r="L18" s="199">
        <f>SUM(L10:L17)</f>
        <v>0</v>
      </c>
      <c r="M18" s="186"/>
    </row>
    <row r="19" spans="1:13" x14ac:dyDescent="0.25">
      <c r="A19" s="194">
        <v>5</v>
      </c>
      <c r="B19" s="274" t="s">
        <v>123</v>
      </c>
      <c r="C19" s="275"/>
      <c r="D19" s="275"/>
      <c r="E19" s="275"/>
      <c r="F19" s="275"/>
      <c r="G19" s="276"/>
      <c r="H19" s="277"/>
      <c r="I19" s="277"/>
      <c r="J19" s="277"/>
      <c r="K19" s="277"/>
      <c r="L19" s="277"/>
      <c r="M19" s="186"/>
    </row>
    <row r="20" spans="1:13" x14ac:dyDescent="0.25">
      <c r="A20" s="191">
        <v>5</v>
      </c>
      <c r="B20" s="195" t="s">
        <v>366</v>
      </c>
      <c r="C20" s="250" t="s">
        <v>367</v>
      </c>
      <c r="D20" s="251"/>
      <c r="E20" s="251"/>
      <c r="F20" s="251"/>
      <c r="G20" s="251"/>
      <c r="H20" s="251"/>
      <c r="I20" s="196">
        <v>40</v>
      </c>
      <c r="J20" s="189" t="s">
        <v>23</v>
      </c>
      <c r="K20" s="196">
        <v>0</v>
      </c>
      <c r="L20" s="197">
        <f>SUM(K20*I20)</f>
        <v>0</v>
      </c>
      <c r="M20" s="186" t="s">
        <v>368</v>
      </c>
    </row>
    <row r="21" spans="1:13" x14ac:dyDescent="0.25">
      <c r="A21" s="269"/>
      <c r="B21" s="247"/>
      <c r="C21" s="270" t="s">
        <v>387</v>
      </c>
      <c r="D21" s="271"/>
      <c r="E21" s="271"/>
      <c r="F21" s="271"/>
      <c r="G21" s="271"/>
      <c r="H21" s="271"/>
      <c r="I21" s="198">
        <v>40</v>
      </c>
      <c r="J21" s="186"/>
      <c r="K21" s="269"/>
      <c r="L21" s="247"/>
      <c r="M21" s="186"/>
    </row>
    <row r="22" spans="1:13" x14ac:dyDescent="0.25">
      <c r="A22" s="276"/>
      <c r="B22" s="277"/>
      <c r="C22" s="277"/>
      <c r="D22" s="277"/>
      <c r="E22" s="277"/>
      <c r="F22" s="277"/>
      <c r="G22" s="272" t="s">
        <v>127</v>
      </c>
      <c r="H22" s="273"/>
      <c r="I22" s="273"/>
      <c r="J22" s="273"/>
      <c r="K22" s="273"/>
      <c r="L22" s="199">
        <f>L20</f>
        <v>0</v>
      </c>
      <c r="M22" s="186"/>
    </row>
    <row r="23" spans="1:13" x14ac:dyDescent="0.25">
      <c r="A23" s="194">
        <v>1</v>
      </c>
      <c r="B23" s="274" t="s">
        <v>435</v>
      </c>
      <c r="C23" s="275"/>
      <c r="D23" s="275"/>
      <c r="E23" s="275"/>
      <c r="F23" s="275"/>
      <c r="G23" s="276"/>
      <c r="H23" s="277"/>
      <c r="I23" s="277"/>
      <c r="J23" s="277"/>
      <c r="K23" s="277"/>
      <c r="L23" s="277"/>
      <c r="M23" s="186"/>
    </row>
    <row r="24" spans="1:13" x14ac:dyDescent="0.25">
      <c r="A24" s="191">
        <v>6</v>
      </c>
      <c r="B24" s="195" t="s">
        <v>354</v>
      </c>
      <c r="C24" s="250" t="s">
        <v>355</v>
      </c>
      <c r="D24" s="251"/>
      <c r="E24" s="251"/>
      <c r="F24" s="251"/>
      <c r="G24" s="251"/>
      <c r="H24" s="251"/>
      <c r="I24" s="196">
        <v>9.6</v>
      </c>
      <c r="J24" s="201" t="s">
        <v>381</v>
      </c>
      <c r="K24" s="196">
        <v>0</v>
      </c>
      <c r="L24" s="197">
        <f>SUM(K24*I24)</f>
        <v>0</v>
      </c>
      <c r="M24" s="186" t="s">
        <v>369</v>
      </c>
    </row>
    <row r="25" spans="1:13" x14ac:dyDescent="0.25">
      <c r="A25" s="269"/>
      <c r="B25" s="247"/>
      <c r="C25" s="270" t="s">
        <v>420</v>
      </c>
      <c r="D25" s="271"/>
      <c r="E25" s="271"/>
      <c r="F25" s="271"/>
      <c r="G25" s="271"/>
      <c r="H25" s="271"/>
      <c r="I25" s="198">
        <v>9.6</v>
      </c>
      <c r="J25" s="186"/>
      <c r="K25" s="269"/>
      <c r="L25" s="247"/>
      <c r="M25" s="186"/>
    </row>
    <row r="26" spans="1:13" x14ac:dyDescent="0.25">
      <c r="A26" s="191">
        <v>7</v>
      </c>
      <c r="B26" s="195" t="s">
        <v>357</v>
      </c>
      <c r="C26" s="250" t="s">
        <v>358</v>
      </c>
      <c r="D26" s="251"/>
      <c r="E26" s="251"/>
      <c r="F26" s="251"/>
      <c r="G26" s="251"/>
      <c r="H26" s="251"/>
      <c r="I26" s="196">
        <v>9.6</v>
      </c>
      <c r="J26" s="201" t="s">
        <v>381</v>
      </c>
      <c r="K26" s="196">
        <v>0</v>
      </c>
      <c r="L26" s="197">
        <f>SUM(K26*I26)</f>
        <v>0</v>
      </c>
      <c r="M26" s="186" t="s">
        <v>370</v>
      </c>
    </row>
    <row r="27" spans="1:13" x14ac:dyDescent="0.25">
      <c r="A27" s="269"/>
      <c r="B27" s="247"/>
      <c r="C27" s="270" t="s">
        <v>420</v>
      </c>
      <c r="D27" s="271"/>
      <c r="E27" s="271"/>
      <c r="F27" s="271"/>
      <c r="G27" s="271"/>
      <c r="H27" s="271"/>
      <c r="I27" s="198">
        <v>9.6</v>
      </c>
      <c r="J27" s="186"/>
      <c r="K27" s="269"/>
      <c r="L27" s="247"/>
      <c r="M27" s="186"/>
    </row>
    <row r="28" spans="1:13" x14ac:dyDescent="0.25">
      <c r="A28" s="191">
        <v>8</v>
      </c>
      <c r="B28" s="195" t="s">
        <v>34</v>
      </c>
      <c r="C28" s="250" t="s">
        <v>35</v>
      </c>
      <c r="D28" s="251"/>
      <c r="E28" s="251"/>
      <c r="F28" s="251"/>
      <c r="G28" s="251"/>
      <c r="H28" s="251"/>
      <c r="I28" s="196">
        <v>15.36</v>
      </c>
      <c r="J28" s="201" t="s">
        <v>382</v>
      </c>
      <c r="K28" s="196">
        <v>0</v>
      </c>
      <c r="L28" s="197">
        <f>SUM(K28*I28)</f>
        <v>0</v>
      </c>
      <c r="M28" s="186" t="s">
        <v>371</v>
      </c>
    </row>
    <row r="29" spans="1:13" x14ac:dyDescent="0.25">
      <c r="A29" s="269"/>
      <c r="B29" s="247"/>
      <c r="C29" s="270" t="s">
        <v>421</v>
      </c>
      <c r="D29" s="271"/>
      <c r="E29" s="271"/>
      <c r="F29" s="271"/>
      <c r="G29" s="271"/>
      <c r="H29" s="271"/>
      <c r="I29" s="198">
        <v>15.36</v>
      </c>
      <c r="J29" s="186"/>
      <c r="K29" s="269"/>
      <c r="L29" s="247"/>
      <c r="M29" s="186"/>
    </row>
    <row r="30" spans="1:13" s="186" customFormat="1" x14ac:dyDescent="0.25">
      <c r="A30" s="291">
        <v>9</v>
      </c>
      <c r="B30" s="292">
        <v>979083191</v>
      </c>
      <c r="C30" s="280" t="s">
        <v>441</v>
      </c>
      <c r="D30" s="280"/>
      <c r="E30" s="280"/>
      <c r="F30" s="280"/>
      <c r="G30" s="280"/>
      <c r="H30" s="280"/>
      <c r="I30" s="293">
        <v>138.24</v>
      </c>
      <c r="J30" s="292" t="s">
        <v>32</v>
      </c>
      <c r="K30" s="294">
        <v>0</v>
      </c>
      <c r="L30" s="295">
        <f>SUM(K30*I30)</f>
        <v>0</v>
      </c>
    </row>
    <row r="31" spans="1:13" s="186" customFormat="1" x14ac:dyDescent="0.25">
      <c r="A31" s="291"/>
      <c r="B31" s="292"/>
      <c r="C31" s="280"/>
      <c r="D31" s="280"/>
      <c r="E31" s="280"/>
      <c r="F31" s="280"/>
      <c r="G31" s="280"/>
      <c r="H31" s="280"/>
      <c r="I31" s="293"/>
      <c r="J31" s="292"/>
      <c r="K31" s="294"/>
      <c r="L31" s="295"/>
    </row>
    <row r="32" spans="1:13" s="186" customFormat="1" x14ac:dyDescent="0.25">
      <c r="A32" s="191"/>
      <c r="B32" s="136"/>
      <c r="C32" s="270" t="s">
        <v>447</v>
      </c>
      <c r="D32" s="271"/>
      <c r="E32" s="271"/>
      <c r="F32" s="271"/>
      <c r="G32" s="271"/>
      <c r="H32" s="271"/>
      <c r="I32" s="198">
        <v>138.24</v>
      </c>
      <c r="J32" s="187"/>
      <c r="K32" s="217"/>
      <c r="L32" s="218"/>
    </row>
    <row r="33" spans="1:13" x14ac:dyDescent="0.25">
      <c r="A33" s="191">
        <v>10</v>
      </c>
      <c r="B33" s="195" t="s">
        <v>87</v>
      </c>
      <c r="C33" s="250" t="s">
        <v>88</v>
      </c>
      <c r="D33" s="251"/>
      <c r="E33" s="251"/>
      <c r="F33" s="251"/>
      <c r="G33" s="251"/>
      <c r="H33" s="251"/>
      <c r="I33" s="196">
        <v>15.36</v>
      </c>
      <c r="J33" s="189" t="s">
        <v>32</v>
      </c>
      <c r="K33" s="196">
        <v>0</v>
      </c>
      <c r="L33" s="197">
        <f>SUM(K33*I33)</f>
        <v>0</v>
      </c>
      <c r="M33" s="186" t="s">
        <v>372</v>
      </c>
    </row>
    <row r="34" spans="1:13" x14ac:dyDescent="0.25">
      <c r="A34" s="269"/>
      <c r="B34" s="247"/>
      <c r="C34" s="270" t="s">
        <v>421</v>
      </c>
      <c r="D34" s="271"/>
      <c r="E34" s="271"/>
      <c r="F34" s="271"/>
      <c r="G34" s="271"/>
      <c r="H34" s="271"/>
      <c r="I34" s="198">
        <v>15.36</v>
      </c>
      <c r="J34" s="186"/>
      <c r="K34" s="269"/>
      <c r="L34" s="247"/>
      <c r="M34" s="186"/>
    </row>
    <row r="35" spans="1:13" x14ac:dyDescent="0.25">
      <c r="A35" s="191">
        <v>11</v>
      </c>
      <c r="B35" s="195" t="s">
        <v>357</v>
      </c>
      <c r="C35" s="250" t="s">
        <v>358</v>
      </c>
      <c r="D35" s="251"/>
      <c r="E35" s="251"/>
      <c r="F35" s="251"/>
      <c r="G35" s="251"/>
      <c r="H35" s="251"/>
      <c r="I35" s="196">
        <v>48</v>
      </c>
      <c r="J35" s="201" t="s">
        <v>381</v>
      </c>
      <c r="K35" s="196">
        <v>0</v>
      </c>
      <c r="L35" s="197">
        <f>SUM(K35*I35)</f>
        <v>0</v>
      </c>
      <c r="M35" s="186" t="s">
        <v>373</v>
      </c>
    </row>
    <row r="36" spans="1:13" x14ac:dyDescent="0.25">
      <c r="A36" s="269"/>
      <c r="B36" s="247"/>
      <c r="C36" s="270" t="s">
        <v>384</v>
      </c>
      <c r="D36" s="271"/>
      <c r="E36" s="271"/>
      <c r="F36" s="271"/>
      <c r="G36" s="271"/>
      <c r="H36" s="271"/>
      <c r="I36" s="198">
        <v>48</v>
      </c>
      <c r="J36" s="186"/>
      <c r="K36" s="269"/>
      <c r="L36" s="247"/>
      <c r="M36" s="186"/>
    </row>
    <row r="37" spans="1:13" x14ac:dyDescent="0.25">
      <c r="A37" s="191">
        <v>12</v>
      </c>
      <c r="B37" s="195" t="s">
        <v>360</v>
      </c>
      <c r="C37" s="250" t="s">
        <v>361</v>
      </c>
      <c r="D37" s="251"/>
      <c r="E37" s="251"/>
      <c r="F37" s="251"/>
      <c r="G37" s="251"/>
      <c r="H37" s="251"/>
      <c r="I37" s="196">
        <v>76.8</v>
      </c>
      <c r="J37" s="201" t="s">
        <v>382</v>
      </c>
      <c r="K37" s="196">
        <v>0</v>
      </c>
      <c r="L37" s="197">
        <f>SUM(K37*I37)</f>
        <v>0</v>
      </c>
      <c r="M37" s="186" t="s">
        <v>374</v>
      </c>
    </row>
    <row r="38" spans="1:13" x14ac:dyDescent="0.25">
      <c r="A38" s="269"/>
      <c r="B38" s="247"/>
      <c r="C38" s="270" t="s">
        <v>422</v>
      </c>
      <c r="D38" s="271"/>
      <c r="E38" s="271"/>
      <c r="F38" s="271"/>
      <c r="G38" s="271"/>
      <c r="H38" s="271"/>
      <c r="I38" s="198">
        <v>76.8</v>
      </c>
      <c r="J38" s="186"/>
      <c r="K38" s="269"/>
      <c r="L38" s="247"/>
      <c r="M38" s="186"/>
    </row>
    <row r="39" spans="1:13" x14ac:dyDescent="0.25">
      <c r="A39" s="191">
        <v>13</v>
      </c>
      <c r="B39" s="195" t="s">
        <v>375</v>
      </c>
      <c r="C39" s="250" t="s">
        <v>376</v>
      </c>
      <c r="D39" s="251"/>
      <c r="E39" s="251"/>
      <c r="F39" s="251"/>
      <c r="G39" s="251"/>
      <c r="H39" s="251"/>
      <c r="I39" s="196">
        <v>48</v>
      </c>
      <c r="J39" s="201" t="s">
        <v>381</v>
      </c>
      <c r="K39" s="196">
        <v>0</v>
      </c>
      <c r="L39" s="197">
        <f>SUM(K39*I39)</f>
        <v>0</v>
      </c>
      <c r="M39" s="186" t="s">
        <v>377</v>
      </c>
    </row>
    <row r="40" spans="1:13" x14ac:dyDescent="0.25">
      <c r="A40" s="269"/>
      <c r="B40" s="247"/>
      <c r="C40" s="270" t="s">
        <v>386</v>
      </c>
      <c r="D40" s="271"/>
      <c r="E40" s="271"/>
      <c r="F40" s="271"/>
      <c r="G40" s="271"/>
      <c r="H40" s="271"/>
      <c r="I40" s="198">
        <v>48</v>
      </c>
      <c r="J40" s="186"/>
      <c r="K40" s="269"/>
      <c r="L40" s="247"/>
      <c r="M40" s="186"/>
    </row>
    <row r="41" spans="1:13" x14ac:dyDescent="0.25">
      <c r="A41" s="191">
        <v>14</v>
      </c>
      <c r="B41" s="195" t="s">
        <v>120</v>
      </c>
      <c r="C41" s="250" t="s">
        <v>121</v>
      </c>
      <c r="D41" s="251"/>
      <c r="E41" s="251"/>
      <c r="F41" s="251"/>
      <c r="G41" s="251"/>
      <c r="H41" s="251"/>
      <c r="I41" s="196">
        <v>48</v>
      </c>
      <c r="J41" s="189" t="s">
        <v>23</v>
      </c>
      <c r="K41" s="196">
        <v>0</v>
      </c>
      <c r="L41" s="197">
        <f>SUM(K41*I41)</f>
        <v>0</v>
      </c>
      <c r="M41" s="186" t="s">
        <v>378</v>
      </c>
    </row>
    <row r="42" spans="1:13" x14ac:dyDescent="0.25">
      <c r="A42" s="269"/>
      <c r="B42" s="247"/>
      <c r="C42" s="270" t="s">
        <v>418</v>
      </c>
      <c r="D42" s="271"/>
      <c r="E42" s="271"/>
      <c r="F42" s="271"/>
      <c r="G42" s="271"/>
      <c r="H42" s="271"/>
      <c r="I42" s="198">
        <v>48</v>
      </c>
      <c r="J42" s="186"/>
      <c r="K42" s="269"/>
      <c r="L42" s="247"/>
      <c r="M42" s="186"/>
    </row>
    <row r="43" spans="1:13" x14ac:dyDescent="0.25">
      <c r="A43" s="276"/>
      <c r="B43" s="277"/>
      <c r="C43" s="277"/>
      <c r="D43" s="277"/>
      <c r="E43" s="277"/>
      <c r="F43" s="277"/>
      <c r="G43" s="272" t="s">
        <v>42</v>
      </c>
      <c r="H43" s="273"/>
      <c r="I43" s="273"/>
      <c r="J43" s="273"/>
      <c r="K43" s="273"/>
      <c r="L43" s="199">
        <f>SUM(L24:L42)</f>
        <v>0</v>
      </c>
      <c r="M43" s="186"/>
    </row>
    <row r="44" spans="1:13" x14ac:dyDescent="0.25">
      <c r="A44" s="282" t="s">
        <v>11</v>
      </c>
      <c r="B44" s="283"/>
      <c r="C44" s="200"/>
      <c r="D44" s="284"/>
      <c r="E44" s="285"/>
      <c r="F44" s="284"/>
      <c r="G44" s="285"/>
      <c r="H44" s="286" t="s">
        <v>53</v>
      </c>
      <c r="I44" s="287"/>
      <c r="J44" s="287"/>
      <c r="K44" s="288">
        <f>SUM(L43+L22+L18)</f>
        <v>0</v>
      </c>
      <c r="L44" s="287"/>
      <c r="M44" s="186"/>
    </row>
    <row r="45" spans="1:13" x14ac:dyDescent="0.25">
      <c r="A45" s="186"/>
      <c r="B45"/>
      <c r="C45"/>
      <c r="D45"/>
      <c r="E45"/>
      <c r="F45"/>
      <c r="G45"/>
      <c r="H45"/>
      <c r="I45"/>
      <c r="J45"/>
      <c r="K45"/>
      <c r="L45"/>
    </row>
    <row r="46" spans="1:13" x14ac:dyDescent="0.25">
      <c r="A46" s="186"/>
      <c r="B46"/>
      <c r="C46"/>
      <c r="D46"/>
      <c r="E46"/>
      <c r="F46"/>
      <c r="G46"/>
      <c r="H46"/>
      <c r="I46"/>
      <c r="J46"/>
      <c r="K46"/>
      <c r="L46"/>
    </row>
    <row r="47" spans="1:13" ht="15" customHeight="1" x14ac:dyDescent="0.25">
      <c r="A47" s="186"/>
      <c r="B47"/>
      <c r="C47"/>
      <c r="D47"/>
      <c r="E47"/>
      <c r="F47"/>
      <c r="G47"/>
      <c r="H47"/>
      <c r="I47"/>
      <c r="J47"/>
      <c r="K47"/>
      <c r="L47"/>
    </row>
    <row r="48" spans="1:13" x14ac:dyDescent="0.25">
      <c r="A48" s="186"/>
      <c r="B48"/>
      <c r="C48"/>
      <c r="D48"/>
      <c r="E48"/>
      <c r="F48"/>
      <c r="G48"/>
      <c r="H48"/>
      <c r="I48"/>
      <c r="J48"/>
      <c r="K48"/>
      <c r="L48"/>
    </row>
    <row r="49" spans="1:12" x14ac:dyDescent="0.25">
      <c r="A49" s="186"/>
      <c r="B49"/>
      <c r="C49"/>
      <c r="D49"/>
      <c r="E49"/>
      <c r="F49"/>
      <c r="G49"/>
      <c r="H49"/>
      <c r="I49"/>
      <c r="J49"/>
      <c r="K49"/>
      <c r="L49"/>
    </row>
    <row r="50" spans="1:12" x14ac:dyDescent="0.25">
      <c r="A50" s="186"/>
      <c r="B50"/>
      <c r="C50"/>
      <c r="D50"/>
      <c r="E50"/>
      <c r="F50"/>
      <c r="G50"/>
      <c r="H50"/>
      <c r="I50"/>
      <c r="J50"/>
      <c r="K50"/>
      <c r="L50"/>
    </row>
    <row r="51" spans="1:12" x14ac:dyDescent="0.25">
      <c r="A51" s="186"/>
      <c r="B51"/>
      <c r="C51"/>
      <c r="D51"/>
      <c r="E51"/>
      <c r="F51"/>
      <c r="G51"/>
      <c r="H51"/>
      <c r="I51"/>
      <c r="J51"/>
      <c r="K51"/>
      <c r="L51"/>
    </row>
    <row r="52" spans="1:12" x14ac:dyDescent="0.25">
      <c r="A52" s="186"/>
      <c r="B52"/>
      <c r="C52"/>
      <c r="D52"/>
      <c r="E52"/>
      <c r="F52"/>
      <c r="G52"/>
      <c r="H52"/>
      <c r="I52"/>
      <c r="J52"/>
      <c r="K52"/>
      <c r="L52"/>
    </row>
    <row r="53" spans="1:12" x14ac:dyDescent="0.25">
      <c r="A53" s="186"/>
      <c r="B53"/>
      <c r="C53"/>
      <c r="D53"/>
      <c r="E53"/>
      <c r="F53"/>
      <c r="G53"/>
      <c r="H53"/>
      <c r="I53"/>
      <c r="J53"/>
      <c r="K53"/>
      <c r="L53"/>
    </row>
  </sheetData>
  <mergeCells count="85">
    <mergeCell ref="K30:K31"/>
    <mergeCell ref="L30:L31"/>
    <mergeCell ref="C32:H32"/>
    <mergeCell ref="A30:A31"/>
    <mergeCell ref="B30:B31"/>
    <mergeCell ref="C30:H31"/>
    <mergeCell ref="I30:I31"/>
    <mergeCell ref="J30:J31"/>
    <mergeCell ref="C26:H26"/>
    <mergeCell ref="C27:H27"/>
    <mergeCell ref="F44:G44"/>
    <mergeCell ref="C41:H41"/>
    <mergeCell ref="C42:H42"/>
    <mergeCell ref="C38:H38"/>
    <mergeCell ref="C33:H33"/>
    <mergeCell ref="C34:H34"/>
    <mergeCell ref="C39:H39"/>
    <mergeCell ref="C40:H40"/>
    <mergeCell ref="A40:B40"/>
    <mergeCell ref="K40:L40"/>
    <mergeCell ref="K44:L44"/>
    <mergeCell ref="D44:E44"/>
    <mergeCell ref="A44:B44"/>
    <mergeCell ref="H44:J44"/>
    <mergeCell ref="A42:B42"/>
    <mergeCell ref="K42:L42"/>
    <mergeCell ref="A43:F43"/>
    <mergeCell ref="G43:K43"/>
    <mergeCell ref="A38:B38"/>
    <mergeCell ref="K38:L38"/>
    <mergeCell ref="C35:H35"/>
    <mergeCell ref="C36:H36"/>
    <mergeCell ref="A36:B36"/>
    <mergeCell ref="K36:L36"/>
    <mergeCell ref="C37:H37"/>
    <mergeCell ref="A34:B34"/>
    <mergeCell ref="K34:L34"/>
    <mergeCell ref="A22:F22"/>
    <mergeCell ref="G22:K22"/>
    <mergeCell ref="B23:F23"/>
    <mergeCell ref="G23:L23"/>
    <mergeCell ref="C24:H24"/>
    <mergeCell ref="K25:L25"/>
    <mergeCell ref="C25:H25"/>
    <mergeCell ref="A25:B25"/>
    <mergeCell ref="C28:H28"/>
    <mergeCell ref="C29:H29"/>
    <mergeCell ref="A29:B29"/>
    <mergeCell ref="K29:L29"/>
    <mergeCell ref="A27:B27"/>
    <mergeCell ref="K27:L27"/>
    <mergeCell ref="C21:H21"/>
    <mergeCell ref="A21:B21"/>
    <mergeCell ref="K21:L21"/>
    <mergeCell ref="A18:F18"/>
    <mergeCell ref="G18:K18"/>
    <mergeCell ref="B19:F19"/>
    <mergeCell ref="G19:L19"/>
    <mergeCell ref="C12:H12"/>
    <mergeCell ref="C13:H13"/>
    <mergeCell ref="A13:B13"/>
    <mergeCell ref="K13:L13"/>
    <mergeCell ref="C20:H20"/>
    <mergeCell ref="C16:H16"/>
    <mergeCell ref="C17:H17"/>
    <mergeCell ref="A17:B17"/>
    <mergeCell ref="K17:L17"/>
    <mergeCell ref="C14:H14"/>
    <mergeCell ref="C15:H15"/>
    <mergeCell ref="A15:B15"/>
    <mergeCell ref="K15:L15"/>
    <mergeCell ref="C11:H11"/>
    <mergeCell ref="A11:B11"/>
    <mergeCell ref="K11:L11"/>
    <mergeCell ref="B9:F9"/>
    <mergeCell ref="G9:L9"/>
    <mergeCell ref="A1:C1"/>
    <mergeCell ref="E1:H2"/>
    <mergeCell ref="K1:L1"/>
    <mergeCell ref="K2:L2"/>
    <mergeCell ref="C10:H10"/>
    <mergeCell ref="A3:L4"/>
    <mergeCell ref="A7:L7"/>
    <mergeCell ref="A8:B8"/>
    <mergeCell ref="C8:H8"/>
  </mergeCells>
  <pageMargins left="0.25" right="0.25" top="0.75" bottom="0.75" header="0.3" footer="0.3"/>
  <pageSetup paperSize="9" fitToHeight="0" orientation="landscape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6</vt:i4>
      </vt:variant>
    </vt:vector>
  </HeadingPairs>
  <TitlesOfParts>
    <vt:vector size="16" baseType="lpstr">
      <vt:lpstr>Krycí list</vt:lpstr>
      <vt:lpstr>Rekapitulace</vt:lpstr>
      <vt:lpstr>VRN+ON</vt:lpstr>
      <vt:lpstr>581 Atletická dráha</vt:lpstr>
      <vt:lpstr>S1 Vodní příkop</vt:lpstr>
      <vt:lpstr>S2 Technické sektory</vt:lpstr>
      <vt:lpstr>S3 Technické sektory</vt:lpstr>
      <vt:lpstr>S4 Vrh koulí</vt:lpstr>
      <vt:lpstr>PV Provizorní vjezd</vt:lpstr>
      <vt:lpstr>PP Provizorní přejezd</vt:lpstr>
      <vt:lpstr>'581 Atletická dráha'!Oblast_tisku</vt:lpstr>
      <vt:lpstr>'Krycí list'!Oblast_tisku</vt:lpstr>
      <vt:lpstr>Rekapitulace!Oblast_tisku</vt:lpstr>
      <vt:lpstr>'S1 Vodní příkop'!Oblast_tisku</vt:lpstr>
      <vt:lpstr>'S2 Technické sektory'!Oblast_tisku</vt:lpstr>
      <vt:lpstr>'S3 Technické sektory'!Oblast_tisku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Hlaváček Tomáš</dc:creator>
  <cp:lastModifiedBy>Berka Jiri</cp:lastModifiedBy>
  <cp:lastPrinted>2015-05-05T09:03:29Z</cp:lastPrinted>
  <dcterms:created xsi:type="dcterms:W3CDTF">2015-04-23T11:46:52Z</dcterms:created>
  <dcterms:modified xsi:type="dcterms:W3CDTF">2015-05-05T09:09:31Z</dcterms:modified>
</cp:coreProperties>
</file>