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N:\_PROJEKTY\SnL_8ZS_SVETLOGORSKA\_MANAGEMENT\PRIPRAVA-SOUTEZE\5-PODKLADY\P-08-Bilancni-tabulka-vzor\"/>
    </mc:Choice>
  </mc:AlternateContent>
  <xr:revisionPtr revIDLastSave="0" documentId="13_ncr:1_{7BF42E16-1939-43C2-9CFB-5B94ECC1855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KOMENTÁŘ náklady" sheetId="3" r:id="rId1"/>
    <sheet name="INVESTIČNÍ PROJEKČNÍ NÁKLADY" sheetId="2" r:id="rId2"/>
    <sheet name="BILANČNÍ TABULK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D38" i="2" l="1"/>
  <c r="K26" i="2"/>
  <c r="J9" i="2"/>
  <c r="J8" i="2"/>
  <c r="K7" i="2"/>
  <c r="J7" i="2"/>
  <c r="J6" i="2"/>
  <c r="J23" i="2"/>
  <c r="K23" i="2" s="1"/>
  <c r="J22" i="2"/>
  <c r="K22" i="2" s="1"/>
  <c r="D24" i="2"/>
  <c r="K24" i="2" l="1"/>
  <c r="J24" i="2"/>
  <c r="E20" i="2" l="1"/>
  <c r="D20" i="2"/>
  <c r="G19" i="2"/>
  <c r="H19" i="2" s="1"/>
  <c r="G18" i="2"/>
  <c r="H18" i="2" s="1"/>
  <c r="J18" i="2" s="1"/>
  <c r="G17" i="2"/>
  <c r="H17" i="2" s="1"/>
  <c r="G16" i="2"/>
  <c r="H16" i="2" s="1"/>
  <c r="G15" i="2"/>
  <c r="H15" i="2" s="1"/>
  <c r="G14" i="2"/>
  <c r="H14" i="2" s="1"/>
  <c r="G13" i="2"/>
  <c r="H13" i="2" s="1"/>
  <c r="J12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J4" i="2" l="1"/>
  <c r="K18" i="2"/>
  <c r="I19" i="2"/>
  <c r="I9" i="2"/>
  <c r="I12" i="2"/>
  <c r="I16" i="2"/>
  <c r="I17" i="2"/>
  <c r="J20" i="2" l="1"/>
  <c r="J25" i="2" s="1"/>
  <c r="K4" i="2"/>
  <c r="I18" i="2"/>
  <c r="K9" i="2"/>
  <c r="K6" i="2"/>
  <c r="K12" i="2"/>
  <c r="I10" i="2"/>
  <c r="I7" i="2"/>
  <c r="I6" i="2"/>
  <c r="I8" i="2"/>
  <c r="I11" i="2"/>
  <c r="I13" i="2"/>
  <c r="I14" i="2"/>
  <c r="I15" i="2"/>
  <c r="I4" i="2"/>
  <c r="K8" i="2"/>
  <c r="K20" i="2" l="1"/>
  <c r="K25" i="2" s="1"/>
  <c r="I5" i="2"/>
</calcChain>
</file>

<file path=xl/sharedStrings.xml><?xml version="1.0" encoding="utf-8"?>
<sst xmlns="http://schemas.openxmlformats.org/spreadsheetml/2006/main" count="125" uniqueCount="78">
  <si>
    <t>prostor</t>
  </si>
  <si>
    <t>spojovací chodba 1.11</t>
  </si>
  <si>
    <t>investiční náklady
bez DPH</t>
  </si>
  <si>
    <t>investiční náklady
vč. DPH</t>
  </si>
  <si>
    <t>pavilon</t>
  </si>
  <si>
    <t>suterén - kotelna</t>
  </si>
  <si>
    <t>investiční náklady na pavilon
vč. DPH</t>
  </si>
  <si>
    <t>HPP (m2)</t>
  </si>
  <si>
    <t>ČPP (m2)</t>
  </si>
  <si>
    <r>
      <t xml:space="preserve">3NP - zapádní část - </t>
    </r>
    <r>
      <rPr>
        <b/>
        <sz val="11"/>
        <rFont val="Calibri"/>
        <family val="2"/>
        <charset val="238"/>
        <scheme val="minor"/>
      </rPr>
      <t>karate klub</t>
    </r>
    <r>
      <rPr>
        <sz val="11"/>
        <rFont val="Calibri"/>
        <family val="2"/>
        <scheme val="minor"/>
      </rPr>
      <t xml:space="preserve"> - celá polovina podlaží vč. hyg. zázemí a 1 schodiště</t>
    </r>
  </si>
  <si>
    <r>
      <t xml:space="preserve">3NP - východní část - </t>
    </r>
    <r>
      <rPr>
        <b/>
        <sz val="11"/>
        <rFont val="Calibri"/>
        <family val="2"/>
        <charset val="238"/>
        <scheme val="minor"/>
      </rPr>
      <t>taneční klub Coda</t>
    </r>
    <r>
      <rPr>
        <sz val="11"/>
        <rFont val="Calibri"/>
        <family val="2"/>
        <scheme val="minor"/>
      </rPr>
      <t xml:space="preserve"> - celá polovina podlaží vč. hyg. zázemí a 1 schodiště</t>
    </r>
  </si>
  <si>
    <r>
      <t xml:space="preserve">1NP - západní část - </t>
    </r>
    <r>
      <rPr>
        <b/>
        <sz val="11"/>
        <rFont val="Calibri"/>
        <family val="2"/>
        <charset val="238"/>
        <scheme val="minor"/>
      </rPr>
      <t>Rolnička denní služby</t>
    </r>
  </si>
  <si>
    <r>
      <t xml:space="preserve">suterén - </t>
    </r>
    <r>
      <rPr>
        <b/>
        <sz val="11"/>
        <rFont val="Calibri"/>
        <family val="2"/>
        <charset val="238"/>
        <scheme val="minor"/>
      </rPr>
      <t>posilovna</t>
    </r>
    <r>
      <rPr>
        <sz val="11"/>
        <rFont val="Calibri"/>
        <family val="2"/>
        <scheme val="minor"/>
      </rPr>
      <t xml:space="preserve"> vč. schodiště</t>
    </r>
  </si>
  <si>
    <r>
      <t xml:space="preserve">Rolnička </t>
    </r>
    <r>
      <rPr>
        <b/>
        <sz val="11"/>
        <rFont val="Calibri"/>
        <family val="2"/>
        <charset val="238"/>
        <scheme val="minor"/>
      </rPr>
      <t>byt odlehčovací služby</t>
    </r>
  </si>
  <si>
    <r>
      <rPr>
        <sz val="11"/>
        <rFont val="Calibri"/>
        <family val="2"/>
        <charset val="238"/>
        <scheme val="minor"/>
      </rPr>
      <t xml:space="preserve">pavilon </t>
    </r>
    <r>
      <rPr>
        <b/>
        <sz val="11"/>
        <rFont val="Calibri"/>
        <family val="2"/>
        <charset val="238"/>
        <scheme val="minor"/>
      </rPr>
      <t>volnočasových spolků</t>
    </r>
  </si>
  <si>
    <r>
      <t xml:space="preserve">Rolnička </t>
    </r>
    <r>
      <rPr>
        <b/>
        <sz val="11"/>
        <rFont val="Calibri"/>
        <family val="2"/>
        <charset val="238"/>
        <scheme val="minor"/>
      </rPr>
      <t>škola</t>
    </r>
  </si>
  <si>
    <r>
      <t>2NP -</t>
    </r>
    <r>
      <rPr>
        <b/>
        <sz val="11"/>
        <rFont val="Calibri"/>
        <family val="2"/>
        <charset val="238"/>
        <scheme val="minor"/>
      </rPr>
      <t>tělocvična</t>
    </r>
    <r>
      <rPr>
        <sz val="11"/>
        <rFont val="Calibri"/>
        <family val="2"/>
        <scheme val="minor"/>
      </rPr>
      <t xml:space="preserve"> a zázemí</t>
    </r>
  </si>
  <si>
    <r>
      <t xml:space="preserve">bývalá vývařovna → </t>
    </r>
    <r>
      <rPr>
        <b/>
        <sz val="11"/>
        <rFont val="Calibri"/>
        <family val="2"/>
        <charset val="238"/>
        <scheme val="minor"/>
      </rPr>
      <t>knihovna a sdílené prostory</t>
    </r>
  </si>
  <si>
    <t>procenta nákladů → plocha změn</t>
  </si>
  <si>
    <t>propočet za zpracování všech fází PD dle www.cka.cz/cs/pro-architekty/kalkulacky: kategorie III.-IV.</t>
  </si>
  <si>
    <r>
      <t xml:space="preserve">1NP - vstup, hala se schodištěm, učebna dopr.výuky / kavárna, obchod Rolničky, </t>
    </r>
    <r>
      <rPr>
        <sz val="11"/>
        <rFont val="Calibri"/>
        <family val="2"/>
        <charset val="238"/>
        <scheme val="minor"/>
      </rPr>
      <t>sklad</t>
    </r>
  </si>
  <si>
    <t>1/ INVESTIČNÍ NÁKLADY</t>
  </si>
  <si>
    <t>revitalizace a adaptace budovy -  Mezigenerační centrum Osmička</t>
  </si>
  <si>
    <t>2/ NÁKLADY NA NÁSLEDNOU ZAKÁZKU
 - PROJEKČNÍ NÁKLADY</t>
  </si>
  <si>
    <t>změny ve vnitřním uspořádání</t>
  </si>
  <si>
    <t>minimální změny</t>
  </si>
  <si>
    <t>komplexní přestavba</t>
  </si>
  <si>
    <t>spojovací krček - mezi pavilonem 3-4</t>
  </si>
  <si>
    <t>předpokládaná míra stavebních zásahů + vše obálka budovy</t>
  </si>
  <si>
    <t>spojovací krček - mezi pavilonem 1-3</t>
  </si>
  <si>
    <t>investiční náklady na pavilon bez DPH</t>
  </si>
  <si>
    <t>INVESTIČNÍ NÁKLADY - BUDOVA</t>
  </si>
  <si>
    <t>INVESTIČNÍ NÁKLADY - VEŘEJNÝ PROSTOR</t>
  </si>
  <si>
    <t>atrium</t>
  </si>
  <si>
    <t>CELKEM BUDOVA</t>
  </si>
  <si>
    <t>CELKEM VEŘEJNÝ PROSTOR</t>
  </si>
  <si>
    <t>INVESTIČNÍ NÁKLADY - CELKEM</t>
  </si>
  <si>
    <t>PROJEKČNÍ NÁKLADY</t>
  </si>
  <si>
    <t xml:space="preserve">uvažováno s průměrnými investičními náklady 2000 Kč za m2 veřejného prostoru a 5000 Kč za m2 atria </t>
  </si>
  <si>
    <t>EDIT - KLÍČ K VÝPOČTU NÁKLADŮ</t>
  </si>
  <si>
    <r>
      <t xml:space="preserve">1NP - východní část - </t>
    </r>
    <r>
      <rPr>
        <sz val="11"/>
        <rFont val="Calibri"/>
        <family val="2"/>
        <charset val="238"/>
        <scheme val="minor"/>
      </rPr>
      <t>volný prostor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scheme val="minor"/>
      </rPr>
      <t xml:space="preserve">vč. obou schodišť a vstupních hal → </t>
    </r>
    <r>
      <rPr>
        <b/>
        <sz val="11"/>
        <rFont val="Calibri"/>
        <family val="2"/>
        <charset val="238"/>
        <scheme val="minor"/>
      </rPr>
      <t>rozšíření sociálních služeb</t>
    </r>
  </si>
  <si>
    <r>
      <t xml:space="preserve">řešené území - </t>
    </r>
    <r>
      <rPr>
        <b/>
        <sz val="11"/>
        <color theme="1"/>
        <rFont val="Calibri"/>
        <family val="2"/>
        <charset val="238"/>
        <scheme val="minor"/>
      </rPr>
      <t>veřejný prostor</t>
    </r>
    <r>
      <rPr>
        <sz val="11"/>
        <color theme="1"/>
        <rFont val="Calibri"/>
        <family val="2"/>
        <charset val="238"/>
        <scheme val="minor"/>
      </rPr>
      <t xml:space="preserve"> (zpevněné plochy, plochy zeleně)</t>
    </r>
  </si>
  <si>
    <t>uvažováno s investičními náklady 35 tis. Kč bez DPH za m2 podlahové plochy komplexní rekonstrukce (odpovídá 10 tis. za m3 obestavěného prostoru)</t>
  </si>
  <si>
    <t xml:space="preserve">Je uvažována revitalizace obálky celé budovy, která se sestává z 6 pavilonů, tj. nové fasády, výplně otvorů a nové skladby plochých střech. V interiéru bude různá úroveň změn - některé pavilony nebo jejich části jsou v interiéru adaptované na nové využití, tj. v těch nastanou minimální změny, naopak u  jiných se uvažuje komplexní rekonstrukce (pavilon 3 - změna funkce z bývalé vývařovny na knihovnu a sdílené prostory). Výpočet investičních nákladů je tedy přizpůsoben procentuálnímu poměru změn, která se očekává v jednotlivých částech budovy. 
Jsou uvažovány investiční náklady 10.000 Kč/m3, které jsou dle konstrukční výšky 3,5m přepočteny na investiční náklady 35.000 Kč/m2 HPP. Výše investičních nákladů byla stanovena dle https://www.cka.cz/sluzby/clenum/kalkulacky/pozemni-a-krajinarske-stavby Budovy občanské výstavby 801.3.
</t>
  </si>
  <si>
    <t>Odhad výše projekčních nákladů byl stanoven dle propočet za zpracování všech fází PD dle www.cka.cz/cs/pro-architekty/kalkulacky: kategorie III.-IV. Vstupními parametry pro výpočet byla výše investičních nákladů.</t>
  </si>
  <si>
    <t>plocha řešeného území (m2)</t>
  </si>
  <si>
    <t>zastavěná plocha budovy dle KN vč. atria</t>
  </si>
  <si>
    <t>rozdíl</t>
  </si>
  <si>
    <r>
      <t xml:space="preserve">2NP - celé podlaží vč. schodišť → </t>
    </r>
    <r>
      <rPr>
        <b/>
        <sz val="11"/>
        <rFont val="Calibri"/>
        <family val="2"/>
        <charset val="238"/>
        <scheme val="minor"/>
      </rPr>
      <t>organizace Cheiron</t>
    </r>
  </si>
  <si>
    <t>měrná jednotka</t>
  </si>
  <si>
    <t>množství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</si>
  <si>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</si>
  <si>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jednotková cena (Kč/jedn.)</t>
  </si>
  <si>
    <t xml:space="preserve">   OBÁLKA BUDOVY</t>
  </si>
  <si>
    <t>spojovací krčky mezi pavilony</t>
  </si>
  <si>
    <t>1NP - popis prostoru</t>
  </si>
  <si>
    <t>2NP - popis prostoru</t>
  </si>
  <si>
    <t>1PP - popis prostoru</t>
  </si>
  <si>
    <t>3NP - popis prostoru</t>
  </si>
  <si>
    <t xml:space="preserve">   EXTERIÉR</t>
  </si>
  <si>
    <t>cena celkem
 (Kč bez DPH)</t>
  </si>
  <si>
    <t>Bilanční tabulka</t>
  </si>
  <si>
    <t>Mezigenerační centrum Osmička Tábor</t>
  </si>
  <si>
    <t>Odhad investičních nákladů</t>
  </si>
  <si>
    <t>Poznámky k vyplnění:</t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</si>
  <si>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</si>
  <si>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r>
      <t xml:space="preserve">celkový obestavěný prostor budovy
</t>
    </r>
    <r>
      <rPr>
        <sz val="11"/>
        <color rgb="FFFF0000"/>
        <rFont val="Calibri"/>
        <family val="2"/>
        <charset val="238"/>
        <scheme val="minor"/>
      </rPr>
      <t>lze členit do podrobnější položkové struktury</t>
    </r>
  </si>
  <si>
    <t xml:space="preserve">   OBESTAVĚNÝ PROSTOR BUDOVY</t>
  </si>
  <si>
    <t xml:space="preserve">CELKEM </t>
  </si>
  <si>
    <t xml:space="preserve">CELKEM   </t>
  </si>
  <si>
    <t xml:space="preserve">CELKEM    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</si>
  <si>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scheme val="minor"/>
      </rPr>
      <t xml:space="preserve"> ČPP úprav</t>
    </r>
  </si>
  <si>
    <t xml:space="preserve">2/ Odhad investičních nákladů je požadován pouze pro část Obálka budovy (rozdílné řešení soutěžních návrhů nelze ocenit jednotným cenovým ukazatelem). </t>
  </si>
  <si>
    <t>1/ Bilanční tabulka odděluje jednotlivé celky: obálka budovy (bude realizována komplexně pro celou budovu), interiér ( rozdílná míra stavebních zásahů v jednotlivých částech budovy) a exteriér (plocha veřejného prostoru navržené k úpravě ve vymezeném řešeném území).</t>
  </si>
  <si>
    <r>
      <t xml:space="preserve">exteriérový  prostor (veřejný či polosoukromý, vč. atria) navržený k úpravě v rámci řešeného území 
</t>
    </r>
    <r>
      <rPr>
        <sz val="11"/>
        <color rgb="FFFF0000"/>
        <rFont val="Calibri"/>
        <family val="2"/>
        <charset val="238"/>
        <scheme val="minor"/>
      </rPr>
      <t>lze členit do podrobnější položkové struktury</t>
    </r>
  </si>
  <si>
    <t xml:space="preserve">3/ Členění interiéru vychází ze stávajícího stavu budovy - lze upravit v  návaznosti na soutěžní návrh. Bude uvedena čistá podlahová plocha (ČPP) navrhovaná ke stavebním úpravám. </t>
  </si>
  <si>
    <t xml:space="preserve">   INTERIÉR - plocha stavebních úprav</t>
  </si>
  <si>
    <r>
      <t xml:space="preserve">obálka budovy (fasáda, výplně otvorů, střecha) 
</t>
    </r>
    <r>
      <rPr>
        <sz val="11"/>
        <color rgb="FFFF0000"/>
        <rFont val="Calibri"/>
        <family val="2"/>
        <charset val="238"/>
        <scheme val="minor"/>
      </rPr>
      <t>rozčlenit do podrobnější položkové struktury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</si>
</sst>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\ _K_č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8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IBM Plex Sans"/>
      <family val="2"/>
      <charset val="238"/>
    </font>
    <font>
      <sz val="11"/>
      <color theme="1"/>
      <name val="IBM Plex Sans"/>
      <family val="2"/>
      <charset val="238"/>
    </font>
    <font>
      <b/>
      <sz val="11"/>
      <color theme="9" tint="-0.499984740745262"/>
      <name val="IBM Plex Sans"/>
      <family val="2"/>
      <charset val="238"/>
    </font>
    <font>
      <b/>
      <sz val="11"/>
      <name val="IBM Plex Sans"/>
      <family val="2"/>
      <charset val="238"/>
    </font>
    <font>
      <sz val="11"/>
      <name val="IBM Plex Sans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D4C586"/>
        <bgColor indexed="64"/>
      </patternFill>
    </fill>
    <fill>
      <patternFill patternType="solid">
        <fgColor rgb="FFEBE5CD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0" fillId="0" borderId="0" xfId="0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9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9" fontId="15" fillId="0" borderId="5" xfId="0" applyNumberFormat="1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9" fontId="15" fillId="0" borderId="6" xfId="0" applyNumberFormat="1" applyFont="1" applyBorder="1" applyAlignment="1">
      <alignment horizontal="center" vertical="center"/>
    </xf>
    <xf numFmtId="164" fontId="15" fillId="0" borderId="6" xfId="0" applyNumberFormat="1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4" borderId="2" xfId="0" applyFont="1" applyFill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164" fontId="24" fillId="2" borderId="3" xfId="0" applyNumberFormat="1" applyFont="1" applyFill="1" applyBorder="1" applyAlignment="1">
      <alignment horizontal="center" vertical="center"/>
    </xf>
    <xf numFmtId="164" fontId="24" fillId="2" borderId="16" xfId="0" applyNumberFormat="1" applyFont="1" applyFill="1" applyBorder="1" applyAlignment="1">
      <alignment horizontal="center" vertical="center"/>
    </xf>
    <xf numFmtId="0" fontId="4" fillId="0" borderId="39" xfId="0" applyFont="1" applyBorder="1" applyAlignment="1">
      <alignment horizontal="left" vertical="center" wrapText="1"/>
    </xf>
    <xf numFmtId="164" fontId="15" fillId="0" borderId="39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164" fontId="15" fillId="0" borderId="42" xfId="0" applyNumberFormat="1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164" fontId="26" fillId="0" borderId="43" xfId="0" applyNumberFormat="1" applyFont="1" applyBorder="1" applyAlignment="1">
      <alignment horizontal="center" vertical="center"/>
    </xf>
    <xf numFmtId="164" fontId="26" fillId="0" borderId="45" xfId="0" applyNumberFormat="1" applyFont="1" applyBorder="1" applyAlignment="1">
      <alignment horizontal="center" vertical="center"/>
    </xf>
    <xf numFmtId="164" fontId="24" fillId="2" borderId="10" xfId="0" applyNumberFormat="1" applyFont="1" applyFill="1" applyBorder="1" applyAlignment="1">
      <alignment horizontal="center" vertical="center"/>
    </xf>
    <xf numFmtId="164" fontId="24" fillId="2" borderId="1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5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top" wrapText="1"/>
    </xf>
    <xf numFmtId="164" fontId="28" fillId="0" borderId="6" xfId="0" applyNumberFormat="1" applyFont="1" applyBorder="1" applyAlignment="1">
      <alignment horizontal="center" vertical="center"/>
    </xf>
    <xf numFmtId="164" fontId="28" fillId="0" borderId="28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2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31" fillId="0" borderId="0" xfId="0" applyFont="1"/>
    <xf numFmtId="0" fontId="12" fillId="0" borderId="1" xfId="0" applyFont="1" applyBorder="1" applyAlignment="1">
      <alignment horizontal="center" vertical="center" wrapText="1"/>
    </xf>
    <xf numFmtId="0" fontId="16" fillId="6" borderId="46" xfId="0" applyFont="1" applyFill="1" applyBorder="1" applyAlignment="1">
      <alignment vertical="center"/>
    </xf>
    <xf numFmtId="0" fontId="16" fillId="6" borderId="47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33" fillId="0" borderId="0" xfId="0" applyFont="1"/>
    <xf numFmtId="0" fontId="11" fillId="0" borderId="47" xfId="0" applyFont="1" applyBorder="1" applyAlignment="1">
      <alignment horizontal="center" vertical="center" wrapText="1"/>
    </xf>
    <xf numFmtId="1" fontId="16" fillId="0" borderId="0" xfId="0" applyNumberFormat="1" applyFont="1" applyAlignment="1">
      <alignment vertical="center"/>
    </xf>
    <xf numFmtId="1" fontId="15" fillId="0" borderId="0" xfId="0" applyNumberFormat="1" applyFont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65" fontId="16" fillId="0" borderId="0" xfId="0" applyNumberFormat="1" applyFont="1" applyAlignment="1">
      <alignment vertical="center"/>
    </xf>
    <xf numFmtId="165" fontId="15" fillId="0" borderId="0" xfId="0" applyNumberFormat="1" applyFont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1" fontId="11" fillId="0" borderId="0" xfId="0" applyNumberFormat="1" applyFont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5" fontId="13" fillId="0" borderId="0" xfId="0" applyNumberFormat="1" applyFont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6" fillId="6" borderId="4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11" fillId="0" borderId="0" xfId="0" applyNumberFormat="1" applyFont="1" applyAlignment="1">
      <alignment horizontal="center" vertical="center" wrapText="1"/>
    </xf>
    <xf numFmtId="165" fontId="18" fillId="0" borderId="0" xfId="0" applyNumberFormat="1" applyFont="1" applyAlignment="1">
      <alignment horizontal="left" vertical="center"/>
    </xf>
    <xf numFmtId="1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16" fillId="6" borderId="25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left" vertical="center"/>
    </xf>
    <xf numFmtId="0" fontId="18" fillId="6" borderId="27" xfId="0" applyFont="1" applyFill="1" applyBorder="1" applyAlignment="1">
      <alignment horizontal="left" vertical="center"/>
    </xf>
    <xf numFmtId="0" fontId="18" fillId="6" borderId="28" xfId="0" applyFont="1" applyFill="1" applyBorder="1" applyAlignment="1">
      <alignment horizontal="left" vertical="center"/>
    </xf>
    <xf numFmtId="0" fontId="14" fillId="0" borderId="23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6" fillId="6" borderId="29" xfId="0" applyFont="1" applyFill="1" applyBorder="1" applyAlignment="1">
      <alignment horizontal="center" vertical="center" wrapText="1"/>
    </xf>
    <xf numFmtId="0" fontId="16" fillId="6" borderId="30" xfId="0" applyFont="1" applyFill="1" applyBorder="1" applyAlignment="1">
      <alignment horizontal="center" vertical="center" wrapText="1"/>
    </xf>
    <xf numFmtId="0" fontId="18" fillId="6" borderId="35" xfId="0" applyFont="1" applyFill="1" applyBorder="1" applyAlignment="1">
      <alignment horizontal="left" vertical="center"/>
    </xf>
    <xf numFmtId="0" fontId="18" fillId="6" borderId="30" xfId="0" applyFont="1" applyFill="1" applyBorder="1" applyAlignment="1">
      <alignment horizontal="left" vertical="center"/>
    </xf>
    <xf numFmtId="0" fontId="18" fillId="6" borderId="31" xfId="0" applyFont="1" applyFill="1" applyBorder="1" applyAlignment="1">
      <alignment horizontal="left" vertical="center"/>
    </xf>
    <xf numFmtId="0" fontId="15" fillId="0" borderId="37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27" xfId="0" applyFont="1" applyFill="1" applyBorder="1" applyAlignment="1">
      <alignment horizontal="center" vertical="center" wrapText="1"/>
    </xf>
    <xf numFmtId="164" fontId="13" fillId="0" borderId="10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164" fontId="11" fillId="0" borderId="17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7" fillId="6" borderId="25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right" vertical="center" wrapText="1"/>
    </xf>
    <xf numFmtId="0" fontId="5" fillId="0" borderId="47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4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2" fillId="0" borderId="0" xfId="0" applyFont="1" applyAlignment="1">
      <alignment horizontal="left" wrapText="1"/>
    </xf>
    <xf numFmtId="0" fontId="3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/>
    </xf>
    <xf numFmtId="0" fontId="16" fillId="6" borderId="46" xfId="0" applyFont="1" applyFill="1" applyBorder="1" applyAlignment="1">
      <alignment horizontal="left" vertical="center" wrapText="1"/>
    </xf>
    <xf numFmtId="0" fontId="16" fillId="6" borderId="47" xfId="0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E5CD"/>
      <color rgb="FFD4C5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432836</xdr:colOff>
      <xdr:row>2</xdr:row>
      <xdr:rowOff>47624</xdr:rowOff>
    </xdr:from>
    <xdr:to>
      <xdr:col>16</xdr:col>
      <xdr:colOff>280798</xdr:colOff>
      <xdr:row>10</xdr:row>
      <xdr:rowOff>827999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C024FA4-C7FF-46C2-C878-85D7D48F3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6836" y="428624"/>
          <a:ext cx="4724762" cy="54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12"/>
  <sheetViews>
    <sheetView workbookViewId="0">
      <selection activeCell="T5" sqref="T5"/>
    </sheetView>
  </sheetViews>
  <sheetFormatPr defaultRowHeight="15" x14ac:dyDescent="0.25"/>
  <cols>
    <col min="2" max="2" width="3.7109375" customWidth="1"/>
    <col min="3" max="3" width="13.28515625" customWidth="1"/>
    <col min="4" max="4" width="12.42578125" customWidth="1"/>
    <col min="5" max="5" width="14.28515625" customWidth="1"/>
    <col min="6" max="6" width="22.28515625" customWidth="1"/>
    <col min="7" max="7" width="4.85546875" customWidth="1"/>
    <col min="8" max="8" width="9.140625" hidden="1" customWidth="1"/>
  </cols>
  <sheetData>
    <row r="3" spans="2:8" ht="18.75" x14ac:dyDescent="0.25">
      <c r="B3" s="121" t="s">
        <v>21</v>
      </c>
      <c r="C3" s="121"/>
      <c r="D3" s="121"/>
      <c r="E3" s="121"/>
      <c r="F3" s="121"/>
      <c r="G3" s="26"/>
    </row>
    <row r="4" spans="2:8" ht="21.75" customHeight="1" x14ac:dyDescent="0.25">
      <c r="B4" s="26"/>
      <c r="C4" s="28" t="s">
        <v>22</v>
      </c>
      <c r="D4" s="28"/>
      <c r="E4" s="28"/>
      <c r="F4" s="28"/>
      <c r="G4" s="27"/>
    </row>
    <row r="5" spans="2:8" ht="226.5" customHeight="1" x14ac:dyDescent="0.25">
      <c r="B5" s="26"/>
      <c r="C5" s="123" t="s">
        <v>43</v>
      </c>
      <c r="D5" s="123"/>
      <c r="E5" s="123"/>
      <c r="F5" s="123"/>
      <c r="G5" s="123"/>
      <c r="H5" s="123"/>
    </row>
    <row r="6" spans="2:8" ht="15.75" customHeight="1" x14ac:dyDescent="0.25">
      <c r="B6" s="26"/>
      <c r="D6" s="30"/>
      <c r="E6" s="30"/>
      <c r="F6" s="30"/>
      <c r="G6" s="30"/>
      <c r="H6" s="30"/>
    </row>
    <row r="8" spans="2:8" ht="36" customHeight="1" x14ac:dyDescent="0.25">
      <c r="B8" s="120" t="s">
        <v>23</v>
      </c>
      <c r="C8" s="121"/>
      <c r="D8" s="121"/>
      <c r="E8" s="121"/>
      <c r="F8" s="121"/>
      <c r="G8" s="121"/>
    </row>
    <row r="9" spans="2:8" ht="15" customHeight="1" x14ac:dyDescent="0.25">
      <c r="C9" s="122" t="s">
        <v>44</v>
      </c>
      <c r="D9" s="122"/>
      <c r="E9" s="122"/>
      <c r="F9" s="122"/>
      <c r="G9" s="122"/>
      <c r="H9" s="122"/>
    </row>
    <row r="10" spans="2:8" x14ac:dyDescent="0.25">
      <c r="C10" s="122"/>
      <c r="D10" s="122"/>
      <c r="E10" s="122"/>
      <c r="F10" s="122"/>
      <c r="G10" s="122"/>
      <c r="H10" s="122"/>
    </row>
    <row r="11" spans="2:8" ht="65.25" customHeight="1" x14ac:dyDescent="0.25">
      <c r="C11" s="122"/>
      <c r="D11" s="122"/>
      <c r="E11" s="122"/>
      <c r="F11" s="122"/>
      <c r="G11" s="122"/>
      <c r="H11" s="122"/>
    </row>
    <row r="12" spans="2:8" x14ac:dyDescent="0.25">
      <c r="C12" s="29"/>
      <c r="D12" s="29"/>
      <c r="E12" s="29"/>
      <c r="F12" s="29"/>
      <c r="G12" s="29"/>
      <c r="H12" s="29"/>
    </row>
  </sheetData>
  <mergeCells count="4">
    <mergeCell ref="B8:G8"/>
    <mergeCell ref="C9:H11"/>
    <mergeCell ref="B3:F3"/>
    <mergeCell ref="C5:H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38"/>
  <sheetViews>
    <sheetView zoomScaleNormal="100" workbookViewId="0">
      <selection activeCell="H3" sqref="H3"/>
    </sheetView>
  </sheetViews>
  <sheetFormatPr defaultRowHeight="15" x14ac:dyDescent="0.25"/>
  <cols>
    <col min="1" max="1" width="3.7109375" customWidth="1"/>
    <col min="3" max="3" width="48.85546875" style="14" customWidth="1"/>
    <col min="4" max="4" width="11.85546875" style="17" customWidth="1"/>
    <col min="5" max="5" width="10.85546875" style="17" customWidth="1"/>
    <col min="6" max="6" width="26.28515625" style="17" customWidth="1"/>
    <col min="7" max="7" width="11.140625" style="8" customWidth="1"/>
    <col min="8" max="9" width="16.140625" style="8" customWidth="1"/>
    <col min="10" max="10" width="21" style="21" customWidth="1"/>
    <col min="11" max="11" width="19.7109375" style="8" customWidth="1"/>
    <col min="12" max="12" width="16" style="8" customWidth="1"/>
    <col min="15" max="15" width="13.85546875" bestFit="1" customWidth="1"/>
  </cols>
  <sheetData>
    <row r="1" spans="2:12" ht="15.75" thickBot="1" x14ac:dyDescent="0.3"/>
    <row r="2" spans="2:12" ht="38.25" customHeight="1" thickBot="1" x14ac:dyDescent="0.3">
      <c r="B2" s="130" t="s">
        <v>31</v>
      </c>
      <c r="C2" s="131"/>
      <c r="D2" s="132" t="s">
        <v>42</v>
      </c>
      <c r="E2" s="133"/>
      <c r="F2" s="133"/>
      <c r="G2" s="133"/>
      <c r="H2" s="133"/>
      <c r="I2" s="133"/>
      <c r="J2" s="133"/>
      <c r="K2" s="134"/>
    </row>
    <row r="3" spans="2:12" s="8" customFormat="1" ht="64.5" customHeight="1" thickBot="1" x14ac:dyDescent="0.3">
      <c r="B3" s="58" t="s">
        <v>4</v>
      </c>
      <c r="C3" s="59" t="s">
        <v>0</v>
      </c>
      <c r="D3" s="60" t="s">
        <v>7</v>
      </c>
      <c r="E3" s="60" t="s">
        <v>8</v>
      </c>
      <c r="F3" s="60" t="s">
        <v>28</v>
      </c>
      <c r="G3" s="60" t="s">
        <v>18</v>
      </c>
      <c r="H3" s="61" t="s">
        <v>2</v>
      </c>
      <c r="I3" s="61" t="s">
        <v>3</v>
      </c>
      <c r="J3" s="61" t="s">
        <v>30</v>
      </c>
      <c r="K3" s="62" t="s">
        <v>6</v>
      </c>
      <c r="L3" s="6"/>
    </row>
    <row r="4" spans="2:12" s="5" customFormat="1" ht="47.25" customHeight="1" x14ac:dyDescent="0.25">
      <c r="B4" s="124">
        <v>1</v>
      </c>
      <c r="C4" s="50" t="s">
        <v>20</v>
      </c>
      <c r="D4" s="35">
        <v>513</v>
      </c>
      <c r="E4" s="35">
        <v>478</v>
      </c>
      <c r="F4" s="52" t="s">
        <v>24</v>
      </c>
      <c r="G4" s="37">
        <f>D33</f>
        <v>0.7</v>
      </c>
      <c r="H4" s="38">
        <f t="shared" ref="H4:H19" si="0">D4*35000*G4</f>
        <v>12568500</v>
      </c>
      <c r="I4" s="38">
        <f t="shared" ref="I4:I9" si="1">H4*1.21</f>
        <v>15207885</v>
      </c>
      <c r="J4" s="126">
        <f>H4+H5</f>
        <v>28738500</v>
      </c>
      <c r="K4" s="128">
        <f>J4*1.21</f>
        <v>34773585</v>
      </c>
      <c r="L4" s="12"/>
    </row>
    <row r="5" spans="2:12" s="5" customFormat="1" ht="36" customHeight="1" thickBot="1" x14ac:dyDescent="0.3">
      <c r="B5" s="125"/>
      <c r="C5" s="54" t="s">
        <v>16</v>
      </c>
      <c r="D5" s="39">
        <v>660</v>
      </c>
      <c r="E5" s="39">
        <v>620</v>
      </c>
      <c r="F5" s="40" t="s">
        <v>24</v>
      </c>
      <c r="G5" s="41">
        <f>D33</f>
        <v>0.7</v>
      </c>
      <c r="H5" s="42">
        <f t="shared" si="0"/>
        <v>16169999.999999998</v>
      </c>
      <c r="I5" s="42">
        <f t="shared" si="1"/>
        <v>19565699.999999996</v>
      </c>
      <c r="J5" s="127"/>
      <c r="K5" s="129"/>
      <c r="L5" s="12"/>
    </row>
    <row r="6" spans="2:12" s="1" customFormat="1" ht="36" customHeight="1" thickBot="1" x14ac:dyDescent="0.3">
      <c r="B6" s="57">
        <v>2</v>
      </c>
      <c r="C6" s="55" t="s">
        <v>15</v>
      </c>
      <c r="D6" s="43">
        <v>745</v>
      </c>
      <c r="E6" s="43">
        <v>700</v>
      </c>
      <c r="F6" s="44" t="s">
        <v>25</v>
      </c>
      <c r="G6" s="45">
        <f>D34</f>
        <v>0.4</v>
      </c>
      <c r="H6" s="46">
        <f t="shared" si="0"/>
        <v>10430000</v>
      </c>
      <c r="I6" s="46">
        <f t="shared" si="1"/>
        <v>12620300</v>
      </c>
      <c r="J6" s="47">
        <f>H6</f>
        <v>10430000</v>
      </c>
      <c r="K6" s="53">
        <f>J6*1.21</f>
        <v>12620300</v>
      </c>
      <c r="L6" s="9"/>
    </row>
    <row r="7" spans="2:12" s="4" customFormat="1" ht="48.75" customHeight="1" thickBot="1" x14ac:dyDescent="0.3">
      <c r="B7" s="57">
        <v>3</v>
      </c>
      <c r="C7" s="55" t="s">
        <v>17</v>
      </c>
      <c r="D7" s="43">
        <v>745</v>
      </c>
      <c r="E7" s="43">
        <v>705</v>
      </c>
      <c r="F7" s="48" t="s">
        <v>26</v>
      </c>
      <c r="G7" s="45">
        <f>D32</f>
        <v>1</v>
      </c>
      <c r="H7" s="46">
        <f t="shared" si="0"/>
        <v>26075000</v>
      </c>
      <c r="I7" s="46">
        <f t="shared" si="1"/>
        <v>31550750</v>
      </c>
      <c r="J7" s="47">
        <f>H7</f>
        <v>26075000</v>
      </c>
      <c r="K7" s="53">
        <f>J7*1.21</f>
        <v>31550750</v>
      </c>
      <c r="L7" s="11"/>
    </row>
    <row r="8" spans="2:12" s="3" customFormat="1" ht="27" customHeight="1" thickBot="1" x14ac:dyDescent="0.3">
      <c r="B8" s="57">
        <v>4</v>
      </c>
      <c r="C8" s="56" t="s">
        <v>14</v>
      </c>
      <c r="D8" s="43">
        <v>726</v>
      </c>
      <c r="E8" s="43">
        <v>694</v>
      </c>
      <c r="F8" s="44" t="s">
        <v>25</v>
      </c>
      <c r="G8" s="45">
        <f>D34</f>
        <v>0.4</v>
      </c>
      <c r="H8" s="46">
        <f t="shared" si="0"/>
        <v>10164000</v>
      </c>
      <c r="I8" s="46">
        <f t="shared" si="1"/>
        <v>12298440</v>
      </c>
      <c r="J8" s="47">
        <f>H8</f>
        <v>10164000</v>
      </c>
      <c r="K8" s="53">
        <f>J8*1.21</f>
        <v>12298440</v>
      </c>
      <c r="L8" s="10"/>
    </row>
    <row r="9" spans="2:12" s="1" customFormat="1" ht="33.75" customHeight="1" x14ac:dyDescent="0.25">
      <c r="B9" s="124">
        <v>5</v>
      </c>
      <c r="C9" s="50" t="s">
        <v>5</v>
      </c>
      <c r="D9" s="35">
        <v>111</v>
      </c>
      <c r="E9" s="35">
        <v>111</v>
      </c>
      <c r="F9" s="36" t="s">
        <v>25</v>
      </c>
      <c r="G9" s="37">
        <f>D34</f>
        <v>0.4</v>
      </c>
      <c r="H9" s="38">
        <f t="shared" si="0"/>
        <v>1554000</v>
      </c>
      <c r="I9" s="38">
        <f t="shared" si="1"/>
        <v>1880340</v>
      </c>
      <c r="J9" s="126">
        <f>H9+H10+H11</f>
        <v>4284000</v>
      </c>
      <c r="K9" s="128">
        <f>J9*1.21</f>
        <v>5183640</v>
      </c>
      <c r="L9" s="9"/>
    </row>
    <row r="10" spans="2:12" s="1" customFormat="1" ht="30.75" customHeight="1" x14ac:dyDescent="0.25">
      <c r="B10" s="135"/>
      <c r="C10" s="51" t="s">
        <v>13</v>
      </c>
      <c r="D10" s="16">
        <v>105</v>
      </c>
      <c r="E10" s="16">
        <v>90</v>
      </c>
      <c r="F10" s="34" t="s">
        <v>25</v>
      </c>
      <c r="G10" s="15">
        <f>D34</f>
        <v>0.4</v>
      </c>
      <c r="H10" s="18">
        <f t="shared" si="0"/>
        <v>1470000</v>
      </c>
      <c r="I10" s="18">
        <f t="shared" ref="I10" si="2">H10*1.21</f>
        <v>1778700</v>
      </c>
      <c r="J10" s="136"/>
      <c r="K10" s="137"/>
      <c r="L10" s="9"/>
    </row>
    <row r="11" spans="2:12" s="1" customFormat="1" ht="32.25" customHeight="1" thickBot="1" x14ac:dyDescent="0.3">
      <c r="B11" s="125"/>
      <c r="C11" s="54" t="s">
        <v>1</v>
      </c>
      <c r="D11" s="39">
        <v>90</v>
      </c>
      <c r="E11" s="39">
        <v>83</v>
      </c>
      <c r="F11" s="49" t="s">
        <v>25</v>
      </c>
      <c r="G11" s="41">
        <f>D34</f>
        <v>0.4</v>
      </c>
      <c r="H11" s="42">
        <f t="shared" si="0"/>
        <v>1260000</v>
      </c>
      <c r="I11" s="42">
        <f>H11*1.21</f>
        <v>1524600</v>
      </c>
      <c r="J11" s="127"/>
      <c r="K11" s="129"/>
      <c r="L11" s="9"/>
    </row>
    <row r="12" spans="2:12" s="2" customFormat="1" ht="30.75" customHeight="1" x14ac:dyDescent="0.25">
      <c r="B12" s="138">
        <v>6</v>
      </c>
      <c r="C12" s="50" t="s">
        <v>12</v>
      </c>
      <c r="D12" s="35">
        <v>609</v>
      </c>
      <c r="E12" s="35">
        <v>609</v>
      </c>
      <c r="F12" s="36" t="s">
        <v>25</v>
      </c>
      <c r="G12" s="37">
        <f>D34</f>
        <v>0.4</v>
      </c>
      <c r="H12" s="38">
        <f t="shared" si="0"/>
        <v>8526000</v>
      </c>
      <c r="I12" s="38">
        <f>H12*1.21</f>
        <v>10316460</v>
      </c>
      <c r="J12" s="163">
        <f>H12+H13+H14+H15+H16+H17</f>
        <v>71816500</v>
      </c>
      <c r="K12" s="168">
        <f>J12*1.21</f>
        <v>86897965</v>
      </c>
      <c r="L12" s="7"/>
    </row>
    <row r="13" spans="2:12" s="2" customFormat="1" ht="55.5" customHeight="1" x14ac:dyDescent="0.25">
      <c r="B13" s="138"/>
      <c r="C13" s="51" t="s">
        <v>40</v>
      </c>
      <c r="D13" s="16">
        <v>571</v>
      </c>
      <c r="E13" s="16">
        <v>540</v>
      </c>
      <c r="F13" s="33" t="s">
        <v>24</v>
      </c>
      <c r="G13" s="15">
        <f>D33</f>
        <v>0.7</v>
      </c>
      <c r="H13" s="18">
        <f t="shared" si="0"/>
        <v>13989500</v>
      </c>
      <c r="I13" s="18">
        <f>H13*1.21</f>
        <v>16927295</v>
      </c>
      <c r="J13" s="164"/>
      <c r="K13" s="169"/>
      <c r="L13" s="7"/>
    </row>
    <row r="14" spans="2:12" s="2" customFormat="1" ht="35.25" customHeight="1" x14ac:dyDescent="0.25">
      <c r="B14" s="138"/>
      <c r="C14" s="51" t="s">
        <v>11</v>
      </c>
      <c r="D14" s="16">
        <v>524</v>
      </c>
      <c r="E14" s="16">
        <v>500</v>
      </c>
      <c r="F14" s="34" t="s">
        <v>25</v>
      </c>
      <c r="G14" s="15">
        <f>D34</f>
        <v>0.4</v>
      </c>
      <c r="H14" s="18">
        <f t="shared" si="0"/>
        <v>7336000</v>
      </c>
      <c r="I14" s="18">
        <f t="shared" ref="I14:I16" si="3">H14*1.21</f>
        <v>8876560</v>
      </c>
      <c r="J14" s="164"/>
      <c r="K14" s="169"/>
      <c r="L14" s="7"/>
    </row>
    <row r="15" spans="2:12" s="2" customFormat="1" ht="43.5" customHeight="1" x14ac:dyDescent="0.25">
      <c r="B15" s="138"/>
      <c r="C15" s="51" t="s">
        <v>48</v>
      </c>
      <c r="D15" s="16">
        <v>1090</v>
      </c>
      <c r="E15" s="16">
        <v>1044</v>
      </c>
      <c r="F15" s="33" t="s">
        <v>24</v>
      </c>
      <c r="G15" s="15">
        <f>D33</f>
        <v>0.7</v>
      </c>
      <c r="H15" s="18">
        <f t="shared" si="0"/>
        <v>26705000</v>
      </c>
      <c r="I15" s="18">
        <f t="shared" si="3"/>
        <v>32313050</v>
      </c>
      <c r="J15" s="164"/>
      <c r="K15" s="169"/>
      <c r="L15" s="7"/>
    </row>
    <row r="16" spans="2:12" s="2" customFormat="1" ht="43.5" customHeight="1" x14ac:dyDescent="0.25">
      <c r="B16" s="138"/>
      <c r="C16" s="51" t="s">
        <v>10</v>
      </c>
      <c r="D16" s="16">
        <v>559</v>
      </c>
      <c r="E16" s="16">
        <v>532</v>
      </c>
      <c r="F16" s="34" t="s">
        <v>25</v>
      </c>
      <c r="G16" s="15">
        <f>D34</f>
        <v>0.4</v>
      </c>
      <c r="H16" s="18">
        <f t="shared" si="0"/>
        <v>7826000</v>
      </c>
      <c r="I16" s="18">
        <f t="shared" si="3"/>
        <v>9469460</v>
      </c>
      <c r="J16" s="164"/>
      <c r="K16" s="169"/>
      <c r="L16" s="7"/>
    </row>
    <row r="17" spans="2:15" s="2" customFormat="1" ht="43.5" customHeight="1" thickBot="1" x14ac:dyDescent="0.3">
      <c r="B17" s="139"/>
      <c r="C17" s="54" t="s">
        <v>9</v>
      </c>
      <c r="D17" s="39">
        <v>531</v>
      </c>
      <c r="E17" s="39">
        <v>506</v>
      </c>
      <c r="F17" s="49" t="s">
        <v>25</v>
      </c>
      <c r="G17" s="41">
        <f>D34</f>
        <v>0.4</v>
      </c>
      <c r="H17" s="42">
        <f t="shared" si="0"/>
        <v>7434000</v>
      </c>
      <c r="I17" s="42">
        <f>H17*1.21</f>
        <v>8995140</v>
      </c>
      <c r="J17" s="165"/>
      <c r="K17" s="170"/>
      <c r="L17" s="7"/>
    </row>
    <row r="18" spans="2:15" s="2" customFormat="1" ht="43.5" customHeight="1" x14ac:dyDescent="0.25">
      <c r="B18" s="63"/>
      <c r="C18" s="50" t="s">
        <v>29</v>
      </c>
      <c r="D18" s="35">
        <v>69</v>
      </c>
      <c r="E18" s="35">
        <v>54</v>
      </c>
      <c r="F18" s="52" t="s">
        <v>24</v>
      </c>
      <c r="G18" s="37">
        <f>D33</f>
        <v>0.7</v>
      </c>
      <c r="H18" s="38">
        <f t="shared" si="0"/>
        <v>1690500</v>
      </c>
      <c r="I18" s="38">
        <f>H18*1.21</f>
        <v>2045505</v>
      </c>
      <c r="J18" s="164">
        <f>H18+H19</f>
        <v>2278500</v>
      </c>
      <c r="K18" s="169">
        <f>J18*1.21</f>
        <v>2756985</v>
      </c>
      <c r="L18" s="7"/>
    </row>
    <row r="19" spans="2:15" s="2" customFormat="1" ht="43.5" customHeight="1" thickBot="1" x14ac:dyDescent="0.3">
      <c r="B19" s="64"/>
      <c r="C19" s="54" t="s">
        <v>27</v>
      </c>
      <c r="D19" s="39">
        <v>42</v>
      </c>
      <c r="E19" s="39">
        <v>33</v>
      </c>
      <c r="F19" s="49" t="s">
        <v>25</v>
      </c>
      <c r="G19" s="41">
        <f>D34</f>
        <v>0.4</v>
      </c>
      <c r="H19" s="42">
        <f t="shared" si="0"/>
        <v>588000</v>
      </c>
      <c r="I19" s="42">
        <f>H19*1.21</f>
        <v>711480</v>
      </c>
      <c r="J19" s="165"/>
      <c r="K19" s="170"/>
      <c r="L19" s="7"/>
    </row>
    <row r="20" spans="2:15" s="8" customFormat="1" ht="25.5" customHeight="1" thickBot="1" x14ac:dyDescent="0.3">
      <c r="B20" s="171" t="s">
        <v>34</v>
      </c>
      <c r="C20" s="172"/>
      <c r="D20" s="65">
        <f>SUM(D4:D19)</f>
        <v>7690</v>
      </c>
      <c r="E20" s="65">
        <f>SUM(E4:E19)</f>
        <v>7299</v>
      </c>
      <c r="F20" s="156"/>
      <c r="G20" s="157"/>
      <c r="H20" s="157"/>
      <c r="I20" s="158"/>
      <c r="J20" s="66">
        <f>SUM(J4:J19)</f>
        <v>153786500</v>
      </c>
      <c r="K20" s="67">
        <f>SUM(K4:K19)</f>
        <v>186081665</v>
      </c>
      <c r="O20" s="25"/>
    </row>
    <row r="21" spans="2:15" s="8" customFormat="1" ht="41.25" customHeight="1" thickBot="1" x14ac:dyDescent="0.3">
      <c r="B21" s="143" t="s">
        <v>32</v>
      </c>
      <c r="C21" s="144"/>
      <c r="D21" s="145" t="s">
        <v>38</v>
      </c>
      <c r="E21" s="146"/>
      <c r="F21" s="146"/>
      <c r="G21" s="146"/>
      <c r="H21" s="146"/>
      <c r="I21" s="146"/>
      <c r="J21" s="146"/>
      <c r="K21" s="147"/>
      <c r="O21" s="25"/>
    </row>
    <row r="22" spans="2:15" s="8" customFormat="1" ht="37.5" customHeight="1" x14ac:dyDescent="0.25">
      <c r="B22" s="70"/>
      <c r="C22" s="84" t="s">
        <v>33</v>
      </c>
      <c r="D22" s="142">
        <v>273</v>
      </c>
      <c r="E22" s="142"/>
      <c r="F22" s="148"/>
      <c r="G22" s="149"/>
      <c r="H22" s="149"/>
      <c r="I22" s="150"/>
      <c r="J22" s="71">
        <f>5000*(D22)</f>
        <v>1365000</v>
      </c>
      <c r="K22" s="73">
        <f>J22*1.21</f>
        <v>1651650</v>
      </c>
      <c r="O22" s="25"/>
    </row>
    <row r="23" spans="2:15" s="8" customFormat="1" ht="37.5" customHeight="1" thickBot="1" x14ac:dyDescent="0.3">
      <c r="B23" s="72"/>
      <c r="C23" s="68" t="s">
        <v>41</v>
      </c>
      <c r="D23" s="141">
        <v>16000</v>
      </c>
      <c r="E23" s="141"/>
      <c r="F23" s="151"/>
      <c r="G23" s="152"/>
      <c r="H23" s="152"/>
      <c r="I23" s="153"/>
      <c r="J23" s="69">
        <f>2000*(D23)</f>
        <v>32000000</v>
      </c>
      <c r="K23" s="74">
        <f>J23*1.21</f>
        <v>38720000</v>
      </c>
      <c r="O23" s="25"/>
    </row>
    <row r="24" spans="2:15" s="8" customFormat="1" ht="25.5" customHeight="1" thickBot="1" x14ac:dyDescent="0.3">
      <c r="B24" s="154" t="s">
        <v>35</v>
      </c>
      <c r="C24" s="155"/>
      <c r="D24" s="159">
        <f>D23+D22</f>
        <v>16273</v>
      </c>
      <c r="E24" s="160"/>
      <c r="F24" s="156"/>
      <c r="G24" s="157"/>
      <c r="H24" s="157"/>
      <c r="I24" s="158"/>
      <c r="J24" s="75">
        <f>SUM(J22:J23)</f>
        <v>33365000</v>
      </c>
      <c r="K24" s="76">
        <f>SUM(K22:K23)</f>
        <v>40371650</v>
      </c>
      <c r="O24" s="25"/>
    </row>
    <row r="25" spans="2:15" s="8" customFormat="1" ht="41.25" customHeight="1" thickBot="1" x14ac:dyDescent="0.3">
      <c r="B25" s="161" t="s">
        <v>36</v>
      </c>
      <c r="C25" s="162"/>
      <c r="D25" s="166"/>
      <c r="E25" s="167"/>
      <c r="F25" s="167"/>
      <c r="G25" s="167"/>
      <c r="H25" s="167"/>
      <c r="I25" s="167"/>
      <c r="J25" s="82">
        <f>J24+J20</f>
        <v>187151500</v>
      </c>
      <c r="K25" s="83">
        <f>K24+K20</f>
        <v>226453315</v>
      </c>
      <c r="O25" s="25"/>
    </row>
    <row r="26" spans="2:15" s="8" customFormat="1" ht="41.25" customHeight="1" thickBot="1" x14ac:dyDescent="0.3">
      <c r="B26" s="173" t="s">
        <v>37</v>
      </c>
      <c r="C26" s="174"/>
      <c r="D26" s="175" t="s">
        <v>19</v>
      </c>
      <c r="E26" s="176"/>
      <c r="F26" s="176"/>
      <c r="G26" s="176"/>
      <c r="H26" s="176"/>
      <c r="I26" s="176"/>
      <c r="J26" s="85">
        <v>15000000</v>
      </c>
      <c r="K26" s="86">
        <f>J26*1.21</f>
        <v>18150000</v>
      </c>
      <c r="O26" s="25"/>
    </row>
    <row r="27" spans="2:15" s="8" customFormat="1" ht="21" customHeight="1" x14ac:dyDescent="0.25">
      <c r="B27"/>
      <c r="C27" s="23"/>
      <c r="D27" s="24"/>
      <c r="E27" s="24"/>
      <c r="F27" s="31"/>
      <c r="G27" s="24"/>
      <c r="H27" s="24"/>
      <c r="I27" s="19"/>
      <c r="J27" s="22"/>
      <c r="K27" s="20"/>
    </row>
    <row r="28" spans="2:15" s="8" customFormat="1" ht="21" customHeight="1" x14ac:dyDescent="0.25">
      <c r="B28"/>
      <c r="C28" s="23"/>
      <c r="D28" s="24"/>
      <c r="E28" s="24"/>
      <c r="F28" s="31"/>
      <c r="G28" s="24"/>
      <c r="H28" s="24"/>
      <c r="I28" s="19"/>
      <c r="J28" s="22"/>
      <c r="K28" s="20"/>
    </row>
    <row r="29" spans="2:15" s="8" customFormat="1" ht="21" customHeight="1" x14ac:dyDescent="0.25">
      <c r="B29"/>
      <c r="C29" s="23"/>
      <c r="D29" s="24"/>
      <c r="E29" s="24"/>
      <c r="F29" s="31"/>
      <c r="G29" s="24"/>
      <c r="H29" s="24"/>
      <c r="I29" s="19"/>
      <c r="J29" s="22"/>
      <c r="K29" s="20"/>
    </row>
    <row r="30" spans="2:15" s="8" customFormat="1" ht="36" customHeight="1" x14ac:dyDescent="0.25">
      <c r="B30"/>
      <c r="C30" s="140" t="s">
        <v>39</v>
      </c>
      <c r="D30" s="140"/>
      <c r="E30" s="140"/>
      <c r="F30" s="17"/>
      <c r="G30" s="80"/>
      <c r="H30" s="80"/>
      <c r="I30" s="80"/>
      <c r="J30" s="80"/>
      <c r="K30" s="80"/>
    </row>
    <row r="31" spans="2:15" s="8" customFormat="1" ht="35.25" customHeight="1" x14ac:dyDescent="0.25">
      <c r="B31"/>
      <c r="C31" s="13" t="s">
        <v>28</v>
      </c>
      <c r="D31" s="179" t="s">
        <v>18</v>
      </c>
      <c r="E31" s="179"/>
      <c r="F31" s="17"/>
      <c r="G31" s="79"/>
      <c r="H31" s="79"/>
      <c r="I31" s="79"/>
      <c r="J31" s="79"/>
      <c r="K31" s="79"/>
    </row>
    <row r="32" spans="2:15" s="8" customFormat="1" ht="33.75" customHeight="1" x14ac:dyDescent="0.25">
      <c r="B32"/>
      <c r="C32" s="32" t="s">
        <v>26</v>
      </c>
      <c r="D32" s="178">
        <v>1</v>
      </c>
      <c r="E32" s="178"/>
      <c r="F32" s="17"/>
      <c r="G32" s="81"/>
      <c r="H32" s="81"/>
      <c r="I32" s="81"/>
      <c r="J32" s="21"/>
      <c r="K32" s="21"/>
    </row>
    <row r="33" spans="2:11" s="8" customFormat="1" ht="35.25" customHeight="1" x14ac:dyDescent="0.25">
      <c r="B33"/>
      <c r="C33" s="33" t="s">
        <v>24</v>
      </c>
      <c r="D33" s="178">
        <v>0.7</v>
      </c>
      <c r="E33" s="178"/>
      <c r="F33" s="17"/>
      <c r="G33" s="81"/>
      <c r="H33" s="81"/>
      <c r="I33" s="81"/>
      <c r="J33" s="77"/>
      <c r="K33" s="78"/>
    </row>
    <row r="34" spans="2:11" s="8" customFormat="1" ht="33" customHeight="1" x14ac:dyDescent="0.25">
      <c r="B34"/>
      <c r="C34" s="34" t="s">
        <v>25</v>
      </c>
      <c r="D34" s="178">
        <v>0.4</v>
      </c>
      <c r="E34" s="178"/>
      <c r="F34" s="17"/>
      <c r="J34" s="21"/>
    </row>
    <row r="36" spans="2:11" x14ac:dyDescent="0.25">
      <c r="C36" s="14" t="s">
        <v>45</v>
      </c>
      <c r="D36" s="177">
        <v>20900</v>
      </c>
      <c r="E36" s="177"/>
    </row>
    <row r="37" spans="2:11" x14ac:dyDescent="0.25">
      <c r="C37" s="14" t="s">
        <v>46</v>
      </c>
      <c r="D37" s="177">
        <v>4661</v>
      </c>
      <c r="E37" s="177"/>
    </row>
    <row r="38" spans="2:11" x14ac:dyDescent="0.25">
      <c r="C38" s="14" t="s">
        <v>47</v>
      </c>
      <c r="D38" s="177">
        <f>D36-D37</f>
        <v>16239</v>
      </c>
      <c r="E38" s="177"/>
    </row>
  </sheetData>
  <mergeCells count="36">
    <mergeCell ref="B26:C26"/>
    <mergeCell ref="D26:I26"/>
    <mergeCell ref="D36:E36"/>
    <mergeCell ref="D37:E37"/>
    <mergeCell ref="D38:E38"/>
    <mergeCell ref="D34:E34"/>
    <mergeCell ref="D31:E31"/>
    <mergeCell ref="D32:E32"/>
    <mergeCell ref="D33:E33"/>
    <mergeCell ref="D25:I25"/>
    <mergeCell ref="K12:K17"/>
    <mergeCell ref="J18:J19"/>
    <mergeCell ref="K18:K19"/>
    <mergeCell ref="B20:C20"/>
    <mergeCell ref="F20:I20"/>
    <mergeCell ref="B9:B11"/>
    <mergeCell ref="J9:J11"/>
    <mergeCell ref="K9:K11"/>
    <mergeCell ref="B12:B17"/>
    <mergeCell ref="C30:E30"/>
    <mergeCell ref="D23:E23"/>
    <mergeCell ref="D22:E22"/>
    <mergeCell ref="B21:C21"/>
    <mergeCell ref="D21:K21"/>
    <mergeCell ref="F22:I22"/>
    <mergeCell ref="F23:I23"/>
    <mergeCell ref="B24:C24"/>
    <mergeCell ref="F24:I24"/>
    <mergeCell ref="D24:E24"/>
    <mergeCell ref="B25:C25"/>
    <mergeCell ref="J12:J17"/>
    <mergeCell ref="B4:B5"/>
    <mergeCell ref="J4:J5"/>
    <mergeCell ref="K4:K5"/>
    <mergeCell ref="B2:C2"/>
    <mergeCell ref="D2:K2"/>
  </mergeCells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40"/>
  <sheetViews>
    <sheetView tabSelected="1" zoomScaleNormal="100" workbookViewId="0">
      <selection activeCell="B12" sqref="B12:C12"/>
    </sheetView>
  </sheetViews>
  <sheetFormatPr defaultRowHeight="15" x14ac:dyDescent="0.25"/>
  <cols>
    <col min="1" max="1" width="3.7109375" customWidth="1"/>
    <col min="3" max="3" width="35.85546875" style="87" customWidth="1"/>
    <col min="4" max="4" width="18.28515625" style="87" customWidth="1"/>
    <col min="5" max="5" width="17.7109375" style="17" customWidth="1"/>
    <col min="6" max="6" width="17.7109375" style="105" customWidth="1"/>
    <col min="7" max="7" width="21.140625" style="100" customWidth="1"/>
  </cols>
  <sheetData>
    <row r="2" spans="2:7" ht="18.75" x14ac:dyDescent="0.25">
      <c r="B2" s="96" t="s">
        <v>61</v>
      </c>
      <c r="C2" s="96"/>
      <c r="D2" s="96"/>
      <c r="E2" s="96"/>
      <c r="F2" s="104"/>
      <c r="G2" s="99"/>
    </row>
    <row r="3" spans="2:7" ht="16.5" customHeight="1" x14ac:dyDescent="0.3">
      <c r="B3" s="97" t="s">
        <v>62</v>
      </c>
    </row>
    <row r="4" spans="2:7" ht="9.75" customHeight="1" x14ac:dyDescent="0.25"/>
    <row r="5" spans="2:7" x14ac:dyDescent="0.25">
      <c r="B5" s="92" t="s">
        <v>64</v>
      </c>
    </row>
    <row r="6" spans="2:7" ht="46.5" customHeight="1" x14ac:dyDescent="0.25">
      <c r="B6" s="188" t="s">
        <v>73</v>
      </c>
      <c r="C6" s="188"/>
      <c r="D6" s="188"/>
      <c r="E6" s="188"/>
      <c r="F6" s="188"/>
      <c r="G6" s="188"/>
    </row>
    <row r="7" spans="2:7" ht="32.25" customHeight="1" x14ac:dyDescent="0.25">
      <c r="B7" s="188" t="s">
        <v>72</v>
      </c>
      <c r="C7" s="188"/>
      <c r="D7" s="188"/>
      <c r="E7" s="188"/>
      <c r="F7" s="188"/>
      <c r="G7" s="188"/>
    </row>
    <row r="8" spans="2:7" ht="33" customHeight="1" x14ac:dyDescent="0.25">
      <c r="B8" s="188" t="s">
        <v>75</v>
      </c>
      <c r="C8" s="188"/>
      <c r="D8" s="188"/>
      <c r="E8" s="188"/>
      <c r="F8" s="188"/>
      <c r="G8" s="188"/>
    </row>
    <row r="10" spans="2:7" ht="24.75" customHeight="1" x14ac:dyDescent="0.25">
      <c r="B10" s="94" t="s">
        <v>53</v>
      </c>
      <c r="C10" s="95"/>
      <c r="D10" s="95"/>
      <c r="E10" s="95"/>
      <c r="F10" s="189" t="s">
        <v>63</v>
      </c>
      <c r="G10" s="189"/>
    </row>
    <row r="11" spans="2:7" s="8" customFormat="1" ht="33.75" customHeight="1" x14ac:dyDescent="0.25">
      <c r="B11" s="179"/>
      <c r="C11" s="179"/>
      <c r="D11" s="13" t="s">
        <v>49</v>
      </c>
      <c r="E11" s="13" t="s">
        <v>50</v>
      </c>
      <c r="F11" s="106" t="s">
        <v>52</v>
      </c>
      <c r="G11" s="101" t="s">
        <v>60</v>
      </c>
    </row>
    <row r="12" spans="2:7" s="5" customFormat="1" ht="40.5" customHeight="1" x14ac:dyDescent="0.25">
      <c r="B12" s="184" t="s">
        <v>77</v>
      </c>
      <c r="C12" s="184"/>
      <c r="D12" s="16" t="s">
        <v>51</v>
      </c>
      <c r="E12" s="16">
        <v>0</v>
      </c>
      <c r="F12" s="107">
        <v>0</v>
      </c>
      <c r="G12" s="102">
        <f>F12*E12</f>
        <v>0</v>
      </c>
    </row>
    <row r="13" spans="2:7" s="8" customFormat="1" ht="24.95" customHeight="1" x14ac:dyDescent="0.25">
      <c r="B13" s="180" t="s">
        <v>68</v>
      </c>
      <c r="C13" s="181"/>
      <c r="D13" s="181"/>
      <c r="E13" s="181"/>
      <c r="F13" s="182"/>
      <c r="G13" s="103">
        <v>0</v>
      </c>
    </row>
    <row r="14" spans="2:7" s="8" customFormat="1" ht="13.5" customHeight="1" x14ac:dyDescent="0.25">
      <c r="B14" s="108"/>
      <c r="C14" s="108"/>
      <c r="D14" s="108"/>
      <c r="E14" s="108"/>
      <c r="F14" s="108"/>
      <c r="G14" s="109"/>
    </row>
    <row r="15" spans="2:7" ht="24.75" customHeight="1" x14ac:dyDescent="0.25">
      <c r="B15" s="94" t="s">
        <v>67</v>
      </c>
      <c r="C15" s="95"/>
      <c r="D15" s="95"/>
      <c r="E15" s="115"/>
      <c r="F15" s="116"/>
      <c r="G15" s="116"/>
    </row>
    <row r="16" spans="2:7" s="8" customFormat="1" ht="33.75" customHeight="1" x14ac:dyDescent="0.25">
      <c r="B16" s="179"/>
      <c r="C16" s="179"/>
      <c r="D16" s="13" t="s">
        <v>49</v>
      </c>
      <c r="E16" s="13" t="s">
        <v>50</v>
      </c>
      <c r="F16" s="112"/>
      <c r="G16" s="113"/>
    </row>
    <row r="17" spans="2:7" s="5" customFormat="1" ht="40.5" customHeight="1" x14ac:dyDescent="0.25">
      <c r="B17" s="184" t="s">
        <v>66</v>
      </c>
      <c r="C17" s="184"/>
      <c r="D17" s="16" t="s">
        <v>65</v>
      </c>
      <c r="E17" s="16">
        <v>0</v>
      </c>
      <c r="F17" s="105"/>
      <c r="G17" s="100"/>
    </row>
    <row r="18" spans="2:7" s="8" customFormat="1" ht="24.95" customHeight="1" x14ac:dyDescent="0.25">
      <c r="B18" s="180" t="s">
        <v>70</v>
      </c>
      <c r="C18" s="181"/>
      <c r="D18" s="181"/>
      <c r="E18" s="111"/>
      <c r="F18" s="114"/>
      <c r="G18" s="109"/>
    </row>
    <row r="20" spans="2:7" ht="24.75" customHeight="1" x14ac:dyDescent="0.25">
      <c r="B20" s="190" t="s">
        <v>76</v>
      </c>
      <c r="C20" s="190"/>
      <c r="D20" s="190"/>
      <c r="E20" s="190"/>
      <c r="F20" s="116"/>
      <c r="G20" s="116"/>
    </row>
    <row r="21" spans="2:7" s="8" customFormat="1" ht="33.75" customHeight="1" x14ac:dyDescent="0.25">
      <c r="B21" s="89" t="s">
        <v>4</v>
      </c>
      <c r="C21" s="13" t="s">
        <v>0</v>
      </c>
      <c r="D21" s="13" t="s">
        <v>49</v>
      </c>
      <c r="E21" s="13" t="s">
        <v>50</v>
      </c>
      <c r="F21" s="112"/>
      <c r="G21" s="113"/>
    </row>
    <row r="22" spans="2:7" s="5" customFormat="1" ht="24.95" customHeight="1" x14ac:dyDescent="0.25">
      <c r="B22" s="183">
        <v>1</v>
      </c>
      <c r="C22" s="16" t="s">
        <v>55</v>
      </c>
      <c r="D22" s="16" t="s">
        <v>71</v>
      </c>
      <c r="E22" s="16">
        <v>0</v>
      </c>
      <c r="F22" s="105"/>
      <c r="G22" s="100"/>
    </row>
    <row r="23" spans="2:7" s="5" customFormat="1" ht="24.95" customHeight="1" x14ac:dyDescent="0.25">
      <c r="B23" s="183"/>
      <c r="C23" s="16" t="s">
        <v>56</v>
      </c>
      <c r="D23" s="16" t="s">
        <v>71</v>
      </c>
      <c r="E23" s="16">
        <v>0</v>
      </c>
      <c r="F23" s="105"/>
      <c r="G23" s="100"/>
    </row>
    <row r="24" spans="2:7" s="1" customFormat="1" ht="24.95" customHeight="1" x14ac:dyDescent="0.25">
      <c r="B24" s="90">
        <v>2</v>
      </c>
      <c r="C24" s="16" t="s">
        <v>55</v>
      </c>
      <c r="D24" s="16" t="s">
        <v>71</v>
      </c>
      <c r="E24" s="16">
        <v>0</v>
      </c>
      <c r="F24" s="105"/>
      <c r="G24" s="100"/>
    </row>
    <row r="25" spans="2:7" s="4" customFormat="1" ht="24.95" customHeight="1" x14ac:dyDescent="0.25">
      <c r="B25" s="90">
        <v>3</v>
      </c>
      <c r="C25" s="16" t="s">
        <v>55</v>
      </c>
      <c r="D25" s="16" t="s">
        <v>71</v>
      </c>
      <c r="E25" s="16">
        <v>0</v>
      </c>
      <c r="F25" s="105"/>
      <c r="G25" s="100"/>
    </row>
    <row r="26" spans="2:7" s="3" customFormat="1" ht="24.95" customHeight="1" x14ac:dyDescent="0.25">
      <c r="B26" s="90">
        <v>4</v>
      </c>
      <c r="C26" s="16" t="s">
        <v>55</v>
      </c>
      <c r="D26" s="16" t="s">
        <v>71</v>
      </c>
      <c r="E26" s="16">
        <v>0</v>
      </c>
      <c r="F26" s="105"/>
      <c r="G26" s="100"/>
    </row>
    <row r="27" spans="2:7" s="1" customFormat="1" ht="24.95" customHeight="1" x14ac:dyDescent="0.25">
      <c r="B27" s="183">
        <v>5</v>
      </c>
      <c r="C27" s="16" t="s">
        <v>57</v>
      </c>
      <c r="D27" s="16" t="s">
        <v>71</v>
      </c>
      <c r="E27" s="16">
        <v>0</v>
      </c>
      <c r="F27" s="105"/>
      <c r="G27" s="100"/>
    </row>
    <row r="28" spans="2:7" s="1" customFormat="1" ht="24.95" customHeight="1" x14ac:dyDescent="0.25">
      <c r="B28" s="183"/>
      <c r="C28" s="16" t="s">
        <v>55</v>
      </c>
      <c r="D28" s="16" t="s">
        <v>71</v>
      </c>
      <c r="E28" s="16">
        <v>0</v>
      </c>
      <c r="F28" s="105"/>
      <c r="G28" s="100"/>
    </row>
    <row r="29" spans="2:7" s="2" customFormat="1" ht="24.95" customHeight="1" x14ac:dyDescent="0.25">
      <c r="B29" s="183">
        <v>6</v>
      </c>
      <c r="C29" s="16" t="s">
        <v>57</v>
      </c>
      <c r="D29" s="16" t="s">
        <v>71</v>
      </c>
      <c r="E29" s="16">
        <v>0</v>
      </c>
      <c r="F29" s="105"/>
      <c r="G29" s="100"/>
    </row>
    <row r="30" spans="2:7" s="2" customFormat="1" ht="24.95" customHeight="1" x14ac:dyDescent="0.25">
      <c r="B30" s="183"/>
      <c r="C30" s="16" t="s">
        <v>55</v>
      </c>
      <c r="D30" s="16" t="s">
        <v>71</v>
      </c>
      <c r="E30" s="16">
        <v>0</v>
      </c>
      <c r="F30" s="105"/>
      <c r="G30" s="100"/>
    </row>
    <row r="31" spans="2:7" s="2" customFormat="1" ht="24.95" customHeight="1" x14ac:dyDescent="0.25">
      <c r="B31" s="183"/>
      <c r="C31" s="16" t="s">
        <v>56</v>
      </c>
      <c r="D31" s="16" t="s">
        <v>71</v>
      </c>
      <c r="E31" s="16">
        <v>0</v>
      </c>
      <c r="F31" s="105"/>
      <c r="G31" s="100"/>
    </row>
    <row r="32" spans="2:7" s="2" customFormat="1" ht="24.95" customHeight="1" x14ac:dyDescent="0.25">
      <c r="B32" s="183"/>
      <c r="C32" s="16" t="s">
        <v>58</v>
      </c>
      <c r="D32" s="16" t="s">
        <v>71</v>
      </c>
      <c r="E32" s="16">
        <v>0</v>
      </c>
      <c r="F32" s="105"/>
      <c r="G32" s="100"/>
    </row>
    <row r="33" spans="2:7" s="2" customFormat="1" ht="24.95" customHeight="1" x14ac:dyDescent="0.25">
      <c r="B33" s="91"/>
      <c r="C33" s="16" t="s">
        <v>54</v>
      </c>
      <c r="D33" s="16" t="s">
        <v>71</v>
      </c>
      <c r="E33" s="16">
        <v>0</v>
      </c>
      <c r="F33" s="105"/>
      <c r="G33" s="100"/>
    </row>
    <row r="34" spans="2:7" s="8" customFormat="1" ht="24.95" customHeight="1" x14ac:dyDescent="0.25">
      <c r="B34" s="185" t="s">
        <v>69</v>
      </c>
      <c r="C34" s="185"/>
      <c r="D34" s="185"/>
      <c r="E34" s="111"/>
      <c r="F34" s="114"/>
      <c r="G34" s="109"/>
    </row>
    <row r="35" spans="2:7" s="8" customFormat="1" ht="15.75" customHeight="1" x14ac:dyDescent="0.25">
      <c r="B35" s="6"/>
      <c r="C35" s="6"/>
      <c r="D35" s="6"/>
      <c r="E35" s="98"/>
      <c r="F35" s="117"/>
      <c r="G35" s="100"/>
    </row>
    <row r="36" spans="2:7" s="8" customFormat="1" ht="42" customHeight="1" x14ac:dyDescent="0.25">
      <c r="B36" s="191" t="s">
        <v>59</v>
      </c>
      <c r="C36" s="192"/>
      <c r="D36" s="192"/>
      <c r="E36" s="193"/>
      <c r="F36" s="116"/>
      <c r="G36" s="116"/>
    </row>
    <row r="37" spans="2:7" s="8" customFormat="1" ht="30" customHeight="1" x14ac:dyDescent="0.25">
      <c r="B37" s="194" t="s">
        <v>0</v>
      </c>
      <c r="C37" s="195"/>
      <c r="D37" s="13" t="s">
        <v>49</v>
      </c>
      <c r="E37" s="13" t="s">
        <v>50</v>
      </c>
      <c r="F37" s="112"/>
      <c r="G37" s="113"/>
    </row>
    <row r="38" spans="2:7" s="8" customFormat="1" ht="71.25" customHeight="1" x14ac:dyDescent="0.25">
      <c r="B38" s="186" t="s">
        <v>74</v>
      </c>
      <c r="C38" s="187"/>
      <c r="D38" s="16" t="s">
        <v>51</v>
      </c>
      <c r="E38" s="93">
        <v>0</v>
      </c>
      <c r="F38" s="105"/>
      <c r="G38" s="100"/>
    </row>
    <row r="39" spans="2:7" s="8" customFormat="1" ht="24.95" customHeight="1" x14ac:dyDescent="0.25">
      <c r="B39" s="180" t="s">
        <v>69</v>
      </c>
      <c r="C39" s="181"/>
      <c r="D39" s="182"/>
      <c r="E39" s="110"/>
      <c r="F39" s="114"/>
      <c r="G39" s="109"/>
    </row>
    <row r="40" spans="2:7" s="8" customFormat="1" ht="21" customHeight="1" x14ac:dyDescent="0.25">
      <c r="B40"/>
      <c r="C40" s="88"/>
      <c r="D40" s="88"/>
      <c r="E40" s="24"/>
      <c r="F40" s="118"/>
      <c r="G40" s="119"/>
    </row>
  </sheetData>
  <mergeCells count="19">
    <mergeCell ref="B8:G8"/>
    <mergeCell ref="B6:G6"/>
    <mergeCell ref="B13:F13"/>
    <mergeCell ref="B7:G7"/>
    <mergeCell ref="F10:G10"/>
    <mergeCell ref="B12:C12"/>
    <mergeCell ref="B11:C11"/>
    <mergeCell ref="B39:D39"/>
    <mergeCell ref="B29:B32"/>
    <mergeCell ref="B22:B23"/>
    <mergeCell ref="B27:B28"/>
    <mergeCell ref="B16:C16"/>
    <mergeCell ref="B17:C17"/>
    <mergeCell ref="B18:D18"/>
    <mergeCell ref="B34:D34"/>
    <mergeCell ref="B38:C38"/>
    <mergeCell ref="B20:E20"/>
    <mergeCell ref="B36:E36"/>
    <mergeCell ref="B37:C37"/>
  </mergeCells>
  <phoneticPr fontId="34" type="noConversion"/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KOMENTÁŘ náklady</vt:lpstr>
      <vt:lpstr>INVESTIČNÍ PROJEKČNÍ NÁKLADY</vt:lpstr>
      <vt:lpstr>BILANČNÍ TABULKA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ICierna</dc:creator>
  <cp:lastModifiedBy>ICierna</cp:lastModifiedBy>
  <cp:lastPrinted>2025-01-27T10:40:59Z</cp:lastPrinted>
  <dcterms:created xsi:type="dcterms:W3CDTF">2015-06-05T18:19:34Z</dcterms:created>
  <dcterms:modified xsi:type="dcterms:W3CDTF">2025-02-07T12:22:54Z</dcterms:modified>
</cp:coreProperties>
</file>