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Vlada\AppData\Local\Microsoft\Windows\INetCache\Content.Outlook\9AOSR1EX\"/>
    </mc:Choice>
  </mc:AlternateContent>
  <xr:revisionPtr revIDLastSave="0" documentId="13_ncr:1_{6A8645BD-B93C-4FA0-8B13-6580808B99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A) - Stavební část" sheetId="2" r:id="rId2"/>
    <sheet name="B) - Zdravotechnika" sheetId="3" r:id="rId3"/>
    <sheet name="C) - Ústřední vytápění" sheetId="4" r:id="rId4"/>
    <sheet name="D) - Elektroinstalace" sheetId="5" r:id="rId5"/>
    <sheet name="E) - VZT (odvětrání)" sheetId="6" r:id="rId6"/>
    <sheet name="F) - VRN,rozpočtová rezerva" sheetId="7" r:id="rId7"/>
  </sheets>
  <definedNames>
    <definedName name="_xlnm._FilterDatabase" localSheetId="1" hidden="1">'A) - Stavební část'!$C$126:$K$352</definedName>
    <definedName name="_xlnm._FilterDatabase" localSheetId="2" hidden="1">'B) - Zdravotechnika'!$C$119:$K$160</definedName>
    <definedName name="_xlnm._FilterDatabase" localSheetId="3" hidden="1">'C) - Ústřední vytápění'!$C$120:$K$160</definedName>
    <definedName name="_xlnm._FilterDatabase" localSheetId="4" hidden="1">'D) - Elektroinstalace'!$C$119:$K$159</definedName>
    <definedName name="_xlnm._FilterDatabase" localSheetId="5" hidden="1">'E) - VZT (odvětrání)'!$C$117:$K$127</definedName>
    <definedName name="_xlnm._FilterDatabase" localSheetId="6" hidden="1">'F) - VRN,rozpočtová rezerva'!$C$116:$K$124</definedName>
    <definedName name="_xlnm.Print_Titles" localSheetId="1">'A) - Stavební část'!$126:$126</definedName>
    <definedName name="_xlnm.Print_Titles" localSheetId="2">'B) - Zdravotechnika'!$119:$119</definedName>
    <definedName name="_xlnm.Print_Titles" localSheetId="3">'C) - Ústřední vytápění'!$120:$120</definedName>
    <definedName name="_xlnm.Print_Titles" localSheetId="4">'D) - Elektroinstalace'!$119:$119</definedName>
    <definedName name="_xlnm.Print_Titles" localSheetId="5">'E) - VZT (odvětrání)'!$117:$117</definedName>
    <definedName name="_xlnm.Print_Titles" localSheetId="6">'F) - VRN,rozpočtová rezerva'!$116:$116</definedName>
    <definedName name="_xlnm.Print_Titles" localSheetId="0">'Rekapitulace stavby'!$51:$51</definedName>
    <definedName name="_xlnm.Print_Area" localSheetId="1">'A) - Stavební část'!$C$115:$K$352</definedName>
    <definedName name="_xlnm.Print_Area" localSheetId="2">'B) - Zdravotechnika'!$C$107:$K$160</definedName>
    <definedName name="_xlnm.Print_Area" localSheetId="3">'C) - Ústřední vytápění'!$C$108:$K$160</definedName>
    <definedName name="_xlnm.Print_Area" localSheetId="4">'D) - Elektroinstalace'!$C$108:$K$159</definedName>
    <definedName name="_xlnm.Print_Area" localSheetId="5">'E) - VZT (odvětrání)'!$C$105:$K$127</definedName>
    <definedName name="_xlnm.Print_Area" localSheetId="6">'F) - VRN,rozpočtová rezerva'!$C$105:$K$124</definedName>
    <definedName name="_xlnm.Print_Area" localSheetId="0">'Rekapitulace stavby'!$D$4:$AO$37,'Rekapitulace stavby'!$C$43:$AQ$60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59" i="1"/>
  <c r="J35" i="7"/>
  <c r="AX59" i="1" s="1"/>
  <c r="BI124" i="7"/>
  <c r="BH124" i="7"/>
  <c r="BG124" i="7"/>
  <c r="BF124" i="7"/>
  <c r="T124" i="7"/>
  <c r="R124" i="7"/>
  <c r="P124" i="7"/>
  <c r="BK124" i="7"/>
  <c r="J124" i="7"/>
  <c r="BE124" i="7" s="1"/>
  <c r="BI123" i="7"/>
  <c r="BH123" i="7"/>
  <c r="BG123" i="7"/>
  <c r="BF123" i="7"/>
  <c r="T123" i="7"/>
  <c r="R123" i="7"/>
  <c r="P123" i="7"/>
  <c r="BK123" i="7"/>
  <c r="J123" i="7"/>
  <c r="BE123" i="7" s="1"/>
  <c r="BI122" i="7"/>
  <c r="BH122" i="7"/>
  <c r="BG122" i="7"/>
  <c r="BF122" i="7"/>
  <c r="T122" i="7"/>
  <c r="R122" i="7"/>
  <c r="P122" i="7"/>
  <c r="BK122" i="7"/>
  <c r="J122" i="7"/>
  <c r="BE122" i="7" s="1"/>
  <c r="BI121" i="7"/>
  <c r="BH121" i="7"/>
  <c r="BG121" i="7"/>
  <c r="BF121" i="7"/>
  <c r="T121" i="7"/>
  <c r="R121" i="7"/>
  <c r="P121" i="7"/>
  <c r="BK121" i="7"/>
  <c r="J121" i="7"/>
  <c r="BE121" i="7" s="1"/>
  <c r="BI120" i="7"/>
  <c r="BH120" i="7"/>
  <c r="BG120" i="7"/>
  <c r="BF120" i="7"/>
  <c r="T120" i="7"/>
  <c r="R120" i="7"/>
  <c r="R119" i="7" s="1"/>
  <c r="R118" i="7" s="1"/>
  <c r="R117" i="7" s="1"/>
  <c r="P120" i="7"/>
  <c r="BK120" i="7"/>
  <c r="J120" i="7"/>
  <c r="BE120" i="7" s="1"/>
  <c r="J114" i="7"/>
  <c r="F114" i="7"/>
  <c r="F112" i="7"/>
  <c r="E110" i="7"/>
  <c r="J91" i="7"/>
  <c r="F91" i="7"/>
  <c r="F89" i="7"/>
  <c r="E87" i="7"/>
  <c r="J24" i="7"/>
  <c r="E24" i="7"/>
  <c r="J23" i="7"/>
  <c r="J18" i="7"/>
  <c r="E18" i="7"/>
  <c r="F92" i="7"/>
  <c r="J17" i="7"/>
  <c r="J12" i="7"/>
  <c r="J112" i="7" s="1"/>
  <c r="J89" i="7"/>
  <c r="E7" i="7"/>
  <c r="E108" i="7" s="1"/>
  <c r="J37" i="6"/>
  <c r="J36" i="6"/>
  <c r="AY58" i="1"/>
  <c r="J35" i="6"/>
  <c r="AX58" i="1" s="1"/>
  <c r="BI127" i="6"/>
  <c r="BH127" i="6"/>
  <c r="BG127" i="6"/>
  <c r="BF127" i="6"/>
  <c r="BI126" i="6"/>
  <c r="BH126" i="6"/>
  <c r="BG126" i="6"/>
  <c r="BF126" i="6"/>
  <c r="T126" i="6"/>
  <c r="R126" i="6"/>
  <c r="P126" i="6"/>
  <c r="BK126" i="6"/>
  <c r="J126" i="6"/>
  <c r="BE126" i="6" s="1"/>
  <c r="BI125" i="6"/>
  <c r="BH125" i="6"/>
  <c r="BG125" i="6"/>
  <c r="BF125" i="6"/>
  <c r="T125" i="6"/>
  <c r="R125" i="6"/>
  <c r="P125" i="6"/>
  <c r="BK125" i="6"/>
  <c r="J125" i="6"/>
  <c r="BE125" i="6" s="1"/>
  <c r="BI124" i="6"/>
  <c r="BH124" i="6"/>
  <c r="BG124" i="6"/>
  <c r="BF124" i="6"/>
  <c r="T124" i="6"/>
  <c r="R124" i="6"/>
  <c r="P124" i="6"/>
  <c r="BK124" i="6"/>
  <c r="J124" i="6"/>
  <c r="BE124" i="6" s="1"/>
  <c r="BI123" i="6"/>
  <c r="BH123" i="6"/>
  <c r="BG123" i="6"/>
  <c r="BF123" i="6"/>
  <c r="T123" i="6"/>
  <c r="R123" i="6"/>
  <c r="P123" i="6"/>
  <c r="BK123" i="6"/>
  <c r="J123" i="6"/>
  <c r="BE123" i="6" s="1"/>
  <c r="BI122" i="6"/>
  <c r="BH122" i="6"/>
  <c r="BG122" i="6"/>
  <c r="BF122" i="6"/>
  <c r="T122" i="6"/>
  <c r="R122" i="6"/>
  <c r="P122" i="6"/>
  <c r="BK122" i="6"/>
  <c r="J122" i="6"/>
  <c r="BE122" i="6" s="1"/>
  <c r="BI121" i="6"/>
  <c r="BH121" i="6"/>
  <c r="BG121" i="6"/>
  <c r="BF121" i="6"/>
  <c r="T121" i="6"/>
  <c r="R121" i="6"/>
  <c r="P121" i="6"/>
  <c r="BK121" i="6"/>
  <c r="J121" i="6"/>
  <c r="BE121" i="6"/>
  <c r="J114" i="6"/>
  <c r="F114" i="6"/>
  <c r="F112" i="6"/>
  <c r="E110" i="6"/>
  <c r="J91" i="6"/>
  <c r="F91" i="6"/>
  <c r="F89" i="6"/>
  <c r="E87" i="6"/>
  <c r="J24" i="6"/>
  <c r="E24" i="6"/>
  <c r="J115" i="6" s="1"/>
  <c r="J23" i="6"/>
  <c r="J18" i="6"/>
  <c r="E18" i="6"/>
  <c r="J17" i="6"/>
  <c r="J12" i="6"/>
  <c r="J112" i="6" s="1"/>
  <c r="E7" i="6"/>
  <c r="J37" i="5"/>
  <c r="J36" i="5"/>
  <c r="AY57" i="1" s="1"/>
  <c r="J35" i="5"/>
  <c r="AX57" i="1" s="1"/>
  <c r="BI159" i="5"/>
  <c r="BH159" i="5"/>
  <c r="BG159" i="5"/>
  <c r="BF159" i="5"/>
  <c r="T159" i="5"/>
  <c r="R159" i="5"/>
  <c r="P159" i="5"/>
  <c r="BK159" i="5"/>
  <c r="J159" i="5"/>
  <c r="BE159" i="5" s="1"/>
  <c r="BI158" i="5"/>
  <c r="BH158" i="5"/>
  <c r="BG158" i="5"/>
  <c r="BF158" i="5"/>
  <c r="T158" i="5"/>
  <c r="R158" i="5"/>
  <c r="P158" i="5"/>
  <c r="BK158" i="5"/>
  <c r="J158" i="5"/>
  <c r="BE158" i="5" s="1"/>
  <c r="BI157" i="5"/>
  <c r="BH157" i="5"/>
  <c r="BG157" i="5"/>
  <c r="BF157" i="5"/>
  <c r="T157" i="5"/>
  <c r="R157" i="5"/>
  <c r="P157" i="5"/>
  <c r="P156" i="5" s="1"/>
  <c r="BK157" i="5"/>
  <c r="J157" i="5"/>
  <c r="BE157" i="5" s="1"/>
  <c r="BI155" i="5"/>
  <c r="BH155" i="5"/>
  <c r="BG155" i="5"/>
  <c r="BF155" i="5"/>
  <c r="T155" i="5"/>
  <c r="R155" i="5"/>
  <c r="P155" i="5"/>
  <c r="BK155" i="5"/>
  <c r="J155" i="5"/>
  <c r="BE155" i="5" s="1"/>
  <c r="BI154" i="5"/>
  <c r="BH154" i="5"/>
  <c r="BG154" i="5"/>
  <c r="BF154" i="5"/>
  <c r="T154" i="5"/>
  <c r="R154" i="5"/>
  <c r="P154" i="5"/>
  <c r="BK154" i="5"/>
  <c r="J154" i="5"/>
  <c r="BE154" i="5" s="1"/>
  <c r="BI153" i="5"/>
  <c r="BH153" i="5"/>
  <c r="BG153" i="5"/>
  <c r="BF153" i="5"/>
  <c r="T153" i="5"/>
  <c r="R153" i="5"/>
  <c r="P153" i="5"/>
  <c r="BK153" i="5"/>
  <c r="J153" i="5"/>
  <c r="BE153" i="5" s="1"/>
  <c r="BI152" i="5"/>
  <c r="BH152" i="5"/>
  <c r="BG152" i="5"/>
  <c r="BF152" i="5"/>
  <c r="T152" i="5"/>
  <c r="R152" i="5"/>
  <c r="P152" i="5"/>
  <c r="BK152" i="5"/>
  <c r="J152" i="5"/>
  <c r="BE152" i="5" s="1"/>
  <c r="BI151" i="5"/>
  <c r="BH151" i="5"/>
  <c r="BG151" i="5"/>
  <c r="BF151" i="5"/>
  <c r="T151" i="5"/>
  <c r="R151" i="5"/>
  <c r="P151" i="5"/>
  <c r="BK151" i="5"/>
  <c r="J151" i="5"/>
  <c r="BE151" i="5" s="1"/>
  <c r="BI150" i="5"/>
  <c r="BH150" i="5"/>
  <c r="BG150" i="5"/>
  <c r="BF150" i="5"/>
  <c r="T150" i="5"/>
  <c r="R150" i="5"/>
  <c r="P150" i="5"/>
  <c r="BK150" i="5"/>
  <c r="J150" i="5"/>
  <c r="BE150" i="5" s="1"/>
  <c r="BI149" i="5"/>
  <c r="BH149" i="5"/>
  <c r="BG149" i="5"/>
  <c r="BF149" i="5"/>
  <c r="T149" i="5"/>
  <c r="R149" i="5"/>
  <c r="P149" i="5"/>
  <c r="BK149" i="5"/>
  <c r="J149" i="5"/>
  <c r="BE149" i="5" s="1"/>
  <c r="BI148" i="5"/>
  <c r="BH148" i="5"/>
  <c r="BG148" i="5"/>
  <c r="BF148" i="5"/>
  <c r="T148" i="5"/>
  <c r="R148" i="5"/>
  <c r="P148" i="5"/>
  <c r="BK148" i="5"/>
  <c r="J148" i="5"/>
  <c r="BE148" i="5"/>
  <c r="BI147" i="5"/>
  <c r="BH147" i="5"/>
  <c r="BG147" i="5"/>
  <c r="BF147" i="5"/>
  <c r="T147" i="5"/>
  <c r="R147" i="5"/>
  <c r="P147" i="5"/>
  <c r="BK147" i="5"/>
  <c r="J147" i="5"/>
  <c r="BE147" i="5" s="1"/>
  <c r="BI146" i="5"/>
  <c r="BH146" i="5"/>
  <c r="BG146" i="5"/>
  <c r="BF146" i="5"/>
  <c r="T146" i="5"/>
  <c r="R146" i="5"/>
  <c r="P146" i="5"/>
  <c r="BK146" i="5"/>
  <c r="J146" i="5"/>
  <c r="BE146" i="5" s="1"/>
  <c r="BI145" i="5"/>
  <c r="BH145" i="5"/>
  <c r="BG145" i="5"/>
  <c r="BF145" i="5"/>
  <c r="T145" i="5"/>
  <c r="R145" i="5"/>
  <c r="P145" i="5"/>
  <c r="BK145" i="5"/>
  <c r="J145" i="5"/>
  <c r="BE145" i="5" s="1"/>
  <c r="BI144" i="5"/>
  <c r="BH144" i="5"/>
  <c r="BG144" i="5"/>
  <c r="BF144" i="5"/>
  <c r="T144" i="5"/>
  <c r="R144" i="5"/>
  <c r="P144" i="5"/>
  <c r="BK144" i="5"/>
  <c r="J144" i="5"/>
  <c r="BE144" i="5" s="1"/>
  <c r="BI143" i="5"/>
  <c r="BH143" i="5"/>
  <c r="BG143" i="5"/>
  <c r="BF143" i="5"/>
  <c r="T143" i="5"/>
  <c r="R143" i="5"/>
  <c r="P143" i="5"/>
  <c r="BK143" i="5"/>
  <c r="J143" i="5"/>
  <c r="BE143" i="5" s="1"/>
  <c r="BI142" i="5"/>
  <c r="BH142" i="5"/>
  <c r="BG142" i="5"/>
  <c r="BF142" i="5"/>
  <c r="T142" i="5"/>
  <c r="R142" i="5"/>
  <c r="P142" i="5"/>
  <c r="BK142" i="5"/>
  <c r="J142" i="5"/>
  <c r="BE142" i="5" s="1"/>
  <c r="BI141" i="5"/>
  <c r="BH141" i="5"/>
  <c r="BG141" i="5"/>
  <c r="BF141" i="5"/>
  <c r="T141" i="5"/>
  <c r="R141" i="5"/>
  <c r="P141" i="5"/>
  <c r="BK141" i="5"/>
  <c r="J141" i="5"/>
  <c r="BE141" i="5" s="1"/>
  <c r="BI140" i="5"/>
  <c r="BH140" i="5"/>
  <c r="BG140" i="5"/>
  <c r="BF140" i="5"/>
  <c r="T140" i="5"/>
  <c r="R140" i="5"/>
  <c r="P140" i="5"/>
  <c r="BK140" i="5"/>
  <c r="J140" i="5"/>
  <c r="BE140" i="5" s="1"/>
  <c r="BI139" i="5"/>
  <c r="BH139" i="5"/>
  <c r="BG139" i="5"/>
  <c r="BF139" i="5"/>
  <c r="T139" i="5"/>
  <c r="R139" i="5"/>
  <c r="P139" i="5"/>
  <c r="BK139" i="5"/>
  <c r="J139" i="5"/>
  <c r="BE139" i="5" s="1"/>
  <c r="BI138" i="5"/>
  <c r="BH138" i="5"/>
  <c r="BG138" i="5"/>
  <c r="BF138" i="5"/>
  <c r="T138" i="5"/>
  <c r="R138" i="5"/>
  <c r="P138" i="5"/>
  <c r="BK138" i="5"/>
  <c r="J138" i="5"/>
  <c r="BE138" i="5" s="1"/>
  <c r="BI137" i="5"/>
  <c r="BH137" i="5"/>
  <c r="BG137" i="5"/>
  <c r="BF137" i="5"/>
  <c r="T137" i="5"/>
  <c r="R137" i="5"/>
  <c r="P137" i="5"/>
  <c r="BK137" i="5"/>
  <c r="J137" i="5"/>
  <c r="BE137" i="5" s="1"/>
  <c r="BI136" i="5"/>
  <c r="BH136" i="5"/>
  <c r="BG136" i="5"/>
  <c r="BF136" i="5"/>
  <c r="T136" i="5"/>
  <c r="R136" i="5"/>
  <c r="P136" i="5"/>
  <c r="BK136" i="5"/>
  <c r="J136" i="5"/>
  <c r="BE136" i="5" s="1"/>
  <c r="BI135" i="5"/>
  <c r="BH135" i="5"/>
  <c r="BG135" i="5"/>
  <c r="BF135" i="5"/>
  <c r="T135" i="5"/>
  <c r="R135" i="5"/>
  <c r="P135" i="5"/>
  <c r="BK135" i="5"/>
  <c r="J135" i="5"/>
  <c r="BE135" i="5" s="1"/>
  <c r="BI134" i="5"/>
  <c r="BH134" i="5"/>
  <c r="BG134" i="5"/>
  <c r="BF134" i="5"/>
  <c r="T134" i="5"/>
  <c r="R134" i="5"/>
  <c r="P134" i="5"/>
  <c r="BK134" i="5"/>
  <c r="J134" i="5"/>
  <c r="BE134" i="5" s="1"/>
  <c r="BI133" i="5"/>
  <c r="BH133" i="5"/>
  <c r="BG133" i="5"/>
  <c r="BF133" i="5"/>
  <c r="T133" i="5"/>
  <c r="R133" i="5"/>
  <c r="P133" i="5"/>
  <c r="BK133" i="5"/>
  <c r="J133" i="5"/>
  <c r="BE133" i="5" s="1"/>
  <c r="BI131" i="5"/>
  <c r="BH131" i="5"/>
  <c r="BG131" i="5"/>
  <c r="BF131" i="5"/>
  <c r="T131" i="5"/>
  <c r="R131" i="5"/>
  <c r="P131" i="5"/>
  <c r="BK131" i="5"/>
  <c r="J131" i="5"/>
  <c r="BE131" i="5" s="1"/>
  <c r="BI130" i="5"/>
  <c r="BH130" i="5"/>
  <c r="BG130" i="5"/>
  <c r="BF130" i="5"/>
  <c r="T130" i="5"/>
  <c r="R130" i="5"/>
  <c r="P130" i="5"/>
  <c r="BK130" i="5"/>
  <c r="J130" i="5"/>
  <c r="BE130" i="5" s="1"/>
  <c r="BI129" i="5"/>
  <c r="BH129" i="5"/>
  <c r="BG129" i="5"/>
  <c r="BF129" i="5"/>
  <c r="T129" i="5"/>
  <c r="R129" i="5"/>
  <c r="P129" i="5"/>
  <c r="BK129" i="5"/>
  <c r="J129" i="5"/>
  <c r="BE129" i="5" s="1"/>
  <c r="BI128" i="5"/>
  <c r="BH128" i="5"/>
  <c r="BG128" i="5"/>
  <c r="BF128" i="5"/>
  <c r="T128" i="5"/>
  <c r="R128" i="5"/>
  <c r="P128" i="5"/>
  <c r="BK128" i="5"/>
  <c r="J128" i="5"/>
  <c r="BE128" i="5" s="1"/>
  <c r="BI127" i="5"/>
  <c r="BH127" i="5"/>
  <c r="BG127" i="5"/>
  <c r="BF127" i="5"/>
  <c r="T127" i="5"/>
  <c r="R127" i="5"/>
  <c r="P127" i="5"/>
  <c r="BK127" i="5"/>
  <c r="J127" i="5"/>
  <c r="BE127" i="5" s="1"/>
  <c r="BI126" i="5"/>
  <c r="BH126" i="5"/>
  <c r="BG126" i="5"/>
  <c r="BF126" i="5"/>
  <c r="T126" i="5"/>
  <c r="R126" i="5"/>
  <c r="P126" i="5"/>
  <c r="BK126" i="5"/>
  <c r="J126" i="5"/>
  <c r="BE126" i="5" s="1"/>
  <c r="BI125" i="5"/>
  <c r="BH125" i="5"/>
  <c r="BG125" i="5"/>
  <c r="BF125" i="5"/>
  <c r="T125" i="5"/>
  <c r="R125" i="5"/>
  <c r="P125" i="5"/>
  <c r="BK125" i="5"/>
  <c r="J125" i="5"/>
  <c r="BE125" i="5" s="1"/>
  <c r="BI124" i="5"/>
  <c r="BH124" i="5"/>
  <c r="BG124" i="5"/>
  <c r="BF124" i="5"/>
  <c r="T124" i="5"/>
  <c r="R124" i="5"/>
  <c r="P124" i="5"/>
  <c r="BK124" i="5"/>
  <c r="J124" i="5"/>
  <c r="BE124" i="5" s="1"/>
  <c r="J117" i="5"/>
  <c r="F117" i="5"/>
  <c r="F115" i="5"/>
  <c r="E113" i="5"/>
  <c r="J91" i="5"/>
  <c r="F91" i="5"/>
  <c r="F89" i="5"/>
  <c r="E87" i="5"/>
  <c r="J24" i="5"/>
  <c r="E24" i="5"/>
  <c r="J92" i="5" s="1"/>
  <c r="J23" i="5"/>
  <c r="J18" i="5"/>
  <c r="E18" i="5"/>
  <c r="J17" i="5"/>
  <c r="J12" i="5"/>
  <c r="J115" i="5" s="1"/>
  <c r="E7" i="5"/>
  <c r="E85" i="5" s="1"/>
  <c r="J37" i="4"/>
  <c r="J36" i="4"/>
  <c r="AY56" i="1"/>
  <c r="J35" i="4"/>
  <c r="AX56" i="1"/>
  <c r="BI160" i="4"/>
  <c r="BH160" i="4"/>
  <c r="BG160" i="4"/>
  <c r="BF160" i="4"/>
  <c r="T160" i="4"/>
  <c r="R160" i="4"/>
  <c r="P160" i="4"/>
  <c r="BK160" i="4"/>
  <c r="J160" i="4"/>
  <c r="BE160" i="4" s="1"/>
  <c r="BI159" i="4"/>
  <c r="BH159" i="4"/>
  <c r="BG159" i="4"/>
  <c r="BF159" i="4"/>
  <c r="T159" i="4"/>
  <c r="R159" i="4"/>
  <c r="P159" i="4"/>
  <c r="BK159" i="4"/>
  <c r="J159" i="4"/>
  <c r="BE159" i="4"/>
  <c r="BI158" i="4"/>
  <c r="BH158" i="4"/>
  <c r="BG158" i="4"/>
  <c r="BF158" i="4"/>
  <c r="T158" i="4"/>
  <c r="R158" i="4"/>
  <c r="P158" i="4"/>
  <c r="BK158" i="4"/>
  <c r="J158" i="4"/>
  <c r="BE158" i="4" s="1"/>
  <c r="BI157" i="4"/>
  <c r="BH157" i="4"/>
  <c r="BG157" i="4"/>
  <c r="BF157" i="4"/>
  <c r="T157" i="4"/>
  <c r="R157" i="4"/>
  <c r="P157" i="4"/>
  <c r="BK157" i="4"/>
  <c r="J157" i="4"/>
  <c r="BE157" i="4" s="1"/>
  <c r="BI156" i="4"/>
  <c r="BH156" i="4"/>
  <c r="BG156" i="4"/>
  <c r="BF156" i="4"/>
  <c r="T156" i="4"/>
  <c r="R156" i="4"/>
  <c r="P156" i="4"/>
  <c r="BK156" i="4"/>
  <c r="J156" i="4"/>
  <c r="BE156" i="4" s="1"/>
  <c r="BI154" i="4"/>
  <c r="BH154" i="4"/>
  <c r="BG154" i="4"/>
  <c r="BF154" i="4"/>
  <c r="T154" i="4"/>
  <c r="R154" i="4"/>
  <c r="R151" i="4" s="1"/>
  <c r="P154" i="4"/>
  <c r="BK154" i="4"/>
  <c r="J154" i="4"/>
  <c r="BE154" i="4" s="1"/>
  <c r="BI153" i="4"/>
  <c r="BH153" i="4"/>
  <c r="BG153" i="4"/>
  <c r="BF153" i="4"/>
  <c r="T153" i="4"/>
  <c r="T151" i="4" s="1"/>
  <c r="R153" i="4"/>
  <c r="P153" i="4"/>
  <c r="BK153" i="4"/>
  <c r="J153" i="4"/>
  <c r="BE153" i="4" s="1"/>
  <c r="BI152" i="4"/>
  <c r="BH152" i="4"/>
  <c r="BG152" i="4"/>
  <c r="BF152" i="4"/>
  <c r="T152" i="4"/>
  <c r="R152" i="4"/>
  <c r="P152" i="4"/>
  <c r="BK152" i="4"/>
  <c r="J152" i="4"/>
  <c r="BE152" i="4" s="1"/>
  <c r="BI150" i="4"/>
  <c r="BH150" i="4"/>
  <c r="BG150" i="4"/>
  <c r="BF150" i="4"/>
  <c r="T150" i="4"/>
  <c r="R150" i="4"/>
  <c r="P150" i="4"/>
  <c r="BK150" i="4"/>
  <c r="J150" i="4"/>
  <c r="BE150" i="4" s="1"/>
  <c r="BI149" i="4"/>
  <c r="BH149" i="4"/>
  <c r="BG149" i="4"/>
  <c r="BF149" i="4"/>
  <c r="BI148" i="4"/>
  <c r="BH148" i="4"/>
  <c r="BG148" i="4"/>
  <c r="BF148" i="4"/>
  <c r="T148" i="4"/>
  <c r="R148" i="4"/>
  <c r="P148" i="4"/>
  <c r="BK148" i="4"/>
  <c r="J148" i="4"/>
  <c r="BE148" i="4" s="1"/>
  <c r="BI147" i="4"/>
  <c r="BH147" i="4"/>
  <c r="BG147" i="4"/>
  <c r="BF147" i="4"/>
  <c r="T147" i="4"/>
  <c r="R147" i="4"/>
  <c r="P147" i="4"/>
  <c r="BK147" i="4"/>
  <c r="J147" i="4"/>
  <c r="BE147" i="4" s="1"/>
  <c r="BI146" i="4"/>
  <c r="BH146" i="4"/>
  <c r="BG146" i="4"/>
  <c r="BF146" i="4"/>
  <c r="T146" i="4"/>
  <c r="R146" i="4"/>
  <c r="P146" i="4"/>
  <c r="BK146" i="4"/>
  <c r="J146" i="4"/>
  <c r="BE146" i="4" s="1"/>
  <c r="BI144" i="4"/>
  <c r="BH144" i="4"/>
  <c r="BG144" i="4"/>
  <c r="BF144" i="4"/>
  <c r="T144" i="4"/>
  <c r="R144" i="4"/>
  <c r="P144" i="4"/>
  <c r="BK144" i="4"/>
  <c r="J144" i="4"/>
  <c r="BE144" i="4" s="1"/>
  <c r="BI143" i="4"/>
  <c r="BH143" i="4"/>
  <c r="BG143" i="4"/>
  <c r="BF143" i="4"/>
  <c r="T143" i="4"/>
  <c r="R143" i="4"/>
  <c r="P143" i="4"/>
  <c r="BK143" i="4"/>
  <c r="J143" i="4"/>
  <c r="BE143" i="4" s="1"/>
  <c r="BI142" i="4"/>
  <c r="BH142" i="4"/>
  <c r="BG142" i="4"/>
  <c r="BF142" i="4"/>
  <c r="T142" i="4"/>
  <c r="R142" i="4"/>
  <c r="P142" i="4"/>
  <c r="BK142" i="4"/>
  <c r="J142" i="4"/>
  <c r="BE142" i="4" s="1"/>
  <c r="BI140" i="4"/>
  <c r="BH140" i="4"/>
  <c r="BG140" i="4"/>
  <c r="BF140" i="4"/>
  <c r="BI139" i="4"/>
  <c r="BH139" i="4"/>
  <c r="BG139" i="4"/>
  <c r="BF139" i="4"/>
  <c r="T139" i="4"/>
  <c r="R139" i="4"/>
  <c r="P139" i="4"/>
  <c r="BK139" i="4"/>
  <c r="J139" i="4"/>
  <c r="BE139" i="4" s="1"/>
  <c r="BI138" i="4"/>
  <c r="BH138" i="4"/>
  <c r="BG138" i="4"/>
  <c r="BF138" i="4"/>
  <c r="T138" i="4"/>
  <c r="R138" i="4"/>
  <c r="P138" i="4"/>
  <c r="BK138" i="4"/>
  <c r="J138" i="4"/>
  <c r="BE138" i="4" s="1"/>
  <c r="BI137" i="4"/>
  <c r="BH137" i="4"/>
  <c r="BG137" i="4"/>
  <c r="BF137" i="4"/>
  <c r="T137" i="4"/>
  <c r="R137" i="4"/>
  <c r="P137" i="4"/>
  <c r="BK137" i="4"/>
  <c r="J137" i="4"/>
  <c r="BE137" i="4" s="1"/>
  <c r="BI135" i="4"/>
  <c r="BH135" i="4"/>
  <c r="BG135" i="4"/>
  <c r="BF135" i="4"/>
  <c r="T135" i="4"/>
  <c r="R135" i="4"/>
  <c r="P135" i="4"/>
  <c r="BK135" i="4"/>
  <c r="J135" i="4"/>
  <c r="BE135" i="4" s="1"/>
  <c r="BI134" i="4"/>
  <c r="BH134" i="4"/>
  <c r="BG134" i="4"/>
  <c r="BF134" i="4"/>
  <c r="T134" i="4"/>
  <c r="R134" i="4"/>
  <c r="P134" i="4"/>
  <c r="BK134" i="4"/>
  <c r="J134" i="4"/>
  <c r="BE134" i="4"/>
  <c r="BI133" i="4"/>
  <c r="BH133" i="4"/>
  <c r="BG133" i="4"/>
  <c r="BF133" i="4"/>
  <c r="T133" i="4"/>
  <c r="R133" i="4"/>
  <c r="P133" i="4"/>
  <c r="BK133" i="4"/>
  <c r="J133" i="4"/>
  <c r="BE133" i="4" s="1"/>
  <c r="BI132" i="4"/>
  <c r="BH132" i="4"/>
  <c r="BG132" i="4"/>
  <c r="BF132" i="4"/>
  <c r="T132" i="4"/>
  <c r="R132" i="4"/>
  <c r="P132" i="4"/>
  <c r="BK132" i="4"/>
  <c r="J132" i="4"/>
  <c r="BE132" i="4" s="1"/>
  <c r="BI130" i="4"/>
  <c r="BH130" i="4"/>
  <c r="BG130" i="4"/>
  <c r="BF130" i="4"/>
  <c r="BI129" i="4"/>
  <c r="BH129" i="4"/>
  <c r="BG129" i="4"/>
  <c r="BF129" i="4"/>
  <c r="T129" i="4"/>
  <c r="R129" i="4"/>
  <c r="P129" i="4"/>
  <c r="BK129" i="4"/>
  <c r="J129" i="4"/>
  <c r="BE129" i="4" s="1"/>
  <c r="BI128" i="4"/>
  <c r="BH128" i="4"/>
  <c r="BG128" i="4"/>
  <c r="BF128" i="4"/>
  <c r="T128" i="4"/>
  <c r="R128" i="4"/>
  <c r="P128" i="4"/>
  <c r="BK128" i="4"/>
  <c r="J128" i="4"/>
  <c r="BE128" i="4" s="1"/>
  <c r="BI127" i="4"/>
  <c r="BH127" i="4"/>
  <c r="BG127" i="4"/>
  <c r="BF127" i="4"/>
  <c r="T127" i="4"/>
  <c r="R127" i="4"/>
  <c r="P127" i="4"/>
  <c r="BK127" i="4"/>
  <c r="J127" i="4"/>
  <c r="BE127" i="4" s="1"/>
  <c r="BI126" i="4"/>
  <c r="BH126" i="4"/>
  <c r="BG126" i="4"/>
  <c r="BF126" i="4"/>
  <c r="T126" i="4"/>
  <c r="R126" i="4"/>
  <c r="P126" i="4"/>
  <c r="BK126" i="4"/>
  <c r="J126" i="4"/>
  <c r="BE126" i="4" s="1"/>
  <c r="BI124" i="4"/>
  <c r="BH124" i="4"/>
  <c r="BG124" i="4"/>
  <c r="BF124" i="4"/>
  <c r="T124" i="4"/>
  <c r="R124" i="4"/>
  <c r="P124" i="4"/>
  <c r="BK124" i="4"/>
  <c r="J124" i="4"/>
  <c r="BE124" i="4" s="1"/>
  <c r="J117" i="4"/>
  <c r="F117" i="4"/>
  <c r="F115" i="4"/>
  <c r="E113" i="4"/>
  <c r="J91" i="4"/>
  <c r="F91" i="4"/>
  <c r="F89" i="4"/>
  <c r="E87" i="4"/>
  <c r="J24" i="4"/>
  <c r="E24" i="4"/>
  <c r="J92" i="4" s="1"/>
  <c r="J23" i="4"/>
  <c r="J18" i="4"/>
  <c r="E18" i="4"/>
  <c r="J17" i="4"/>
  <c r="J12" i="4"/>
  <c r="J89" i="4" s="1"/>
  <c r="E7" i="4"/>
  <c r="E111" i="4" s="1"/>
  <c r="J37" i="3"/>
  <c r="J36" i="3"/>
  <c r="AY55" i="1"/>
  <c r="J35" i="3"/>
  <c r="AX55" i="1" s="1"/>
  <c r="BI160" i="3"/>
  <c r="BH160" i="3"/>
  <c r="BG160" i="3"/>
  <c r="BF160" i="3"/>
  <c r="BI159" i="3"/>
  <c r="BH159" i="3"/>
  <c r="BG159" i="3"/>
  <c r="BF159" i="3"/>
  <c r="T159" i="3"/>
  <c r="R159" i="3"/>
  <c r="P159" i="3"/>
  <c r="BK159" i="3"/>
  <c r="J159" i="3"/>
  <c r="BE159" i="3" s="1"/>
  <c r="BI158" i="3"/>
  <c r="BH158" i="3"/>
  <c r="BG158" i="3"/>
  <c r="BF158" i="3"/>
  <c r="T158" i="3"/>
  <c r="R158" i="3"/>
  <c r="P158" i="3"/>
  <c r="BK158" i="3"/>
  <c r="J158" i="3"/>
  <c r="BE158" i="3" s="1"/>
  <c r="BI157" i="3"/>
  <c r="BH157" i="3"/>
  <c r="BG157" i="3"/>
  <c r="BF157" i="3"/>
  <c r="T157" i="3"/>
  <c r="R157" i="3"/>
  <c r="P157" i="3"/>
  <c r="BK157" i="3"/>
  <c r="J157" i="3"/>
  <c r="BE157" i="3" s="1"/>
  <c r="BI156" i="3"/>
  <c r="BH156" i="3"/>
  <c r="BG156" i="3"/>
  <c r="BF156" i="3"/>
  <c r="T156" i="3"/>
  <c r="R156" i="3"/>
  <c r="P156" i="3"/>
  <c r="BK156" i="3"/>
  <c r="J156" i="3"/>
  <c r="BE156" i="3" s="1"/>
  <c r="BI155" i="3"/>
  <c r="BH155" i="3"/>
  <c r="BG155" i="3"/>
  <c r="BF155" i="3"/>
  <c r="T155" i="3"/>
  <c r="R155" i="3"/>
  <c r="P155" i="3"/>
  <c r="BK155" i="3"/>
  <c r="J155" i="3"/>
  <c r="BE155" i="3" s="1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 s="1"/>
  <c r="BI152" i="3"/>
  <c r="BH152" i="3"/>
  <c r="BG152" i="3"/>
  <c r="BF152" i="3"/>
  <c r="T152" i="3"/>
  <c r="R152" i="3"/>
  <c r="P152" i="3"/>
  <c r="BK152" i="3"/>
  <c r="J152" i="3"/>
  <c r="BE152" i="3" s="1"/>
  <c r="BI151" i="3"/>
  <c r="BH151" i="3"/>
  <c r="BG151" i="3"/>
  <c r="BF151" i="3"/>
  <c r="T151" i="3"/>
  <c r="R151" i="3"/>
  <c r="P151" i="3"/>
  <c r="BK151" i="3"/>
  <c r="J151" i="3"/>
  <c r="BE151" i="3" s="1"/>
  <c r="BI150" i="3"/>
  <c r="BH150" i="3"/>
  <c r="BG150" i="3"/>
  <c r="BF150" i="3"/>
  <c r="T150" i="3"/>
  <c r="R150" i="3"/>
  <c r="P150" i="3"/>
  <c r="BK150" i="3"/>
  <c r="J150" i="3"/>
  <c r="BE150" i="3" s="1"/>
  <c r="BI149" i="3"/>
  <c r="BH149" i="3"/>
  <c r="BG149" i="3"/>
  <c r="BF149" i="3"/>
  <c r="T149" i="3"/>
  <c r="R149" i="3"/>
  <c r="P149" i="3"/>
  <c r="BK149" i="3"/>
  <c r="J149" i="3"/>
  <c r="BE149" i="3" s="1"/>
  <c r="BI147" i="3"/>
  <c r="BH147" i="3"/>
  <c r="BG147" i="3"/>
  <c r="BF147" i="3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 s="1"/>
  <c r="BI136" i="3"/>
  <c r="BH136" i="3"/>
  <c r="BG136" i="3"/>
  <c r="BF136" i="3"/>
  <c r="T136" i="3"/>
  <c r="R136" i="3"/>
  <c r="P136" i="3"/>
  <c r="BK136" i="3"/>
  <c r="J136" i="3"/>
  <c r="BE136" i="3" s="1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BK134" i="3"/>
  <c r="J134" i="3"/>
  <c r="BI132" i="3"/>
  <c r="BH132" i="3"/>
  <c r="BG132" i="3"/>
  <c r="BF132" i="3"/>
  <c r="BI131" i="3"/>
  <c r="BH131" i="3"/>
  <c r="BG131" i="3"/>
  <c r="BF131" i="3"/>
  <c r="T131" i="3"/>
  <c r="R131" i="3"/>
  <c r="P131" i="3"/>
  <c r="BK131" i="3"/>
  <c r="J131" i="3"/>
  <c r="BE131" i="3"/>
  <c r="BI130" i="3"/>
  <c r="BH130" i="3"/>
  <c r="BG130" i="3"/>
  <c r="BF130" i="3"/>
  <c r="T130" i="3"/>
  <c r="R130" i="3"/>
  <c r="P130" i="3"/>
  <c r="BK130" i="3"/>
  <c r="J130" i="3"/>
  <c r="BE130" i="3" s="1"/>
  <c r="BI129" i="3"/>
  <c r="BH129" i="3"/>
  <c r="BG129" i="3"/>
  <c r="BF129" i="3"/>
  <c r="T129" i="3"/>
  <c r="R129" i="3"/>
  <c r="P129" i="3"/>
  <c r="BK129" i="3"/>
  <c r="J129" i="3"/>
  <c r="BE129" i="3" s="1"/>
  <c r="BI128" i="3"/>
  <c r="BH128" i="3"/>
  <c r="BG128" i="3"/>
  <c r="BF128" i="3"/>
  <c r="T128" i="3"/>
  <c r="R128" i="3"/>
  <c r="P128" i="3"/>
  <c r="BK128" i="3"/>
  <c r="J128" i="3"/>
  <c r="BE128" i="3" s="1"/>
  <c r="BI127" i="3"/>
  <c r="BH127" i="3"/>
  <c r="BG127" i="3"/>
  <c r="BF127" i="3"/>
  <c r="T127" i="3"/>
  <c r="R127" i="3"/>
  <c r="P127" i="3"/>
  <c r="BK127" i="3"/>
  <c r="J127" i="3"/>
  <c r="BE127" i="3" s="1"/>
  <c r="BI126" i="3"/>
  <c r="BH126" i="3"/>
  <c r="BG126" i="3"/>
  <c r="BF126" i="3"/>
  <c r="T126" i="3"/>
  <c r="R126" i="3"/>
  <c r="P126" i="3"/>
  <c r="BK126" i="3"/>
  <c r="J126" i="3"/>
  <c r="BE126" i="3" s="1"/>
  <c r="BI125" i="3"/>
  <c r="BH125" i="3"/>
  <c r="BG125" i="3"/>
  <c r="BF125" i="3"/>
  <c r="T125" i="3"/>
  <c r="R125" i="3"/>
  <c r="P125" i="3"/>
  <c r="BK125" i="3"/>
  <c r="J125" i="3"/>
  <c r="BE125" i="3" s="1"/>
  <c r="BI124" i="3"/>
  <c r="BH124" i="3"/>
  <c r="BG124" i="3"/>
  <c r="BF124" i="3"/>
  <c r="T124" i="3"/>
  <c r="R124" i="3"/>
  <c r="P124" i="3"/>
  <c r="BK124" i="3"/>
  <c r="J124" i="3"/>
  <c r="BE124" i="3" s="1"/>
  <c r="BI123" i="3"/>
  <c r="BH123" i="3"/>
  <c r="BG123" i="3"/>
  <c r="BF123" i="3"/>
  <c r="T123" i="3"/>
  <c r="R123" i="3"/>
  <c r="P123" i="3"/>
  <c r="BK123" i="3"/>
  <c r="J123" i="3"/>
  <c r="BE123" i="3" s="1"/>
  <c r="J116" i="3"/>
  <c r="F116" i="3"/>
  <c r="F114" i="3"/>
  <c r="E112" i="3"/>
  <c r="J91" i="3"/>
  <c r="F91" i="3"/>
  <c r="F89" i="3"/>
  <c r="E87" i="3"/>
  <c r="J24" i="3"/>
  <c r="E24" i="3"/>
  <c r="J23" i="3"/>
  <c r="J18" i="3"/>
  <c r="E18" i="3"/>
  <c r="F92" i="3" s="1"/>
  <c r="J17" i="3"/>
  <c r="J12" i="3"/>
  <c r="J89" i="3" s="1"/>
  <c r="E7" i="3"/>
  <c r="E110" i="3" s="1"/>
  <c r="J37" i="2"/>
  <c r="J36" i="2"/>
  <c r="AY54" i="1" s="1"/>
  <c r="J35" i="2"/>
  <c r="AX54" i="1" s="1"/>
  <c r="BI351" i="2"/>
  <c r="BH351" i="2"/>
  <c r="BG351" i="2"/>
  <c r="BF351" i="2"/>
  <c r="T351" i="2"/>
  <c r="R351" i="2"/>
  <c r="P351" i="2"/>
  <c r="BK351" i="2"/>
  <c r="J351" i="2"/>
  <c r="BE351" i="2" s="1"/>
  <c r="BI342" i="2"/>
  <c r="BH342" i="2"/>
  <c r="BG342" i="2"/>
  <c r="BF342" i="2"/>
  <c r="T342" i="2"/>
  <c r="R342" i="2"/>
  <c r="P342" i="2"/>
  <c r="BK342" i="2"/>
  <c r="J342" i="2"/>
  <c r="BE342" i="2" s="1"/>
  <c r="BI339" i="2"/>
  <c r="BH339" i="2"/>
  <c r="BG339" i="2"/>
  <c r="BF339" i="2"/>
  <c r="T339" i="2"/>
  <c r="R339" i="2"/>
  <c r="P339" i="2"/>
  <c r="BK339" i="2"/>
  <c r="J339" i="2"/>
  <c r="BE339" i="2" s="1"/>
  <c r="BI337" i="2"/>
  <c r="BH337" i="2"/>
  <c r="BG337" i="2"/>
  <c r="BF337" i="2"/>
  <c r="T337" i="2"/>
  <c r="R337" i="2"/>
  <c r="P337" i="2"/>
  <c r="BK337" i="2"/>
  <c r="J337" i="2"/>
  <c r="BE337" i="2" s="1"/>
  <c r="BI334" i="2"/>
  <c r="BH334" i="2"/>
  <c r="BG334" i="2"/>
  <c r="BF334" i="2"/>
  <c r="T334" i="2"/>
  <c r="R334" i="2"/>
  <c r="P334" i="2"/>
  <c r="BK334" i="2"/>
  <c r="J334" i="2"/>
  <c r="BE334" i="2" s="1"/>
  <c r="BI332" i="2"/>
  <c r="BH332" i="2"/>
  <c r="BG332" i="2"/>
  <c r="BF332" i="2"/>
  <c r="T332" i="2"/>
  <c r="R332" i="2"/>
  <c r="P332" i="2"/>
  <c r="BK332" i="2"/>
  <c r="J332" i="2"/>
  <c r="BE332" i="2" s="1"/>
  <c r="BI330" i="2"/>
  <c r="BH330" i="2"/>
  <c r="BG330" i="2"/>
  <c r="BF330" i="2"/>
  <c r="BI328" i="2"/>
  <c r="BH328" i="2"/>
  <c r="BG328" i="2"/>
  <c r="BF328" i="2"/>
  <c r="T328" i="2"/>
  <c r="R328" i="2"/>
  <c r="P328" i="2"/>
  <c r="BK328" i="2"/>
  <c r="J328" i="2"/>
  <c r="BE328" i="2" s="1"/>
  <c r="BI327" i="2"/>
  <c r="BH327" i="2"/>
  <c r="BG327" i="2"/>
  <c r="BF327" i="2"/>
  <c r="T327" i="2"/>
  <c r="R327" i="2"/>
  <c r="P327" i="2"/>
  <c r="BK327" i="2"/>
  <c r="J327" i="2"/>
  <c r="BE327" i="2" s="1"/>
  <c r="BI325" i="2"/>
  <c r="BH325" i="2"/>
  <c r="BG325" i="2"/>
  <c r="BF325" i="2"/>
  <c r="T325" i="2"/>
  <c r="R325" i="2"/>
  <c r="P325" i="2"/>
  <c r="BK325" i="2"/>
  <c r="J325" i="2"/>
  <c r="BE325" i="2" s="1"/>
  <c r="BI323" i="2"/>
  <c r="BH323" i="2"/>
  <c r="BG323" i="2"/>
  <c r="BF323" i="2"/>
  <c r="T323" i="2"/>
  <c r="R323" i="2"/>
  <c r="P323" i="2"/>
  <c r="BK323" i="2"/>
  <c r="J323" i="2"/>
  <c r="BE323" i="2" s="1"/>
  <c r="BI321" i="2"/>
  <c r="BH321" i="2"/>
  <c r="BG321" i="2"/>
  <c r="BF321" i="2"/>
  <c r="T321" i="2"/>
  <c r="R321" i="2"/>
  <c r="P321" i="2"/>
  <c r="BK321" i="2"/>
  <c r="J321" i="2"/>
  <c r="BE321" i="2" s="1"/>
  <c r="BI319" i="2"/>
  <c r="BH319" i="2"/>
  <c r="BG319" i="2"/>
  <c r="BF319" i="2"/>
  <c r="T319" i="2"/>
  <c r="R319" i="2"/>
  <c r="P319" i="2"/>
  <c r="BK319" i="2"/>
  <c r="J319" i="2"/>
  <c r="BE319" i="2" s="1"/>
  <c r="BI311" i="2"/>
  <c r="BH311" i="2"/>
  <c r="BG311" i="2"/>
  <c r="BF311" i="2"/>
  <c r="T311" i="2"/>
  <c r="R311" i="2"/>
  <c r="P311" i="2"/>
  <c r="BK311" i="2"/>
  <c r="J311" i="2"/>
  <c r="BE311" i="2" s="1"/>
  <c r="BI309" i="2"/>
  <c r="BH309" i="2"/>
  <c r="BG309" i="2"/>
  <c r="BF309" i="2"/>
  <c r="BI304" i="2"/>
  <c r="BH304" i="2"/>
  <c r="BG304" i="2"/>
  <c r="BF304" i="2"/>
  <c r="T304" i="2"/>
  <c r="R304" i="2"/>
  <c r="P304" i="2"/>
  <c r="BK304" i="2"/>
  <c r="J304" i="2"/>
  <c r="BE304" i="2" s="1"/>
  <c r="BI302" i="2"/>
  <c r="BH302" i="2"/>
  <c r="BG302" i="2"/>
  <c r="BF302" i="2"/>
  <c r="T302" i="2"/>
  <c r="R302" i="2"/>
  <c r="P302" i="2"/>
  <c r="BK302" i="2"/>
  <c r="J302" i="2"/>
  <c r="BE302" i="2" s="1"/>
  <c r="BI300" i="2"/>
  <c r="BH300" i="2"/>
  <c r="BG300" i="2"/>
  <c r="BF300" i="2"/>
  <c r="T300" i="2"/>
  <c r="R300" i="2"/>
  <c r="P300" i="2"/>
  <c r="BK300" i="2"/>
  <c r="J300" i="2"/>
  <c r="BE300" i="2" s="1"/>
  <c r="BI298" i="2"/>
  <c r="BH298" i="2"/>
  <c r="BG298" i="2"/>
  <c r="BF298" i="2"/>
  <c r="T298" i="2"/>
  <c r="R298" i="2"/>
  <c r="P298" i="2"/>
  <c r="BK298" i="2"/>
  <c r="J298" i="2"/>
  <c r="BE298" i="2" s="1"/>
  <c r="BI296" i="2"/>
  <c r="BH296" i="2"/>
  <c r="BG296" i="2"/>
  <c r="BF296" i="2"/>
  <c r="T296" i="2"/>
  <c r="R296" i="2"/>
  <c r="P296" i="2"/>
  <c r="BK296" i="2"/>
  <c r="J296" i="2"/>
  <c r="BE296" i="2" s="1"/>
  <c r="BI294" i="2"/>
  <c r="BH294" i="2"/>
  <c r="BG294" i="2"/>
  <c r="BF294" i="2"/>
  <c r="BI290" i="2"/>
  <c r="BH290" i="2"/>
  <c r="BG290" i="2"/>
  <c r="BF290" i="2"/>
  <c r="T290" i="2"/>
  <c r="R290" i="2"/>
  <c r="P290" i="2"/>
  <c r="BK290" i="2"/>
  <c r="J290" i="2"/>
  <c r="BE290" i="2" s="1"/>
  <c r="BI285" i="2"/>
  <c r="BH285" i="2"/>
  <c r="BG285" i="2"/>
  <c r="BF285" i="2"/>
  <c r="T285" i="2"/>
  <c r="R285" i="2"/>
  <c r="P285" i="2"/>
  <c r="BK285" i="2"/>
  <c r="J285" i="2"/>
  <c r="BE285" i="2" s="1"/>
  <c r="BI283" i="2"/>
  <c r="BH283" i="2"/>
  <c r="BG283" i="2"/>
  <c r="BF283" i="2"/>
  <c r="T283" i="2"/>
  <c r="R283" i="2"/>
  <c r="P283" i="2"/>
  <c r="BK283" i="2"/>
  <c r="J283" i="2"/>
  <c r="BE283" i="2" s="1"/>
  <c r="BI281" i="2"/>
  <c r="BH281" i="2"/>
  <c r="BG281" i="2"/>
  <c r="BF281" i="2"/>
  <c r="T281" i="2"/>
  <c r="R281" i="2"/>
  <c r="P281" i="2"/>
  <c r="BK281" i="2"/>
  <c r="J281" i="2"/>
  <c r="BE281" i="2" s="1"/>
  <c r="BI279" i="2"/>
  <c r="BH279" i="2"/>
  <c r="BG279" i="2"/>
  <c r="BF279" i="2"/>
  <c r="T279" i="2"/>
  <c r="R279" i="2"/>
  <c r="P279" i="2"/>
  <c r="BK279" i="2"/>
  <c r="J279" i="2"/>
  <c r="BE279" i="2" s="1"/>
  <c r="BI277" i="2"/>
  <c r="BH277" i="2"/>
  <c r="BG277" i="2"/>
  <c r="BF277" i="2"/>
  <c r="T277" i="2"/>
  <c r="R277" i="2"/>
  <c r="P277" i="2"/>
  <c r="BK277" i="2"/>
  <c r="J277" i="2"/>
  <c r="BE277" i="2" s="1"/>
  <c r="BI275" i="2"/>
  <c r="BH275" i="2"/>
  <c r="BG275" i="2"/>
  <c r="BF275" i="2"/>
  <c r="T275" i="2"/>
  <c r="R275" i="2"/>
  <c r="P275" i="2"/>
  <c r="BK275" i="2"/>
  <c r="J275" i="2"/>
  <c r="BE275" i="2" s="1"/>
  <c r="BI273" i="2"/>
  <c r="BH273" i="2"/>
  <c r="BG273" i="2"/>
  <c r="BF273" i="2"/>
  <c r="BI271" i="2"/>
  <c r="BH271" i="2"/>
  <c r="BG271" i="2"/>
  <c r="BF271" i="2"/>
  <c r="T271" i="2"/>
  <c r="R271" i="2"/>
  <c r="P271" i="2"/>
  <c r="BK271" i="2"/>
  <c r="J271" i="2"/>
  <c r="BE271" i="2" s="1"/>
  <c r="BI269" i="2"/>
  <c r="BH269" i="2"/>
  <c r="BG269" i="2"/>
  <c r="BF269" i="2"/>
  <c r="T269" i="2"/>
  <c r="R269" i="2"/>
  <c r="P269" i="2"/>
  <c r="BK269" i="2"/>
  <c r="J269" i="2"/>
  <c r="BE269" i="2" s="1"/>
  <c r="BI267" i="2"/>
  <c r="BH267" i="2"/>
  <c r="BG267" i="2"/>
  <c r="BF267" i="2"/>
  <c r="T267" i="2"/>
  <c r="R267" i="2"/>
  <c r="P267" i="2"/>
  <c r="BK267" i="2"/>
  <c r="J267" i="2"/>
  <c r="BE267" i="2" s="1"/>
  <c r="BI265" i="2"/>
  <c r="BH265" i="2"/>
  <c r="BG265" i="2"/>
  <c r="BF265" i="2"/>
  <c r="T265" i="2"/>
  <c r="R265" i="2"/>
  <c r="P265" i="2"/>
  <c r="BK265" i="2"/>
  <c r="J265" i="2"/>
  <c r="BE265" i="2" s="1"/>
  <c r="BI263" i="2"/>
  <c r="BH263" i="2"/>
  <c r="BG263" i="2"/>
  <c r="BF263" i="2"/>
  <c r="T263" i="2"/>
  <c r="R263" i="2"/>
  <c r="P263" i="2"/>
  <c r="BK263" i="2"/>
  <c r="J263" i="2"/>
  <c r="BE263" i="2" s="1"/>
  <c r="BI261" i="2"/>
  <c r="BH261" i="2"/>
  <c r="BG261" i="2"/>
  <c r="BF261" i="2"/>
  <c r="T261" i="2"/>
  <c r="R261" i="2"/>
  <c r="P261" i="2"/>
  <c r="BK261" i="2"/>
  <c r="J261" i="2"/>
  <c r="BE261" i="2" s="1"/>
  <c r="BI259" i="2"/>
  <c r="BH259" i="2"/>
  <c r="BG259" i="2"/>
  <c r="BF259" i="2"/>
  <c r="T259" i="2"/>
  <c r="R259" i="2"/>
  <c r="P259" i="2"/>
  <c r="BK259" i="2"/>
  <c r="J259" i="2"/>
  <c r="BE259" i="2" s="1"/>
  <c r="BI257" i="2"/>
  <c r="BH257" i="2"/>
  <c r="BG257" i="2"/>
  <c r="BF257" i="2"/>
  <c r="T257" i="2"/>
  <c r="R257" i="2"/>
  <c r="P257" i="2"/>
  <c r="BK257" i="2"/>
  <c r="J257" i="2"/>
  <c r="BE257" i="2" s="1"/>
  <c r="BI255" i="2"/>
  <c r="BH255" i="2"/>
  <c r="BG255" i="2"/>
  <c r="BF255" i="2"/>
  <c r="T255" i="2"/>
  <c r="R255" i="2"/>
  <c r="P255" i="2"/>
  <c r="BK255" i="2"/>
  <c r="J255" i="2"/>
  <c r="BE255" i="2" s="1"/>
  <c r="BI254" i="2"/>
  <c r="BH254" i="2"/>
  <c r="BG254" i="2"/>
  <c r="BF254" i="2"/>
  <c r="T254" i="2"/>
  <c r="R254" i="2"/>
  <c r="P254" i="2"/>
  <c r="BK254" i="2"/>
  <c r="J254" i="2"/>
  <c r="BE254" i="2" s="1"/>
  <c r="BI252" i="2"/>
  <c r="BH252" i="2"/>
  <c r="BG252" i="2"/>
  <c r="BF252" i="2"/>
  <c r="T252" i="2"/>
  <c r="R252" i="2"/>
  <c r="P252" i="2"/>
  <c r="BK252" i="2"/>
  <c r="J252" i="2"/>
  <c r="BE252" i="2" s="1"/>
  <c r="BI250" i="2"/>
  <c r="BH250" i="2"/>
  <c r="BG250" i="2"/>
  <c r="BF250" i="2"/>
  <c r="T250" i="2"/>
  <c r="R250" i="2"/>
  <c r="P250" i="2"/>
  <c r="BK250" i="2"/>
  <c r="J250" i="2"/>
  <c r="BE250" i="2" s="1"/>
  <c r="BI248" i="2"/>
  <c r="BH248" i="2"/>
  <c r="BG248" i="2"/>
  <c r="BF248" i="2"/>
  <c r="T248" i="2"/>
  <c r="R248" i="2"/>
  <c r="P248" i="2"/>
  <c r="BK248" i="2"/>
  <c r="J248" i="2"/>
  <c r="BE248" i="2" s="1"/>
  <c r="BI246" i="2"/>
  <c r="BH246" i="2"/>
  <c r="BG246" i="2"/>
  <c r="BF246" i="2"/>
  <c r="T246" i="2"/>
  <c r="R246" i="2"/>
  <c r="P246" i="2"/>
  <c r="BK246" i="2"/>
  <c r="J246" i="2"/>
  <c r="BE246" i="2" s="1"/>
  <c r="BI244" i="2"/>
  <c r="BH244" i="2"/>
  <c r="BG244" i="2"/>
  <c r="BF244" i="2"/>
  <c r="T244" i="2"/>
  <c r="R244" i="2"/>
  <c r="P244" i="2"/>
  <c r="BK244" i="2"/>
  <c r="J244" i="2"/>
  <c r="BE244" i="2" s="1"/>
  <c r="BI242" i="2"/>
  <c r="BH242" i="2"/>
  <c r="BG242" i="2"/>
  <c r="BF242" i="2"/>
  <c r="T242" i="2"/>
  <c r="R242" i="2"/>
  <c r="P242" i="2"/>
  <c r="BK242" i="2"/>
  <c r="J242" i="2"/>
  <c r="BE242" i="2" s="1"/>
  <c r="BI240" i="2"/>
  <c r="BH240" i="2"/>
  <c r="BG240" i="2"/>
  <c r="BF240" i="2"/>
  <c r="T240" i="2"/>
  <c r="R240" i="2"/>
  <c r="P240" i="2"/>
  <c r="BK240" i="2"/>
  <c r="J240" i="2"/>
  <c r="BE240" i="2" s="1"/>
  <c r="BI238" i="2"/>
  <c r="BH238" i="2"/>
  <c r="BG238" i="2"/>
  <c r="BF238" i="2"/>
  <c r="T238" i="2"/>
  <c r="R238" i="2"/>
  <c r="P238" i="2"/>
  <c r="BK238" i="2"/>
  <c r="J238" i="2"/>
  <c r="BE238" i="2" s="1"/>
  <c r="BI236" i="2"/>
  <c r="BH236" i="2"/>
  <c r="BG236" i="2"/>
  <c r="BF236" i="2"/>
  <c r="T236" i="2"/>
  <c r="R236" i="2"/>
  <c r="P236" i="2"/>
  <c r="BK236" i="2"/>
  <c r="J236" i="2"/>
  <c r="BE236" i="2" s="1"/>
  <c r="BI234" i="2"/>
  <c r="BH234" i="2"/>
  <c r="BG234" i="2"/>
  <c r="BF234" i="2"/>
  <c r="T234" i="2"/>
  <c r="R234" i="2"/>
  <c r="P234" i="2"/>
  <c r="BK234" i="2"/>
  <c r="J234" i="2"/>
  <c r="BE234" i="2" s="1"/>
  <c r="BI232" i="2"/>
  <c r="BH232" i="2"/>
  <c r="BG232" i="2"/>
  <c r="BF232" i="2"/>
  <c r="T232" i="2"/>
  <c r="R232" i="2"/>
  <c r="P232" i="2"/>
  <c r="BK232" i="2"/>
  <c r="J232" i="2"/>
  <c r="BE232" i="2" s="1"/>
  <c r="BI230" i="2"/>
  <c r="BH230" i="2"/>
  <c r="BG230" i="2"/>
  <c r="BF230" i="2"/>
  <c r="T230" i="2"/>
  <c r="R230" i="2"/>
  <c r="P230" i="2"/>
  <c r="BK230" i="2"/>
  <c r="J230" i="2"/>
  <c r="BE230" i="2" s="1"/>
  <c r="BI228" i="2"/>
  <c r="BH228" i="2"/>
  <c r="BG228" i="2"/>
  <c r="BF228" i="2"/>
  <c r="T228" i="2"/>
  <c r="R228" i="2"/>
  <c r="P228" i="2"/>
  <c r="BK228" i="2"/>
  <c r="J228" i="2"/>
  <c r="BE228" i="2" s="1"/>
  <c r="BI226" i="2"/>
  <c r="BH226" i="2"/>
  <c r="BG226" i="2"/>
  <c r="BF226" i="2"/>
  <c r="T226" i="2"/>
  <c r="R226" i="2"/>
  <c r="P226" i="2"/>
  <c r="BK226" i="2"/>
  <c r="J226" i="2"/>
  <c r="BE226" i="2" s="1"/>
  <c r="BI225" i="2"/>
  <c r="BH225" i="2"/>
  <c r="BG225" i="2"/>
  <c r="BF225" i="2"/>
  <c r="T225" i="2"/>
  <c r="R225" i="2"/>
  <c r="P225" i="2"/>
  <c r="BK225" i="2"/>
  <c r="J225" i="2"/>
  <c r="BE225" i="2" s="1"/>
  <c r="BI223" i="2"/>
  <c r="BH223" i="2"/>
  <c r="BG223" i="2"/>
  <c r="BF223" i="2"/>
  <c r="T223" i="2"/>
  <c r="R223" i="2"/>
  <c r="P223" i="2"/>
  <c r="BK223" i="2"/>
  <c r="J223" i="2"/>
  <c r="BE223" i="2" s="1"/>
  <c r="BI221" i="2"/>
  <c r="BH221" i="2"/>
  <c r="BG221" i="2"/>
  <c r="BF221" i="2"/>
  <c r="BI219" i="2"/>
  <c r="BH219" i="2"/>
  <c r="BG219" i="2"/>
  <c r="BF219" i="2"/>
  <c r="T219" i="2"/>
  <c r="R219" i="2"/>
  <c r="P219" i="2"/>
  <c r="BK219" i="2"/>
  <c r="J219" i="2"/>
  <c r="BE219" i="2" s="1"/>
  <c r="BI218" i="2"/>
  <c r="BH218" i="2"/>
  <c r="BG218" i="2"/>
  <c r="BF218" i="2"/>
  <c r="T218" i="2"/>
  <c r="R218" i="2"/>
  <c r="P218" i="2"/>
  <c r="BK218" i="2"/>
  <c r="J218" i="2"/>
  <c r="BE218" i="2" s="1"/>
  <c r="BI216" i="2"/>
  <c r="BH216" i="2"/>
  <c r="BG216" i="2"/>
  <c r="BF216" i="2"/>
  <c r="T216" i="2"/>
  <c r="R216" i="2"/>
  <c r="P216" i="2"/>
  <c r="BK216" i="2"/>
  <c r="J216" i="2"/>
  <c r="BE216" i="2" s="1"/>
  <c r="BI215" i="2"/>
  <c r="BH215" i="2"/>
  <c r="BG215" i="2"/>
  <c r="BF215" i="2"/>
  <c r="T215" i="2"/>
  <c r="R215" i="2"/>
  <c r="P215" i="2"/>
  <c r="BK215" i="2"/>
  <c r="J215" i="2"/>
  <c r="BE215" i="2" s="1"/>
  <c r="BI214" i="2"/>
  <c r="BH214" i="2"/>
  <c r="BG214" i="2"/>
  <c r="BF214" i="2"/>
  <c r="T214" i="2"/>
  <c r="R214" i="2"/>
  <c r="P214" i="2"/>
  <c r="BK214" i="2"/>
  <c r="J214" i="2"/>
  <c r="BE214" i="2" s="1"/>
  <c r="BI212" i="2"/>
  <c r="BH212" i="2"/>
  <c r="BG212" i="2"/>
  <c r="BF212" i="2"/>
  <c r="T212" i="2"/>
  <c r="R212" i="2"/>
  <c r="P212" i="2"/>
  <c r="BK212" i="2"/>
  <c r="J212" i="2"/>
  <c r="BE212" i="2" s="1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T208" i="2"/>
  <c r="R208" i="2"/>
  <c r="P208" i="2"/>
  <c r="BK208" i="2"/>
  <c r="J208" i="2"/>
  <c r="BE208" i="2" s="1"/>
  <c r="BI206" i="2"/>
  <c r="BH206" i="2"/>
  <c r="BG206" i="2"/>
  <c r="BF206" i="2"/>
  <c r="T206" i="2"/>
  <c r="R206" i="2"/>
  <c r="P206" i="2"/>
  <c r="BK206" i="2"/>
  <c r="J206" i="2"/>
  <c r="BE206" i="2" s="1"/>
  <c r="BI205" i="2"/>
  <c r="BH205" i="2"/>
  <c r="BG205" i="2"/>
  <c r="BF205" i="2"/>
  <c r="T205" i="2"/>
  <c r="R205" i="2"/>
  <c r="P205" i="2"/>
  <c r="BK205" i="2"/>
  <c r="J205" i="2"/>
  <c r="BE205" i="2" s="1"/>
  <c r="BI204" i="2"/>
  <c r="BH204" i="2"/>
  <c r="BG204" i="2"/>
  <c r="BF204" i="2"/>
  <c r="T204" i="2"/>
  <c r="R204" i="2"/>
  <c r="P204" i="2"/>
  <c r="BK204" i="2"/>
  <c r="J204" i="2"/>
  <c r="BE204" i="2" s="1"/>
  <c r="BI203" i="2"/>
  <c r="BH203" i="2"/>
  <c r="BG203" i="2"/>
  <c r="BF203" i="2"/>
  <c r="T203" i="2"/>
  <c r="R203" i="2"/>
  <c r="P203" i="2"/>
  <c r="BK203" i="2"/>
  <c r="J203" i="2"/>
  <c r="BE203" i="2" s="1"/>
  <c r="BI202" i="2"/>
  <c r="BH202" i="2"/>
  <c r="BG202" i="2"/>
  <c r="BF202" i="2"/>
  <c r="T202" i="2"/>
  <c r="R202" i="2"/>
  <c r="P202" i="2"/>
  <c r="BK202" i="2"/>
  <c r="J202" i="2"/>
  <c r="BE202" i="2" s="1"/>
  <c r="BI201" i="2"/>
  <c r="BH201" i="2"/>
  <c r="BG201" i="2"/>
  <c r="BF201" i="2"/>
  <c r="T201" i="2"/>
  <c r="R201" i="2"/>
  <c r="P201" i="2"/>
  <c r="BK201" i="2"/>
  <c r="J201" i="2"/>
  <c r="BE201" i="2" s="1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 s="1"/>
  <c r="BI198" i="2"/>
  <c r="BH198" i="2"/>
  <c r="BG198" i="2"/>
  <c r="BF198" i="2"/>
  <c r="T198" i="2"/>
  <c r="R198" i="2"/>
  <c r="P198" i="2"/>
  <c r="BK198" i="2"/>
  <c r="J198" i="2"/>
  <c r="BE198" i="2" s="1"/>
  <c r="BI197" i="2"/>
  <c r="BH197" i="2"/>
  <c r="BG197" i="2"/>
  <c r="BF197" i="2"/>
  <c r="T197" i="2"/>
  <c r="R197" i="2"/>
  <c r="P197" i="2"/>
  <c r="BK197" i="2"/>
  <c r="J197" i="2"/>
  <c r="BE197" i="2" s="1"/>
  <c r="BI196" i="2"/>
  <c r="BH196" i="2"/>
  <c r="BG196" i="2"/>
  <c r="BF196" i="2"/>
  <c r="T196" i="2"/>
  <c r="R196" i="2"/>
  <c r="P196" i="2"/>
  <c r="BK196" i="2"/>
  <c r="J196" i="2"/>
  <c r="BE196" i="2" s="1"/>
  <c r="BI195" i="2"/>
  <c r="BH195" i="2"/>
  <c r="BG195" i="2"/>
  <c r="BF195" i="2"/>
  <c r="T195" i="2"/>
  <c r="R195" i="2"/>
  <c r="P195" i="2"/>
  <c r="BK195" i="2"/>
  <c r="J195" i="2"/>
  <c r="BE195" i="2" s="1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T189" i="2"/>
  <c r="R189" i="2"/>
  <c r="P189" i="2"/>
  <c r="BK189" i="2"/>
  <c r="J189" i="2"/>
  <c r="BE189" i="2" s="1"/>
  <c r="BI186" i="2"/>
  <c r="BH186" i="2"/>
  <c r="BG186" i="2"/>
  <c r="BF186" i="2"/>
  <c r="T186" i="2"/>
  <c r="T185" i="2" s="1"/>
  <c r="R186" i="2"/>
  <c r="R185" i="2" s="1"/>
  <c r="P186" i="2"/>
  <c r="P185" i="2" s="1"/>
  <c r="BK186" i="2"/>
  <c r="BK185" i="2" s="1"/>
  <c r="J185" i="2" s="1"/>
  <c r="J101" i="2" s="1"/>
  <c r="J186" i="2"/>
  <c r="BE186" i="2" s="1"/>
  <c r="BI183" i="2"/>
  <c r="BH183" i="2"/>
  <c r="BG183" i="2"/>
  <c r="BF183" i="2"/>
  <c r="T183" i="2"/>
  <c r="R183" i="2"/>
  <c r="P183" i="2"/>
  <c r="BK183" i="2"/>
  <c r="J183" i="2"/>
  <c r="BE183" i="2" s="1"/>
  <c r="BI181" i="2"/>
  <c r="BH181" i="2"/>
  <c r="BG181" i="2"/>
  <c r="BF181" i="2"/>
  <c r="T181" i="2"/>
  <c r="R181" i="2"/>
  <c r="P181" i="2"/>
  <c r="BK181" i="2"/>
  <c r="J181" i="2"/>
  <c r="BE181" i="2" s="1"/>
  <c r="BI179" i="2"/>
  <c r="BH179" i="2"/>
  <c r="BG179" i="2"/>
  <c r="BF179" i="2"/>
  <c r="T179" i="2"/>
  <c r="R179" i="2"/>
  <c r="P179" i="2"/>
  <c r="BK179" i="2"/>
  <c r="J179" i="2"/>
  <c r="BE179" i="2" s="1"/>
  <c r="BI177" i="2"/>
  <c r="BH177" i="2"/>
  <c r="BG177" i="2"/>
  <c r="BF177" i="2"/>
  <c r="T177" i="2"/>
  <c r="R177" i="2"/>
  <c r="P177" i="2"/>
  <c r="BK177" i="2"/>
  <c r="J177" i="2"/>
  <c r="BE177" i="2" s="1"/>
  <c r="BI175" i="2"/>
  <c r="BH175" i="2"/>
  <c r="BG175" i="2"/>
  <c r="BF175" i="2"/>
  <c r="T175" i="2"/>
  <c r="R175" i="2"/>
  <c r="P175" i="2"/>
  <c r="BK175" i="2"/>
  <c r="J175" i="2"/>
  <c r="BE175" i="2" s="1"/>
  <c r="BI174" i="2"/>
  <c r="BH174" i="2"/>
  <c r="BG174" i="2"/>
  <c r="BF174" i="2"/>
  <c r="T174" i="2"/>
  <c r="R174" i="2"/>
  <c r="P174" i="2"/>
  <c r="BK174" i="2"/>
  <c r="J174" i="2"/>
  <c r="BE174" i="2" s="1"/>
  <c r="BI173" i="2"/>
  <c r="BH173" i="2"/>
  <c r="BG173" i="2"/>
  <c r="BF173" i="2"/>
  <c r="T173" i="2"/>
  <c r="R173" i="2"/>
  <c r="P173" i="2"/>
  <c r="BK173" i="2"/>
  <c r="J173" i="2"/>
  <c r="BE173" i="2" s="1"/>
  <c r="BI170" i="2"/>
  <c r="BH170" i="2"/>
  <c r="BG170" i="2"/>
  <c r="BF170" i="2"/>
  <c r="T170" i="2"/>
  <c r="R170" i="2"/>
  <c r="P170" i="2"/>
  <c r="BK170" i="2"/>
  <c r="J170" i="2"/>
  <c r="BE170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 s="1"/>
  <c r="BI166" i="2"/>
  <c r="BH166" i="2"/>
  <c r="BG166" i="2"/>
  <c r="BF166" i="2"/>
  <c r="T166" i="2"/>
  <c r="R166" i="2"/>
  <c r="P166" i="2"/>
  <c r="BK166" i="2"/>
  <c r="J166" i="2"/>
  <c r="BE166" i="2" s="1"/>
  <c r="BI165" i="2"/>
  <c r="BH165" i="2"/>
  <c r="BG165" i="2"/>
  <c r="BF165" i="2"/>
  <c r="T165" i="2"/>
  <c r="R165" i="2"/>
  <c r="P165" i="2"/>
  <c r="BK165" i="2"/>
  <c r="J165" i="2"/>
  <c r="BE165" i="2" s="1"/>
  <c r="BI164" i="2"/>
  <c r="BH164" i="2"/>
  <c r="BG164" i="2"/>
  <c r="BF164" i="2"/>
  <c r="T164" i="2"/>
  <c r="R164" i="2"/>
  <c r="P164" i="2"/>
  <c r="BK164" i="2"/>
  <c r="J164" i="2"/>
  <c r="BE164" i="2" s="1"/>
  <c r="BI162" i="2"/>
  <c r="BH162" i="2"/>
  <c r="BG162" i="2"/>
  <c r="BF162" i="2"/>
  <c r="T162" i="2"/>
  <c r="R162" i="2"/>
  <c r="P162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 s="1"/>
  <c r="BI158" i="2"/>
  <c r="BH158" i="2"/>
  <c r="BG158" i="2"/>
  <c r="BF158" i="2"/>
  <c r="T158" i="2"/>
  <c r="R158" i="2"/>
  <c r="P158" i="2"/>
  <c r="BK158" i="2"/>
  <c r="J158" i="2"/>
  <c r="BE158" i="2" s="1"/>
  <c r="BI153" i="2"/>
  <c r="BH153" i="2"/>
  <c r="BG153" i="2"/>
  <c r="BF153" i="2"/>
  <c r="T153" i="2"/>
  <c r="R153" i="2"/>
  <c r="P153" i="2"/>
  <c r="BK153" i="2"/>
  <c r="J153" i="2"/>
  <c r="BE153" i="2" s="1"/>
  <c r="BI151" i="2"/>
  <c r="BH151" i="2"/>
  <c r="BG151" i="2"/>
  <c r="BF151" i="2"/>
  <c r="T151" i="2"/>
  <c r="R151" i="2"/>
  <c r="P151" i="2"/>
  <c r="BK151" i="2"/>
  <c r="J151" i="2"/>
  <c r="BE151" i="2" s="1"/>
  <c r="BI149" i="2"/>
  <c r="BH149" i="2"/>
  <c r="BG149" i="2"/>
  <c r="BF149" i="2"/>
  <c r="T149" i="2"/>
  <c r="R149" i="2"/>
  <c r="P149" i="2"/>
  <c r="BK149" i="2"/>
  <c r="J149" i="2"/>
  <c r="BE149" i="2" s="1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 s="1"/>
  <c r="BI145" i="2"/>
  <c r="BH145" i="2"/>
  <c r="BG145" i="2"/>
  <c r="BF145" i="2"/>
  <c r="T145" i="2"/>
  <c r="R145" i="2"/>
  <c r="P145" i="2"/>
  <c r="BK145" i="2"/>
  <c r="J145" i="2"/>
  <c r="BE145" i="2" s="1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R143" i="2"/>
  <c r="P143" i="2"/>
  <c r="BK143" i="2"/>
  <c r="J143" i="2"/>
  <c r="BE143" i="2" s="1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R139" i="2"/>
  <c r="P139" i="2"/>
  <c r="BK139" i="2"/>
  <c r="J139" i="2"/>
  <c r="BE139" i="2" s="1"/>
  <c r="BI138" i="2"/>
  <c r="BH138" i="2"/>
  <c r="BG138" i="2"/>
  <c r="BF138" i="2"/>
  <c r="T138" i="2"/>
  <c r="R138" i="2"/>
  <c r="P138" i="2"/>
  <c r="BK138" i="2"/>
  <c r="J138" i="2"/>
  <c r="BE138" i="2" s="1"/>
  <c r="BI137" i="2"/>
  <c r="BH137" i="2"/>
  <c r="BG137" i="2"/>
  <c r="BF137" i="2"/>
  <c r="T137" i="2"/>
  <c r="R137" i="2"/>
  <c r="P137" i="2"/>
  <c r="BK137" i="2"/>
  <c r="J137" i="2"/>
  <c r="BE137" i="2" s="1"/>
  <c r="BI136" i="2"/>
  <c r="BH136" i="2"/>
  <c r="BG136" i="2"/>
  <c r="BF136" i="2"/>
  <c r="T136" i="2"/>
  <c r="R136" i="2"/>
  <c r="P136" i="2"/>
  <c r="BK136" i="2"/>
  <c r="J136" i="2"/>
  <c r="BE136" i="2" s="1"/>
  <c r="BI135" i="2"/>
  <c r="BH135" i="2"/>
  <c r="BG135" i="2"/>
  <c r="BF135" i="2"/>
  <c r="T135" i="2"/>
  <c r="R135" i="2"/>
  <c r="P135" i="2"/>
  <c r="BK135" i="2"/>
  <c r="J135" i="2"/>
  <c r="BE135" i="2" s="1"/>
  <c r="BI134" i="2"/>
  <c r="BH134" i="2"/>
  <c r="BG134" i="2"/>
  <c r="BF134" i="2"/>
  <c r="T134" i="2"/>
  <c r="R134" i="2"/>
  <c r="P134" i="2"/>
  <c r="BK134" i="2"/>
  <c r="J134" i="2"/>
  <c r="BE134" i="2" s="1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R132" i="2"/>
  <c r="P132" i="2"/>
  <c r="BK132" i="2"/>
  <c r="J132" i="2"/>
  <c r="BE132" i="2" s="1"/>
  <c r="BI130" i="2"/>
  <c r="BH130" i="2"/>
  <c r="BG130" i="2"/>
  <c r="BF130" i="2"/>
  <c r="T130" i="2"/>
  <c r="R130" i="2"/>
  <c r="P130" i="2"/>
  <c r="BK130" i="2"/>
  <c r="J130" i="2"/>
  <c r="BE130" i="2" s="1"/>
  <c r="J124" i="2"/>
  <c r="F124" i="2"/>
  <c r="F122" i="2"/>
  <c r="E120" i="2"/>
  <c r="J91" i="2"/>
  <c r="F91" i="2"/>
  <c r="F89" i="2"/>
  <c r="E87" i="2"/>
  <c r="J24" i="2"/>
  <c r="E24" i="2"/>
  <c r="J92" i="2" s="1"/>
  <c r="J23" i="2"/>
  <c r="J18" i="2"/>
  <c r="E18" i="2"/>
  <c r="J17" i="2"/>
  <c r="J12" i="2"/>
  <c r="J122" i="2" s="1"/>
  <c r="E7" i="2"/>
  <c r="E85" i="2" s="1"/>
  <c r="AS53" i="1"/>
  <c r="AM50" i="1"/>
  <c r="L50" i="1"/>
  <c r="AM48" i="1"/>
  <c r="L48" i="1"/>
  <c r="L46" i="1"/>
  <c r="BK151" i="4" l="1"/>
  <c r="J151" i="4" s="1"/>
  <c r="J101" i="4" s="1"/>
  <c r="BK119" i="7"/>
  <c r="F36" i="7"/>
  <c r="BC59" i="1" s="1"/>
  <c r="F36" i="6"/>
  <c r="BC58" i="1" s="1"/>
  <c r="H127" i="6"/>
  <c r="R127" i="6" s="1"/>
  <c r="R120" i="6" s="1"/>
  <c r="R119" i="6" s="1"/>
  <c r="R118" i="6" s="1"/>
  <c r="F37" i="6"/>
  <c r="BD58" i="1" s="1"/>
  <c r="F35" i="6"/>
  <c r="BB58" i="1" s="1"/>
  <c r="BK156" i="5"/>
  <c r="J156" i="5" s="1"/>
  <c r="J101" i="5" s="1"/>
  <c r="P151" i="4"/>
  <c r="H140" i="4"/>
  <c r="J140" i="4" s="1"/>
  <c r="BE140" i="4" s="1"/>
  <c r="R140" i="4"/>
  <c r="T140" i="4"/>
  <c r="T131" i="4" s="1"/>
  <c r="P140" i="4"/>
  <c r="H149" i="4"/>
  <c r="H130" i="4"/>
  <c r="F34" i="3"/>
  <c r="BA55" i="1" s="1"/>
  <c r="H147" i="3"/>
  <c r="R147" i="3" s="1"/>
  <c r="R133" i="3" s="1"/>
  <c r="T147" i="3"/>
  <c r="J147" i="3"/>
  <c r="BE147" i="3" s="1"/>
  <c r="P147" i="3"/>
  <c r="BK147" i="3"/>
  <c r="BK133" i="3" s="1"/>
  <c r="J133" i="3" s="1"/>
  <c r="J99" i="3" s="1"/>
  <c r="BE134" i="3"/>
  <c r="H132" i="3"/>
  <c r="H294" i="2"/>
  <c r="H309" i="2"/>
  <c r="H273" i="2"/>
  <c r="H330" i="2"/>
  <c r="H221" i="2"/>
  <c r="P221" i="2" s="1"/>
  <c r="P188" i="2" s="1"/>
  <c r="H160" i="3"/>
  <c r="F36" i="5"/>
  <c r="BC57" i="1" s="1"/>
  <c r="J33" i="5"/>
  <c r="AV57" i="1" s="1"/>
  <c r="R156" i="5"/>
  <c r="J119" i="7"/>
  <c r="J98" i="7" s="1"/>
  <c r="BK118" i="7"/>
  <c r="BK117" i="7" s="1"/>
  <c r="J117" i="7" s="1"/>
  <c r="F34" i="7"/>
  <c r="BA59" i="1" s="1"/>
  <c r="F33" i="7"/>
  <c r="AZ59" i="1" s="1"/>
  <c r="F37" i="7"/>
  <c r="BD59" i="1" s="1"/>
  <c r="P131" i="4"/>
  <c r="F37" i="4"/>
  <c r="BD56" i="1" s="1"/>
  <c r="F35" i="3"/>
  <c r="BB55" i="1" s="1"/>
  <c r="T133" i="3"/>
  <c r="P133" i="3"/>
  <c r="F36" i="3"/>
  <c r="BC55" i="1" s="1"/>
  <c r="F37" i="3"/>
  <c r="BD55" i="1" s="1"/>
  <c r="R331" i="2"/>
  <c r="F35" i="2"/>
  <c r="BB54" i="1" s="1"/>
  <c r="R129" i="2"/>
  <c r="F36" i="2"/>
  <c r="BC54" i="1" s="1"/>
  <c r="BK129" i="2"/>
  <c r="J129" i="2" s="1"/>
  <c r="J98" i="2" s="1"/>
  <c r="R142" i="2"/>
  <c r="BK331" i="2"/>
  <c r="J331" i="2" s="1"/>
  <c r="J108" i="2" s="1"/>
  <c r="T172" i="2"/>
  <c r="F34" i="2"/>
  <c r="BA54" i="1" s="1"/>
  <c r="P129" i="2"/>
  <c r="BK142" i="2"/>
  <c r="J142" i="2" s="1"/>
  <c r="J99" i="2" s="1"/>
  <c r="BK172" i="2"/>
  <c r="J172" i="2" s="1"/>
  <c r="J100" i="2" s="1"/>
  <c r="R172" i="2"/>
  <c r="T129" i="2"/>
  <c r="J34" i="2"/>
  <c r="AW54" i="1" s="1"/>
  <c r="J89" i="2"/>
  <c r="J114" i="3"/>
  <c r="J92" i="3"/>
  <c r="E85" i="4"/>
  <c r="E111" i="5"/>
  <c r="E118" i="2"/>
  <c r="J115" i="4"/>
  <c r="F92" i="5"/>
  <c r="J89" i="6"/>
  <c r="F92" i="6"/>
  <c r="E85" i="7"/>
  <c r="J92" i="7"/>
  <c r="J89" i="5"/>
  <c r="J92" i="6"/>
  <c r="F92" i="4"/>
  <c r="F37" i="2"/>
  <c r="BD54" i="1" s="1"/>
  <c r="P172" i="2"/>
  <c r="T331" i="2"/>
  <c r="F37" i="5"/>
  <c r="BD57" i="1" s="1"/>
  <c r="F35" i="4"/>
  <c r="BB56" i="1" s="1"/>
  <c r="F33" i="5"/>
  <c r="AZ57" i="1" s="1"/>
  <c r="P123" i="5"/>
  <c r="T123" i="5"/>
  <c r="BK132" i="5"/>
  <c r="J132" i="5" s="1"/>
  <c r="J100" i="5" s="1"/>
  <c r="R132" i="5"/>
  <c r="T119" i="7"/>
  <c r="T118" i="7" s="1"/>
  <c r="T117" i="7" s="1"/>
  <c r="J34" i="5"/>
  <c r="AW57" i="1" s="1"/>
  <c r="F34" i="5"/>
  <c r="BA57" i="1" s="1"/>
  <c r="J34" i="4"/>
  <c r="AW56" i="1" s="1"/>
  <c r="F34" i="4"/>
  <c r="BA56" i="1" s="1"/>
  <c r="F36" i="4"/>
  <c r="BC56" i="1" s="1"/>
  <c r="T132" i="5"/>
  <c r="F34" i="6"/>
  <c r="BA58" i="1" s="1"/>
  <c r="J34" i="6"/>
  <c r="AW58" i="1" s="1"/>
  <c r="T142" i="2"/>
  <c r="P331" i="2"/>
  <c r="E85" i="3"/>
  <c r="J34" i="3"/>
  <c r="AW55" i="1" s="1"/>
  <c r="F92" i="2"/>
  <c r="P142" i="2"/>
  <c r="R131" i="4"/>
  <c r="R123" i="5"/>
  <c r="P132" i="5"/>
  <c r="E108" i="6"/>
  <c r="E85" i="6"/>
  <c r="J118" i="7"/>
  <c r="J97" i="7" s="1"/>
  <c r="J34" i="7"/>
  <c r="AW59" i="1" s="1"/>
  <c r="F35" i="5"/>
  <c r="BB57" i="1" s="1"/>
  <c r="J33" i="7"/>
  <c r="AV59" i="1" s="1"/>
  <c r="BK123" i="5"/>
  <c r="T156" i="5"/>
  <c r="P119" i="7"/>
  <c r="P118" i="7" s="1"/>
  <c r="P117" i="7" s="1"/>
  <c r="AU59" i="1" s="1"/>
  <c r="F35" i="7"/>
  <c r="BB59" i="1" s="1"/>
  <c r="P127" i="6" l="1"/>
  <c r="P120" i="6" s="1"/>
  <c r="P119" i="6" s="1"/>
  <c r="P118" i="6" s="1"/>
  <c r="AU58" i="1" s="1"/>
  <c r="J127" i="6"/>
  <c r="BE127" i="6" s="1"/>
  <c r="F33" i="6" s="1"/>
  <c r="AZ58" i="1" s="1"/>
  <c r="T127" i="6"/>
  <c r="T120" i="6" s="1"/>
  <c r="T119" i="6" s="1"/>
  <c r="T118" i="6" s="1"/>
  <c r="BK127" i="6"/>
  <c r="BK120" i="6" s="1"/>
  <c r="BK119" i="6" s="1"/>
  <c r="AT57" i="1"/>
  <c r="R122" i="5"/>
  <c r="R121" i="5" s="1"/>
  <c r="R120" i="5" s="1"/>
  <c r="BK140" i="4"/>
  <c r="BK131" i="4" s="1"/>
  <c r="P149" i="4"/>
  <c r="P141" i="4" s="1"/>
  <c r="J149" i="4"/>
  <c r="BE149" i="4" s="1"/>
  <c r="BK149" i="4"/>
  <c r="BK141" i="4" s="1"/>
  <c r="J141" i="4" s="1"/>
  <c r="J100" i="4" s="1"/>
  <c r="R149" i="4"/>
  <c r="R141" i="4" s="1"/>
  <c r="T149" i="4"/>
  <c r="T141" i="4" s="1"/>
  <c r="R130" i="4"/>
  <c r="R123" i="4" s="1"/>
  <c r="P130" i="4"/>
  <c r="P123" i="4" s="1"/>
  <c r="T130" i="4"/>
  <c r="T123" i="4" s="1"/>
  <c r="J130" i="4"/>
  <c r="BE130" i="4" s="1"/>
  <c r="BK130" i="4"/>
  <c r="BK123" i="4" s="1"/>
  <c r="J123" i="4" s="1"/>
  <c r="J98" i="4" s="1"/>
  <c r="R132" i="3"/>
  <c r="R122" i="3" s="1"/>
  <c r="P132" i="3"/>
  <c r="P122" i="3" s="1"/>
  <c r="BK132" i="3"/>
  <c r="BK122" i="3" s="1"/>
  <c r="J122" i="3" s="1"/>
  <c r="J98" i="3" s="1"/>
  <c r="T132" i="3"/>
  <c r="T122" i="3" s="1"/>
  <c r="J132" i="3"/>
  <c r="BE132" i="3" s="1"/>
  <c r="BK273" i="2"/>
  <c r="BK222" i="2" s="1"/>
  <c r="J222" i="2" s="1"/>
  <c r="J104" i="2" s="1"/>
  <c r="T273" i="2"/>
  <c r="T222" i="2" s="1"/>
  <c r="J273" i="2"/>
  <c r="BE273" i="2" s="1"/>
  <c r="R273" i="2"/>
  <c r="R222" i="2" s="1"/>
  <c r="P273" i="2"/>
  <c r="P222" i="2" s="1"/>
  <c r="R309" i="2"/>
  <c r="R295" i="2" s="1"/>
  <c r="P309" i="2"/>
  <c r="P295" i="2" s="1"/>
  <c r="BK309" i="2"/>
  <c r="BK295" i="2" s="1"/>
  <c r="J295" i="2" s="1"/>
  <c r="J106" i="2" s="1"/>
  <c r="T309" i="2"/>
  <c r="T295" i="2" s="1"/>
  <c r="J309" i="2"/>
  <c r="BE309" i="2" s="1"/>
  <c r="BK294" i="2"/>
  <c r="BK274" i="2" s="1"/>
  <c r="J274" i="2" s="1"/>
  <c r="J105" i="2" s="1"/>
  <c r="T294" i="2"/>
  <c r="T274" i="2" s="1"/>
  <c r="J294" i="2"/>
  <c r="BE294" i="2" s="1"/>
  <c r="R294" i="2"/>
  <c r="R274" i="2" s="1"/>
  <c r="P294" i="2"/>
  <c r="P274" i="2" s="1"/>
  <c r="T330" i="2"/>
  <c r="T310" i="2" s="1"/>
  <c r="J330" i="2"/>
  <c r="BE330" i="2" s="1"/>
  <c r="R330" i="2"/>
  <c r="R310" i="2" s="1"/>
  <c r="P330" i="2"/>
  <c r="P310" i="2" s="1"/>
  <c r="BK330" i="2"/>
  <c r="BK310" i="2" s="1"/>
  <c r="J310" i="2" s="1"/>
  <c r="J107" i="2" s="1"/>
  <c r="R221" i="2"/>
  <c r="R188" i="2" s="1"/>
  <c r="BK221" i="2"/>
  <c r="BK188" i="2" s="1"/>
  <c r="J188" i="2" s="1"/>
  <c r="J103" i="2" s="1"/>
  <c r="J221" i="2"/>
  <c r="BE221" i="2" s="1"/>
  <c r="T221" i="2"/>
  <c r="T188" i="2" s="1"/>
  <c r="T160" i="3"/>
  <c r="T148" i="3" s="1"/>
  <c r="J160" i="3"/>
  <c r="BE160" i="3" s="1"/>
  <c r="R160" i="3"/>
  <c r="R148" i="3" s="1"/>
  <c r="P160" i="3"/>
  <c r="P148" i="3" s="1"/>
  <c r="BK160" i="3"/>
  <c r="BK148" i="3" s="1"/>
  <c r="P122" i="5"/>
  <c r="P121" i="5" s="1"/>
  <c r="P120" i="5" s="1"/>
  <c r="AU57" i="1" s="1"/>
  <c r="J131" i="4"/>
  <c r="J99" i="4" s="1"/>
  <c r="R128" i="2"/>
  <c r="T128" i="2"/>
  <c r="P128" i="2"/>
  <c r="BA53" i="1"/>
  <c r="W27" i="1" s="1"/>
  <c r="BK128" i="2"/>
  <c r="J128" i="2" s="1"/>
  <c r="J97" i="2" s="1"/>
  <c r="BC53" i="1"/>
  <c r="W29" i="1" s="1"/>
  <c r="BB53" i="1"/>
  <c r="AX53" i="1" s="1"/>
  <c r="J123" i="5"/>
  <c r="J99" i="5" s="1"/>
  <c r="BK122" i="5"/>
  <c r="AT59" i="1"/>
  <c r="J30" i="7"/>
  <c r="J96" i="7"/>
  <c r="BD53" i="1"/>
  <c r="W30" i="1" s="1"/>
  <c r="T122" i="5"/>
  <c r="T121" i="5" s="1"/>
  <c r="T120" i="5" s="1"/>
  <c r="P121" i="3" l="1"/>
  <c r="P120" i="3" s="1"/>
  <c r="AU55" i="1" s="1"/>
  <c r="R121" i="3"/>
  <c r="R120" i="3" s="1"/>
  <c r="P122" i="4"/>
  <c r="P121" i="4" s="1"/>
  <c r="AU56" i="1" s="1"/>
  <c r="J120" i="6"/>
  <c r="J98" i="6" s="1"/>
  <c r="J33" i="6"/>
  <c r="AV58" i="1" s="1"/>
  <c r="AT58" i="1" s="1"/>
  <c r="R122" i="4"/>
  <c r="R121" i="4" s="1"/>
  <c r="F33" i="4"/>
  <c r="AZ56" i="1" s="1"/>
  <c r="J33" i="4"/>
  <c r="AV56" i="1" s="1"/>
  <c r="AT56" i="1" s="1"/>
  <c r="BK122" i="4"/>
  <c r="J122" i="4" s="1"/>
  <c r="J97" i="4" s="1"/>
  <c r="T122" i="4"/>
  <c r="T121" i="4" s="1"/>
  <c r="T121" i="3"/>
  <c r="T120" i="3" s="1"/>
  <c r="P187" i="2"/>
  <c r="P127" i="2" s="1"/>
  <c r="AU54" i="1" s="1"/>
  <c r="AU53" i="1" s="1"/>
  <c r="T187" i="2"/>
  <c r="T127" i="2" s="1"/>
  <c r="R187" i="2"/>
  <c r="R127" i="2" s="1"/>
  <c r="BK187" i="2"/>
  <c r="J187" i="2" s="1"/>
  <c r="J102" i="2" s="1"/>
  <c r="J33" i="2"/>
  <c r="AV54" i="1" s="1"/>
  <c r="AT54" i="1" s="1"/>
  <c r="F33" i="2"/>
  <c r="AZ54" i="1" s="1"/>
  <c r="J33" i="3"/>
  <c r="AV55" i="1" s="1"/>
  <c r="AT55" i="1" s="1"/>
  <c r="F33" i="3"/>
  <c r="AZ55" i="1" s="1"/>
  <c r="J148" i="3"/>
  <c r="J100" i="3" s="1"/>
  <c r="BK121" i="3"/>
  <c r="AY53" i="1"/>
  <c r="AW53" i="1"/>
  <c r="AK27" i="1" s="1"/>
  <c r="W28" i="1"/>
  <c r="BK121" i="5"/>
  <c r="J122" i="5"/>
  <c r="J98" i="5" s="1"/>
  <c r="AG59" i="1"/>
  <c r="AN59" i="1" s="1"/>
  <c r="J39" i="7"/>
  <c r="BK118" i="6"/>
  <c r="J118" i="6" s="1"/>
  <c r="J119" i="6"/>
  <c r="J97" i="6" s="1"/>
  <c r="BK121" i="4" l="1"/>
  <c r="J121" i="4" s="1"/>
  <c r="BK127" i="2"/>
  <c r="J127" i="2" s="1"/>
  <c r="J96" i="2" s="1"/>
  <c r="AZ53" i="1"/>
  <c r="W26" i="1" s="1"/>
  <c r="BK120" i="3"/>
  <c r="J120" i="3" s="1"/>
  <c r="J121" i="3"/>
  <c r="J97" i="3" s="1"/>
  <c r="J121" i="5"/>
  <c r="J97" i="5" s="1"/>
  <c r="BK120" i="5"/>
  <c r="J120" i="5" s="1"/>
  <c r="J30" i="6"/>
  <c r="J96" i="6"/>
  <c r="J96" i="4" l="1"/>
  <c r="J30" i="4"/>
  <c r="J30" i="2"/>
  <c r="J39" i="2" s="1"/>
  <c r="AV53" i="1"/>
  <c r="AK26" i="1" s="1"/>
  <c r="J96" i="3"/>
  <c r="J30" i="3"/>
  <c r="J96" i="5"/>
  <c r="J30" i="5"/>
  <c r="AG58" i="1"/>
  <c r="AN58" i="1" s="1"/>
  <c r="J39" i="6"/>
  <c r="AG54" i="1" l="1"/>
  <c r="AG56" i="1"/>
  <c r="AN56" i="1" s="1"/>
  <c r="J39" i="4"/>
  <c r="AT53" i="1"/>
  <c r="AG55" i="1"/>
  <c r="AN55" i="1" s="1"/>
  <c r="J39" i="3"/>
  <c r="J39" i="5"/>
  <c r="AG57" i="1"/>
  <c r="AN57" i="1" s="1"/>
  <c r="AN54" i="1"/>
  <c r="AG53" i="1" l="1"/>
  <c r="AK23" i="1" s="1"/>
  <c r="AK32" i="1" s="1"/>
  <c r="AN53" i="1" l="1"/>
</calcChain>
</file>

<file path=xl/sharedStrings.xml><?xml version="1.0" encoding="utf-8"?>
<sst xmlns="http://schemas.openxmlformats.org/spreadsheetml/2006/main" count="5425" uniqueCount="1107">
  <si>
    <t>Export Komplet</t>
  </si>
  <si>
    <t/>
  </si>
  <si>
    <t>2.0</t>
  </si>
  <si>
    <t>False</t>
  </si>
  <si>
    <t>{9789f7f0-0d2a-40a8-9130-05027a906187}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</si>
  <si>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</si>
  <si>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</si>
  <si>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</si>
  <si>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</si>
  <si>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</si>
  <si>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</si>
  <si>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</si>
  <si>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Stavba:</t>
  </si>
  <si>
    <t>Stavební úpravy východní části přízemí radnice Janov nad Nisou č.p. 520</t>
  </si>
  <si>
    <t>KSO:</t>
  </si>
  <si>
    <t>CC-CZ:</t>
  </si>
  <si>
    <t>Místo:</t>
  </si>
  <si>
    <t xml:space="preserve"> </t>
  </si>
  <si>
    <t>Datum:</t>
  </si>
  <si>
    <t>9. 9. 2021</t>
  </si>
  <si>
    <t>Zadavatel:</t>
  </si>
  <si>
    <t>IČ:</t>
  </si>
  <si>
    <t xml:space="preserve">Obec Janov nad Nisou </t>
  </si>
  <si>
    <t>DIČ:</t>
  </si>
  <si>
    <t>Zhotovitel:</t>
  </si>
  <si>
    <t>Projektant:</t>
  </si>
  <si>
    <t>TOINSTA společnost projektantů</t>
  </si>
  <si>
    <t>True</t>
  </si>
  <si>
    <t>Zpracovatel:</t>
  </si>
  <si>
    <t>Poznámka:</t>
  </si>
  <si>
    <t>Odchylky od skutečné budoucí ceny stavebních prací a dodávek jsou ovlivněny vybraným zhotovitelem (jeho technického a technologického vybavení, přímé a ostatní náklady, režie a zisk, poddodávky atd.) a samotným stavebníkem výběrem standardních případně nadstandardních materiálů.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</si>
  <si>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</si>
  <si>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</si>
  <si>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</si>
  <si>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</si>
  <si>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</si>
  <si>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</si>
  <si>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</si>
  <si>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</si>
  <si>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</si>
  <si>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</si>
  <si>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</si>
  <si>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</si>
  <si>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</si>
  <si>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</si>
  <si>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</si>
  <si>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</si>
  <si>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</si>
  <si>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</si>
  <si>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</si>
  <si>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</si>
  <si>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</si>
  <si>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</si>
  <si>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</si>
  <si>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</si>
  <si>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</si>
  <si>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</si>
  <si>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</si>
  <si>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</si>
  <si>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</si>
  <si>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</si>
  <si>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</si>
  <si>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</si>
  <si>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</si>
  <si>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</si>
  <si>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</si>
  <si>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</si>
  <si>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</si>
  <si>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</si>
  <si>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</si>
  <si>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</si>
  <si>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</si>
  <si>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</si>
  <si>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</si>
  <si>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</si>
  <si>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</si>
  <si>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A)</t>
  </si>
  <si>
    <t>Stavební část</t>
  </si>
  <si>
    <t>STA</t>
  </si>
  <si>
    <t>1</t>
  </si>
  <si>
    <t>{ab022e9d-d21a-437c-a53d-492a08fe1ff4}</t>
  </si>
  <si>
    <t>2</t>
  </si>
  <si>
    <t>B)</t>
  </si>
  <si>
    <t>Zdravotechnika</t>
  </si>
  <si>
    <t>{ef2130de-ded2-4d98-a85c-8988f5b7aae4}</t>
  </si>
  <si>
    <t>C)</t>
  </si>
  <si>
    <t>Ústřední vytápění</t>
  </si>
  <si>
    <t>{ee313c50-2e10-4a4a-88f9-07a9af43fa1f}</t>
  </si>
  <si>
    <t>D)</t>
  </si>
  <si>
    <t>Elektroinstalace</t>
  </si>
  <si>
    <t>{b46e7fd0-c85f-4250-b27d-a3e709c2f951}</t>
  </si>
  <si>
    <t>E)</t>
  </si>
  <si>
    <t>VZT (odvětrání)</t>
  </si>
  <si>
    <t>{9ee8bbc6-4f4f-480a-ae48-8e736fb40523}</t>
  </si>
  <si>
    <t>F)</t>
  </si>
  <si>
    <t>VRN,rozpočtová rezerva</t>
  </si>
  <si>
    <t>{01b3573e-5b0d-43ad-8cb6-1ba860b59f5c}</t>
  </si>
  <si>
    <t>m1</t>
  </si>
  <si>
    <t>10,3</t>
  </si>
  <si>
    <t>3</t>
  </si>
  <si>
    <t>stěn3</t>
  </si>
  <si>
    <t>92,396</t>
  </si>
  <si>
    <t>KRYCÍ LIST SOUPISU PRACÍ</t>
  </si>
  <si>
    <t>stěn1</t>
  </si>
  <si>
    <t>26,197</t>
  </si>
  <si>
    <t>stěn2</t>
  </si>
  <si>
    <t>6,383</t>
  </si>
  <si>
    <t>ko1</t>
  </si>
  <si>
    <t>52,21</t>
  </si>
  <si>
    <t>ko2</t>
  </si>
  <si>
    <t>17,662</t>
  </si>
  <si>
    <t>Objekt:</t>
  </si>
  <si>
    <t>po1</t>
  </si>
  <si>
    <t>37,58</t>
  </si>
  <si>
    <t>A) - Stavební část</t>
  </si>
  <si>
    <t>po2</t>
  </si>
  <si>
    <t>16,45</t>
  </si>
  <si>
    <t>po3</t>
  </si>
  <si>
    <t>61,28</t>
  </si>
  <si>
    <t>ú1</t>
  </si>
  <si>
    <t>0,345</t>
  </si>
  <si>
    <t>ú2</t>
  </si>
  <si>
    <t>0,238</t>
  </si>
  <si>
    <t>ú3</t>
  </si>
  <si>
    <t>1,6</t>
  </si>
  <si>
    <t>sdk</t>
  </si>
  <si>
    <t>20,173</t>
  </si>
  <si>
    <t>sdk1</t>
  </si>
  <si>
    <t>24,92</t>
  </si>
  <si>
    <t>sdk4</t>
  </si>
  <si>
    <t>7,154</t>
  </si>
  <si>
    <t>sdk6</t>
  </si>
  <si>
    <t>5,125</t>
  </si>
  <si>
    <t>sdk2</t>
  </si>
  <si>
    <t>60,85</t>
  </si>
  <si>
    <t>v1</t>
  </si>
  <si>
    <t>10,99</t>
  </si>
  <si>
    <t>dl1</t>
  </si>
  <si>
    <t>21,65</t>
  </si>
  <si>
    <t>vin1</t>
  </si>
  <si>
    <t>39,65</t>
  </si>
  <si>
    <t>ko1_1</t>
  </si>
  <si>
    <t>73,91</t>
  </si>
  <si>
    <t>u1</t>
  </si>
  <si>
    <t>40,8</t>
  </si>
  <si>
    <t>u2</t>
  </si>
  <si>
    <t>62</t>
  </si>
  <si>
    <t>na1</t>
  </si>
  <si>
    <t>274,192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</si>
  <si>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</si>
  <si>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</si>
  <si>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</si>
  <si>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</si>
  <si>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</si>
  <si>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</si>
  <si>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konstrukce,úpravy povrchů</t>
  </si>
  <si>
    <t xml:space="preserve">    9 - Ostatní konstrukce a práce, bourání,demontáže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</si>
  <si>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</si>
  <si>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</si>
  <si>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</si>
  <si>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</si>
  <si>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</si>
  <si>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</si>
  <si>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</si>
  <si>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Keramické obklady</t>
  </si>
  <si>
    <t xml:space="preserve">    784 - Nátěry,malby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</si>
  <si>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</si>
  <si>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</si>
  <si>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</si>
  <si>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</si>
  <si>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</si>
  <si>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</si>
  <si>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</si>
  <si>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</si>
  <si>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</si>
  <si>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</si>
  <si>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</si>
  <si>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</si>
  <si>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</si>
  <si>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</si>
  <si>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</si>
  <si>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</si>
  <si>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konstrukce,úpravy povrchů</t>
  </si>
  <si>
    <t>K</t>
  </si>
  <si>
    <t>310231021</t>
  </si>
  <si>
    <t>Zazdívka otvorů ve zdivu  plochy do 1 m2 cihlami tl do 200 mm</t>
  </si>
  <si>
    <t>m2</t>
  </si>
  <si>
    <t>CS ÚRS 2019 01</t>
  </si>
  <si>
    <t>4</t>
  </si>
  <si>
    <t>1990509208</t>
  </si>
  <si>
    <t>VV</t>
  </si>
  <si>
    <t>0,60*0,90</t>
  </si>
  <si>
    <t>349231811</t>
  </si>
  <si>
    <t>Přizdívka ostění z cihel tl do 150 mm</t>
  </si>
  <si>
    <t>524110774</t>
  </si>
  <si>
    <t>612135101</t>
  </si>
  <si>
    <t>Hrubá výplň rýh ve stěnách maltou jakékoli šířky rýhy (po instalacích)</t>
  </si>
  <si>
    <t>108629274</t>
  </si>
  <si>
    <t>611325423</t>
  </si>
  <si>
    <t>Oprava vnitřní vápenocementové štukové omítky stropů v rozsahu plochy do 50%</t>
  </si>
  <si>
    <t>1901479414</t>
  </si>
  <si>
    <t>5</t>
  </si>
  <si>
    <t>612325422</t>
  </si>
  <si>
    <t>Oprava vnitřní vápenocementové štukové omítky stěn v rozsahu plochy do 30%</t>
  </si>
  <si>
    <t>-1967372855</t>
  </si>
  <si>
    <t>6</t>
  </si>
  <si>
    <t>612325423</t>
  </si>
  <si>
    <t>Oprava vnitřní vápenocementové štukové omítky stěn v rozsahu plochy do 50%</t>
  </si>
  <si>
    <t>-1912259385</t>
  </si>
  <si>
    <t>7</t>
  </si>
  <si>
    <t>612325202</t>
  </si>
  <si>
    <t>Vápenocementová hrubá omítka malých ploch do 0,25 m2 na stěnách</t>
  </si>
  <si>
    <t>kus</t>
  </si>
  <si>
    <t>1701305424</t>
  </si>
  <si>
    <t>14</t>
  </si>
  <si>
    <t>8</t>
  </si>
  <si>
    <t>612325223</t>
  </si>
  <si>
    <t>Vápenocementová štuková omítka malých ploch do 1,0 m2 na stěnách</t>
  </si>
  <si>
    <t>-161874882</t>
  </si>
  <si>
    <t>9</t>
  </si>
  <si>
    <t>612325302</t>
  </si>
  <si>
    <t>Vápenocementová štuková omítka ostění nebo nadpraží</t>
  </si>
  <si>
    <t>-654054613</t>
  </si>
  <si>
    <t>10</t>
  </si>
  <si>
    <t>612311111</t>
  </si>
  <si>
    <t>Omítka jednovrstvá vyrovnávací pod keramický obklad na zdivu</t>
  </si>
  <si>
    <t>-1319966150</t>
  </si>
  <si>
    <t>11</t>
  </si>
  <si>
    <t>632451425</t>
  </si>
  <si>
    <t xml:space="preserve">Potěr tl do 20 mm tř. C 20 </t>
  </si>
  <si>
    <t>1153998445</t>
  </si>
  <si>
    <t>Ostatní konstrukce a práce, bourání,demontáže</t>
  </si>
  <si>
    <t>12</t>
  </si>
  <si>
    <t>949101111</t>
  </si>
  <si>
    <t xml:space="preserve">Lešení pomocné pro objekty pozemních staveb s lešeňovou podlahou v do 1,9 m </t>
  </si>
  <si>
    <t>-357275951</t>
  </si>
  <si>
    <t>13</t>
  </si>
  <si>
    <t>900000SC3</t>
  </si>
  <si>
    <t>Náklady spojené se zhotovením sond v podhledu ve spodních podlažích pro kanalizaci  (zjištění polohy ŽB stropních trámů)</t>
  </si>
  <si>
    <t>kpl</t>
  </si>
  <si>
    <t>1818655305</t>
  </si>
  <si>
    <t>900011R04</t>
  </si>
  <si>
    <t>D+M  PHP práškový P6 s hasící schopností 21A</t>
  </si>
  <si>
    <t>-1903097098</t>
  </si>
  <si>
    <t>952901100</t>
  </si>
  <si>
    <t xml:space="preserve">Vyčištění objektů před předáním do užívání světlé výšky podlaží do 4 m </t>
  </si>
  <si>
    <t>-233414718</t>
  </si>
  <si>
    <t>16</t>
  </si>
  <si>
    <t>968072R01</t>
  </si>
  <si>
    <t>Vybourání výplní otvorů (dveře vč.zárubní kovových i dřevěných obložkových)</t>
  </si>
  <si>
    <t>-50701380</t>
  </si>
  <si>
    <t>1,40+1,60+2,115*0,80*4</t>
  </si>
  <si>
    <t>17</t>
  </si>
  <si>
    <t>766620090</t>
  </si>
  <si>
    <t>Demontáž vnitřího dřevěného proskleného rámu výkladců vč.obložení plochy přes 4m2 do suti</t>
  </si>
  <si>
    <t>582919293</t>
  </si>
  <si>
    <t>(2,05+0,65)*3,32*2</t>
  </si>
  <si>
    <t>18</t>
  </si>
  <si>
    <t>766600R20</t>
  </si>
  <si>
    <t>Vyříznutí horní části vnějšího rámu výkladce vč.příplatku za složitost provedení ( příprava pro osazení výklopného křídla)</t>
  </si>
  <si>
    <t>-265332225</t>
  </si>
  <si>
    <t>19</t>
  </si>
  <si>
    <t>974031633</t>
  </si>
  <si>
    <t>Osekání stáv.keramického obkladu a soklu vč.omítky</t>
  </si>
  <si>
    <t>-1149162943</t>
  </si>
  <si>
    <t>(1,39*2+0,90*2)*2,10-1,40</t>
  </si>
  <si>
    <t>(1,27*2+1,85*2)*2,10-1,40*3</t>
  </si>
  <si>
    <t>3,60*0,15</t>
  </si>
  <si>
    <t>Součet</t>
  </si>
  <si>
    <t>20</t>
  </si>
  <si>
    <t>771571810</t>
  </si>
  <si>
    <t>Vybourání podlah z dlaždic keramických kladených do malty</t>
  </si>
  <si>
    <t>326937797</t>
  </si>
  <si>
    <t>7,30*4,40+3,90*1,40</t>
  </si>
  <si>
    <t>776201814</t>
  </si>
  <si>
    <t xml:space="preserve">Demontáž povlakových podlahovin volně položených </t>
  </si>
  <si>
    <t>1304863249</t>
  </si>
  <si>
    <t>14,0+2,45</t>
  </si>
  <si>
    <t>22</t>
  </si>
  <si>
    <t>965081R02</t>
  </si>
  <si>
    <t>Bezprašné otryskání ocelovými částicemi (úprava stáv.betonového podkladu všech místností)</t>
  </si>
  <si>
    <t>59744612</t>
  </si>
  <si>
    <t>po1+po2+3,10+1,25+2,90</t>
  </si>
  <si>
    <t>23</t>
  </si>
  <si>
    <t>965081R03</t>
  </si>
  <si>
    <t>dtto,ale lokální vyspravení cementovou maltou,přebroušení   (úprava stáv.betonového podkladu všech místností)</t>
  </si>
  <si>
    <t>469009989</t>
  </si>
  <si>
    <t>24</t>
  </si>
  <si>
    <t>978013141</t>
  </si>
  <si>
    <t>Otlučení (osekání) vnitřní vápenocementové omítky stěn v rozsahu do 30 % (oprava na stáv.zdech)</t>
  </si>
  <si>
    <t>1963635785</t>
  </si>
  <si>
    <t>25</t>
  </si>
  <si>
    <t>978011160a</t>
  </si>
  <si>
    <t>Otlučení (osekání) vnitřní vápenocementové omítky stěn nad keram.obkladem v rozsahu do 50 % (m.č.103,104 stěny, 107-110 stěny)</t>
  </si>
  <si>
    <t>-1596526340</t>
  </si>
  <si>
    <t>26</t>
  </si>
  <si>
    <t>978013191a</t>
  </si>
  <si>
    <t>Otlučení (osekání) vnitřní vápenocementové omítky stěn v rozsahu do 100 % s vyškrábáním spar (plocha pro KO na stáv.zdech)</t>
  </si>
  <si>
    <t>1937427674</t>
  </si>
  <si>
    <t>27</t>
  </si>
  <si>
    <t>972054SC1</t>
  </si>
  <si>
    <t>-1730866212</t>
  </si>
  <si>
    <t>28</t>
  </si>
  <si>
    <t>972052SC2</t>
  </si>
  <si>
    <t>Vybourání otvorů v ŽB stropech pl do 0,20 m2 vč.utěsnění protipožární ucpávkou a zpětného zapravení (ZTI vnitřní kanalizace přes 2 patra)-souhrnná cena kompletního provedení</t>
  </si>
  <si>
    <t>-818045217</t>
  </si>
  <si>
    <t>997</t>
  </si>
  <si>
    <t>Přesun sutě</t>
  </si>
  <si>
    <t>29</t>
  </si>
  <si>
    <t>997006R10</t>
  </si>
  <si>
    <t>Vnitrostaveništní doprava suti a vybouraných hmot vodorovně do 50 m, svisle v.do 6,0m výšky s naložením, ruční</t>
  </si>
  <si>
    <t>t</t>
  </si>
  <si>
    <t>-1774240155</t>
  </si>
  <si>
    <t>30</t>
  </si>
  <si>
    <t>997006512</t>
  </si>
  <si>
    <t>Vodorovné doprava suti se složením na skládku do 1 km</t>
  </si>
  <si>
    <t>1852746135</t>
  </si>
  <si>
    <t>31</t>
  </si>
  <si>
    <t>997006519</t>
  </si>
  <si>
    <t>Příplatek k vodorovnému přemístění suti na skládku ZKD 1 km přes 1 km</t>
  </si>
  <si>
    <t>-1340856144</t>
  </si>
  <si>
    <t>10,507*10 'Přepočtené koeficientem množství</t>
  </si>
  <si>
    <t>32</t>
  </si>
  <si>
    <t>997013807</t>
  </si>
  <si>
    <t>Poplatek za uložení na skládce (skládkovné) stavebního odpadu cihly,keramika,beton kód odpadu 170 103</t>
  </si>
  <si>
    <t>-1342601938</t>
  </si>
  <si>
    <t>10,507-ú1-ú2-ú3</t>
  </si>
  <si>
    <t>33</t>
  </si>
  <si>
    <t>997013811</t>
  </si>
  <si>
    <t>Poplatek za uložení na skládce (skládkovné) stavebního odpadu dřevěného kód odpadu 170 201</t>
  </si>
  <si>
    <t>452311398</t>
  </si>
  <si>
    <t>34</t>
  </si>
  <si>
    <t>997013814</t>
  </si>
  <si>
    <t>Poplatek za uložení na skládce (skládkovné) stavebního odpadu izolací,PVC apod.kód odpadu 170 604</t>
  </si>
  <si>
    <t>882829578</t>
  </si>
  <si>
    <t>35</t>
  </si>
  <si>
    <t>997013831</t>
  </si>
  <si>
    <t>Poplatek za uložení na skládce (skládkovné) stavebního odpadu směsného kód odpadu 170 904</t>
  </si>
  <si>
    <t>1297754083</t>
  </si>
  <si>
    <t>998</t>
  </si>
  <si>
    <t>Přesun hmot</t>
  </si>
  <si>
    <t>36</t>
  </si>
  <si>
    <t>998011000</t>
  </si>
  <si>
    <t>Vnitristaveništní přesun hmot pro budovy zděné v.do 6,0m</t>
  </si>
  <si>
    <t>-38839302</t>
  </si>
  <si>
    <t>PSV</t>
  </si>
  <si>
    <t>Práce a dodávky PSV</t>
  </si>
  <si>
    <t>763</t>
  </si>
  <si>
    <t>Konstrukce suché výstavby</t>
  </si>
  <si>
    <t>37</t>
  </si>
  <si>
    <t>763111343</t>
  </si>
  <si>
    <t>SDK příčka tl 100 mm profil CW+UW 75 desky 1xH2DF vodovzdorné 12,5 TI 60 mm (m.č.103-104 a 109-110)</t>
  </si>
  <si>
    <t>1931406200</t>
  </si>
  <si>
    <t>"m.103-104" (3,70+0,52)*3,82+1,0*2,20-1,40*2  "m.č.109-110" + 1,41*3,30</t>
  </si>
  <si>
    <t>38</t>
  </si>
  <si>
    <t>763111361</t>
  </si>
  <si>
    <t>SDK příčka tl 100 mm profil CW+UW 75 desky opláštění z desek 1x RB 12,5 a 1x akustické 12,5 Habito, TI 60 mm  Rw 51 dB (m.č.101-102 a 102-105, příčka ukotvená k pevnému stropu- zamezení přeslechu)</t>
  </si>
  <si>
    <t>214011175</t>
  </si>
  <si>
    <t>"m.č.102/105"  3,55*3,80-1,60</t>
  </si>
  <si>
    <t>"101" (1,30+2,55)*3,80-1,60</t>
  </si>
  <si>
    <t>39</t>
  </si>
  <si>
    <t>763111712</t>
  </si>
  <si>
    <t>SDK příček systém.napojením ke stropu</t>
  </si>
  <si>
    <t>m</t>
  </si>
  <si>
    <t>836910517</t>
  </si>
  <si>
    <t>40</t>
  </si>
  <si>
    <t>763111718</t>
  </si>
  <si>
    <t>Ostatní konstrukce a práce na příčkách ze sádrokartonových desek úprava styku příčky a podhledu (oboustranně) separační páskou s akrylátem</t>
  </si>
  <si>
    <t>-435957486</t>
  </si>
  <si>
    <t>41</t>
  </si>
  <si>
    <t>763183111</t>
  </si>
  <si>
    <t>Montáž pouzdra posuvných dveří s jednou kapsou pro jedno křídlo dveří posuvných průchozí  šířky do 800 mm do SDK příčky</t>
  </si>
  <si>
    <t>995152350</t>
  </si>
  <si>
    <t>42</t>
  </si>
  <si>
    <t>M</t>
  </si>
  <si>
    <t>55331614</t>
  </si>
  <si>
    <t>pouzdro stavební posuvných dveří jednopouzdrové do 800mm standardní rozměr</t>
  </si>
  <si>
    <t>1143746041</t>
  </si>
  <si>
    <t>43</t>
  </si>
  <si>
    <t>763121R02</t>
  </si>
  <si>
    <t>Stěna předsazená ze sádrokartonových desek s kcí profilů CW, UW jednoduše opláštěná deskou protipožární impregnovanou DFH2 tl. 12,5 mm s izolací do prům.tl stěny 100 mm, profil 75 (potrubní vedení různé výšky)</t>
  </si>
  <si>
    <t>1935450209</t>
  </si>
  <si>
    <t>44</t>
  </si>
  <si>
    <t>763001R01</t>
  </si>
  <si>
    <t>dtto,ale příplatek za ztíženou práci (malý rozsah, provedení v souběhu s instalací potrubí)</t>
  </si>
  <si>
    <t>974126354</t>
  </si>
  <si>
    <t>45</t>
  </si>
  <si>
    <t>763121425a</t>
  </si>
  <si>
    <t>Stěna předsazená ze sádrokartonových desek s kcí profilů CW, UW jednoduše opláštěná deskou impregnovanou DFH2 tl. 12,5 mm s izolací do tl stěny150mm (předstěny za WC,umyvadla a výlevky do v.1200mm)</t>
  </si>
  <si>
    <t>-434943602</t>
  </si>
  <si>
    <t>46</t>
  </si>
  <si>
    <t>763173113</t>
  </si>
  <si>
    <t>Montáž úchytu pro WC,umyvadla,výlevku v SDK konstrukci</t>
  </si>
  <si>
    <t>1103916722</t>
  </si>
  <si>
    <t>47</t>
  </si>
  <si>
    <t>59030729</t>
  </si>
  <si>
    <t>systémová konstrukce pro uchycení umyvadla a výlevky osová rozteč CW profilů 450-625mm</t>
  </si>
  <si>
    <t>128</t>
  </si>
  <si>
    <t>1633158142</t>
  </si>
  <si>
    <t>48</t>
  </si>
  <si>
    <t>59030731</t>
  </si>
  <si>
    <t>systémová konstrukce pro uchycení WC osová rozteč CW profilů 450-625mm</t>
  </si>
  <si>
    <t>371494330</t>
  </si>
  <si>
    <t>49</t>
  </si>
  <si>
    <t>763111771</t>
  </si>
  <si>
    <t>Příplatek k SDK příčky a předstěny za rovinnost kvality Q3</t>
  </si>
  <si>
    <t>-1728894778</t>
  </si>
  <si>
    <t>50</t>
  </si>
  <si>
    <t>763131412</t>
  </si>
  <si>
    <t>Podhled ze sádrokartonových desek dvouvrstvá zavěšená spodní konstrukce z ocelových profilů CD, UD jednoduše opláštěná deskou tl.12,5 mm, s TI tl.60mm,folie (m.č.101-110)</t>
  </si>
  <si>
    <t>-1430406302</t>
  </si>
  <si>
    <t>2,50+8,60+2,05+1,30+22,10+14,0+2,45+1,25+3,50+3,10</t>
  </si>
  <si>
    <t>51</t>
  </si>
  <si>
    <t>763200R02</t>
  </si>
  <si>
    <t>Příplatek za přípravu v SDK podhledu pro osazení zabudovaných osvětlovacích těles</t>
  </si>
  <si>
    <t>-506231955</t>
  </si>
  <si>
    <t>52</t>
  </si>
  <si>
    <t>763100R01</t>
  </si>
  <si>
    <t>M+D napojení na obvodovou konstrukci systémovým profilem (lištou) vč.příslušenství</t>
  </si>
  <si>
    <t>1304559491</t>
  </si>
  <si>
    <t>68,60</t>
  </si>
  <si>
    <t>53</t>
  </si>
  <si>
    <t>763131761</t>
  </si>
  <si>
    <t>Příplatek k SDK podhledu za plochu do 3 m2 jednotlivě</t>
  </si>
  <si>
    <t>1114149919</t>
  </si>
  <si>
    <t>2,55+2,05+1,30+2,45+1,25+3,50+3,10</t>
  </si>
  <si>
    <t>54</t>
  </si>
  <si>
    <t>763131765</t>
  </si>
  <si>
    <t>Příplatek k SDK podhledu za výšku zavěšení přes 0,4 m</t>
  </si>
  <si>
    <t>-639227015</t>
  </si>
  <si>
    <t>55</t>
  </si>
  <si>
    <t>763131771</t>
  </si>
  <si>
    <t>Příplatek k SDK podhledu za rovinnost kvality Q3</t>
  </si>
  <si>
    <t>589571648</t>
  </si>
  <si>
    <t>56</t>
  </si>
  <si>
    <t>763172313</t>
  </si>
  <si>
    <t>Montáž revizních dvířek SDK kcí vel. 400x400 mm</t>
  </si>
  <si>
    <t>480011080</t>
  </si>
  <si>
    <t>57</t>
  </si>
  <si>
    <t>59030712</t>
  </si>
  <si>
    <t>dvířka revizní 400x400mm</t>
  </si>
  <si>
    <t>1001318801</t>
  </si>
  <si>
    <t>58</t>
  </si>
  <si>
    <t>763164R03</t>
  </si>
  <si>
    <t>Obklad ze sádrokartonových desek potrubí včetně ochranných úhelníků ve tvaru L rozvinuté šíře do 0,8 m, opláštěný deskou impregnovanou H2, tl. 12,5 mm vč.úpravy prostupu v podhledu (kanaliz.potrubí o patro níže)</t>
  </si>
  <si>
    <t>-555377594</t>
  </si>
  <si>
    <t>59</t>
  </si>
  <si>
    <t>998763200</t>
  </si>
  <si>
    <t>Přesun hmot procentní pro SDK</t>
  </si>
  <si>
    <t>%</t>
  </si>
  <si>
    <t>1420202427</t>
  </si>
  <si>
    <t>766</t>
  </si>
  <si>
    <t>Konstrukce truhlářské</t>
  </si>
  <si>
    <t>60</t>
  </si>
  <si>
    <t>766000R01</t>
  </si>
  <si>
    <t>Montáž (osazení) atyp.vyrovnávacích interiérových schodišť (3stupně) vč.kotvení do podlahy a zdiva chemickými kotvami</t>
  </si>
  <si>
    <t>713059233</t>
  </si>
  <si>
    <t>61</t>
  </si>
  <si>
    <t>61232113</t>
  </si>
  <si>
    <t>atyp.dřevěné ineriérové vyrovnávací schodiště s podstupnicemi, dřevo masiv (3 schod.stupně  rozm.180/250cm) vč.zábradlí a s konečnou povrchovou úpravou - nabídková cena kompletizovaného provedení-ozn.21</t>
  </si>
  <si>
    <t>-1349012988</t>
  </si>
  <si>
    <t>76601SC02</t>
  </si>
  <si>
    <t>Komplexní oprava (repese bez demontáže) atyp.vchodových dveří  s nasvětlíkem rozm. 890/1890 + 630mm vč.obnovy stáv.nátěru - souhrnná cena kompletního provedení -ozn.1</t>
  </si>
  <si>
    <t>-513556595</t>
  </si>
  <si>
    <t>63</t>
  </si>
  <si>
    <t>766682111</t>
  </si>
  <si>
    <t>Montáž zárubní obložkových pro dveře jednokřídlové stěny SDK i zděné příčky do tl.170 mm</t>
  </si>
  <si>
    <t>314344919</t>
  </si>
  <si>
    <t>64</t>
  </si>
  <si>
    <t>61182NC01</t>
  </si>
  <si>
    <t>zárubeň obložková pro dveře 1křídlé 700,800x1970mm tl.100mm - ozn.11,14,16</t>
  </si>
  <si>
    <t>-2106617354</t>
  </si>
  <si>
    <t>65</t>
  </si>
  <si>
    <t>61182NC06</t>
  </si>
  <si>
    <t>zárubeň obložková pro dveře 1křídlé 800x1970mm tl.150mm - ozn.12</t>
  </si>
  <si>
    <t>-1585127376</t>
  </si>
  <si>
    <t>66</t>
  </si>
  <si>
    <t>61182NC01a</t>
  </si>
  <si>
    <t>zárubeň obložková pro dveře 1křídlé 800x1970mm tl.100mm typ pro protihlukové dveře s utěsněním prahové spáry-ozn.17</t>
  </si>
  <si>
    <t>803015354</t>
  </si>
  <si>
    <t>67</t>
  </si>
  <si>
    <t>766682112</t>
  </si>
  <si>
    <t>Montáž zárubní obložkových pro dveře jednokřídlové tl stěny do 300mm</t>
  </si>
  <si>
    <t>-353489517</t>
  </si>
  <si>
    <t>68</t>
  </si>
  <si>
    <t>611820NC02</t>
  </si>
  <si>
    <t>zárubeň obložková pro dveře 1křídlé 800x1970mm tl.200mm - ozn.13</t>
  </si>
  <si>
    <t>-1607171000</t>
  </si>
  <si>
    <t>69</t>
  </si>
  <si>
    <t>611820NC02a</t>
  </si>
  <si>
    <t>zárubeň obložková pro dveře 1křídlé 800x1970mm tl.200mm typ pro protihlukové dveře s utěsněním prahové spáry-ozn.18</t>
  </si>
  <si>
    <t>1395881000</t>
  </si>
  <si>
    <t>70</t>
  </si>
  <si>
    <t>611820NC02b</t>
  </si>
  <si>
    <t>zárubeň obložková pro dveře 1křídlé 800x1970mm tl.300mm - ozn.15</t>
  </si>
  <si>
    <t>50822106</t>
  </si>
  <si>
    <t>71</t>
  </si>
  <si>
    <t>766660171</t>
  </si>
  <si>
    <t>Montáž dveřních křídel otvíravých jednokřídlových š do 0,8 m do obložkové zárubně</t>
  </si>
  <si>
    <t>-1409255770</t>
  </si>
  <si>
    <t>72</t>
  </si>
  <si>
    <t>61162NC03</t>
  </si>
  <si>
    <t xml:space="preserve">dveře vnitřní interiérové jednokřídlové protihlukové plné, rozm.800x1970mm s hodnotou útlumu 43 dB - ozn.17,18 </t>
  </si>
  <si>
    <t>1043871791</t>
  </si>
  <si>
    <t>73</t>
  </si>
  <si>
    <t>61162NC04</t>
  </si>
  <si>
    <t>dveře vnitřní interiérové jednokřídlové plné hladké  rozm.700x197mm-ozn.14,15,16</t>
  </si>
  <si>
    <t>-1668985380</t>
  </si>
  <si>
    <t>74</t>
  </si>
  <si>
    <t>61162NC07</t>
  </si>
  <si>
    <t>dveře vnitřní interiérové jednokřídlové plné hladké  rozm.800x197mm -ozn.11,12,13</t>
  </si>
  <si>
    <t>-738639539</t>
  </si>
  <si>
    <t>75</t>
  </si>
  <si>
    <t>766660R02</t>
  </si>
  <si>
    <t>Montáž dveřních křídel dřevěných posuvných dveří do pouzdra v SDK příčce s jednou kapsou jednokřídlových šířky do 800 mm-komplet.osazení vč.zárubně</t>
  </si>
  <si>
    <t>159660860</t>
  </si>
  <si>
    <t>76</t>
  </si>
  <si>
    <t>61162NC05</t>
  </si>
  <si>
    <t>posuvné dveře do pouzdra plné deskové rozm.700x1970mm s kovovým raménkem vč.příslušné obložkové zárubně tl.100mm - kompletizovaná dodávka ozn.19</t>
  </si>
  <si>
    <t>-1042711903</t>
  </si>
  <si>
    <t>77</t>
  </si>
  <si>
    <t>766660729</t>
  </si>
  <si>
    <t>Montáž dveřního interiérového kování -kompletizované provedení</t>
  </si>
  <si>
    <t>-265203324</t>
  </si>
  <si>
    <t>78</t>
  </si>
  <si>
    <t>54934004</t>
  </si>
  <si>
    <t>vrchní kování klika-klika (resp.koule),dělené s kruhovou rozetou -mat.nerez+ zámek vložkový</t>
  </si>
  <si>
    <t>1816101505</t>
  </si>
  <si>
    <t>79</t>
  </si>
  <si>
    <t>766211202</t>
  </si>
  <si>
    <t>Montáž (osazení) a dodávka přechodové podlahové lišty do dveří</t>
  </si>
  <si>
    <t>-137849526</t>
  </si>
  <si>
    <t>5,20</t>
  </si>
  <si>
    <t>80</t>
  </si>
  <si>
    <t>76600SC01</t>
  </si>
  <si>
    <t>-827190875</t>
  </si>
  <si>
    <t>81</t>
  </si>
  <si>
    <t>76611SC03</t>
  </si>
  <si>
    <t>Zhotovení a osazení  atyp.truhlářské kce_výklopná křídla do vnějšího rámu výkladce vč.zasklení dvojsklem a osazení pákovým mechanizmem + zesílení z vniřní strana celého vnějšího rámu výkladce- souhrnná cena kompletního provedení -ozn.2,3</t>
  </si>
  <si>
    <t>-2018298920</t>
  </si>
  <si>
    <t>82</t>
  </si>
  <si>
    <t>766600R03</t>
  </si>
  <si>
    <t>Montáž (osazení) prosklených vnitřních stěn výkladců na vnitřní líc zdiva vč.spojovacích a kotevních prostředků -ozn.2,3,vniřní rám okna m.č 107</t>
  </si>
  <si>
    <t>111745099</t>
  </si>
  <si>
    <t>2,05*3,30+1,30*3,25</t>
  </si>
  <si>
    <t>83</t>
  </si>
  <si>
    <t>76622SC04</t>
  </si>
  <si>
    <t>Zhotovení atyp.truhlářské kce_vnitřní stěny výkladců členění dle původního (dřevěný rám s horním výklopným křídlem zasklený dvojsklem s pákovým mechanizmem,dolní otvíravá křídla vč.kování,obklad stěny - souhrnná cena kompl.provedení -ozn.2,3</t>
  </si>
  <si>
    <t>407317876</t>
  </si>
  <si>
    <t>84</t>
  </si>
  <si>
    <t>76633SC05</t>
  </si>
  <si>
    <t>Zhotovení atyp.truhlářské kce_vnitřní rám okna rozm.420/1300mm se zaklením,kování (shodný s vnějším rámem)- souhrnná cena kompletního provedení -ozn.vniřní rám okna m.č 107</t>
  </si>
  <si>
    <t>1094932201</t>
  </si>
  <si>
    <t>0,45*1,30</t>
  </si>
  <si>
    <t>85</t>
  </si>
  <si>
    <t>78400001</t>
  </si>
  <si>
    <t>Nátěr dvojnásobný truhlářských konstrukcí (výkladce,okno) vč.částečného obroušení (obnova nátěru na zůstávajích částech výkladců)-kompletní provedení</t>
  </si>
  <si>
    <t>427206358</t>
  </si>
  <si>
    <t>35,05</t>
  </si>
  <si>
    <t>86</t>
  </si>
  <si>
    <t>998766201</t>
  </si>
  <si>
    <t xml:space="preserve">Přesun hmot procentní pro konstrukce truhlářské </t>
  </si>
  <si>
    <t>983273259</t>
  </si>
  <si>
    <t>771</t>
  </si>
  <si>
    <t>Podlahy z dlaždic</t>
  </si>
  <si>
    <t>87</t>
  </si>
  <si>
    <t>771111011</t>
  </si>
  <si>
    <t>Očištění povrchu vysátím podlah před provedením vrchní povrchové úpravy (m.č.101-104,107, 108,110)</t>
  </si>
  <si>
    <t>298313975</t>
  </si>
  <si>
    <t>2,55+8,60+2,05+1,30+2,45+1,25+3,05 + "mezi dveřmi 101-102 a 102-103" 1,60*0,12+ "mezi dveřmi 107-109" 0,80*0,26</t>
  </si>
  <si>
    <t>88</t>
  </si>
  <si>
    <t>771151010a</t>
  </si>
  <si>
    <t>Vyrovnání podkladu povlakových podlah stěrkou pevnosti 20 MPa tl do 5 mm</t>
  </si>
  <si>
    <t>-1982731576</t>
  </si>
  <si>
    <t>89</t>
  </si>
  <si>
    <t>771121011</t>
  </si>
  <si>
    <t>Nátěr penetrační na podlahu</t>
  </si>
  <si>
    <t>-668643719</t>
  </si>
  <si>
    <t>90</t>
  </si>
  <si>
    <t>771574374</t>
  </si>
  <si>
    <t>Montáž podlah keramických lepených flexi rychletuhnoucím lepidlem do 9 ks/m2</t>
  </si>
  <si>
    <t>1275443726</t>
  </si>
  <si>
    <t>91</t>
  </si>
  <si>
    <t>771577121</t>
  </si>
  <si>
    <t>Příplatek k montáž podlah keramických za plochu do 5 m2</t>
  </si>
  <si>
    <t>-1674608478</t>
  </si>
  <si>
    <t>2,55+2,05+1,30+1,25+3,05+2,45</t>
  </si>
  <si>
    <t>92</t>
  </si>
  <si>
    <t>771474112</t>
  </si>
  <si>
    <t>Montáž soklů z dlaždic keramických ploch rovných,flexibilní lepidlo v do 90 mm řezaný z dlažby</t>
  </si>
  <si>
    <t>30347248</t>
  </si>
  <si>
    <t>(1,25+2,10+0,60)*2-1,80</t>
  </si>
  <si>
    <t>(3,55+3,10)*2-0,90-0,80-0,60+0,50</t>
  </si>
  <si>
    <t>(1,92+1,30)*2-4,0</t>
  </si>
  <si>
    <t>93</t>
  </si>
  <si>
    <t>597619NC2</t>
  </si>
  <si>
    <t xml:space="preserve">dlaždice slinutá,glazovaná  RAKO rozměr 400 x 300mm,jak I. (výběr druhu, velikost a odstín přizpůsobený ke keram.obkladu) </t>
  </si>
  <si>
    <t>1710749608</t>
  </si>
  <si>
    <t>dl1*1,15</t>
  </si>
  <si>
    <t>20,05*0,10*1,25+0,4+0,096</t>
  </si>
  <si>
    <t>94</t>
  </si>
  <si>
    <t>998771201</t>
  </si>
  <si>
    <t xml:space="preserve">Přesun hmot procentní pro podlahy z dlaždic </t>
  </si>
  <si>
    <t>1083973649</t>
  </si>
  <si>
    <t>776</t>
  </si>
  <si>
    <t>Podlahy povlakové</t>
  </si>
  <si>
    <t>95</t>
  </si>
  <si>
    <t>776111311</t>
  </si>
  <si>
    <t>Vysátí podkladu povlakových podlah (m.č.105,106,109)</t>
  </si>
  <si>
    <t>1030552080</t>
  </si>
  <si>
    <t>22,10+14,0+3,55</t>
  </si>
  <si>
    <t>96</t>
  </si>
  <si>
    <t>776141112</t>
  </si>
  <si>
    <t>Vyrovnání podkladu povlakových podlah stěrkou pevnosti 20 MPa tl do 5 mm a penetrace</t>
  </si>
  <si>
    <t>-971604524</t>
  </si>
  <si>
    <t>97</t>
  </si>
  <si>
    <t>776241111a</t>
  </si>
  <si>
    <t>Pokládka hladkých pásů z vinylu (provedení dle doporučeného postupu výrobce)</t>
  </si>
  <si>
    <t>1800741753</t>
  </si>
  <si>
    <t>98</t>
  </si>
  <si>
    <t>284120NC3</t>
  </si>
  <si>
    <t>PVC vinylová š 2/4m, tl 2,50mm, nášlapná vrstva 0,70mm (např.řada Tarkett,vysokozátěžový s akustickým útlumem) - alt.druh PVC/ lino/- (výběr druhu PVC vč.dekoru podlahoviny určí investor v součinnosti s pronajímatelem prostor)</t>
  </si>
  <si>
    <t>-234387733</t>
  </si>
  <si>
    <t>39,65*1,12 'Přepočtené koeficientem množství</t>
  </si>
  <si>
    <t>99</t>
  </si>
  <si>
    <t>776400SC1</t>
  </si>
  <si>
    <t>1096028733</t>
  </si>
  <si>
    <t>(3,90+5,80)*2-1,60</t>
  </si>
  <si>
    <t>(3,90+3,70)*2-0,80</t>
  </si>
  <si>
    <t>(1,75+1,75)*2-0,80</t>
  </si>
  <si>
    <t>100</t>
  </si>
  <si>
    <t>998776201</t>
  </si>
  <si>
    <t xml:space="preserve">Přesun hmot procentní pro podlahy povlakové </t>
  </si>
  <si>
    <t>-51083024</t>
  </si>
  <si>
    <t>781</t>
  </si>
  <si>
    <t>Keramické obklady</t>
  </si>
  <si>
    <t>101</t>
  </si>
  <si>
    <t>781121011</t>
  </si>
  <si>
    <t>Nátěr penetrační na stěnu</t>
  </si>
  <si>
    <t>-661834415</t>
  </si>
  <si>
    <t>"m.č.108" (1,39+0,90)*2*2,25-1,40 + "korunka na přestěnách" (1,40*0,10+0,90*0,15)+ "ostění oken" 1,20</t>
  </si>
  <si>
    <t>"m.č.107" (1,27+1,92)*2*2,25-1,40*3  + "korunka na přestěnách" (1,60*0,15)+ "ostění oken" 1,12</t>
  </si>
  <si>
    <t xml:space="preserve">"m.č.109" (2,24+1,24)*2*2,25-1,60 </t>
  </si>
  <si>
    <t>"m.č.110" (1,77+1,72)*2*2,25-1,60 + "korunka na přestěnách" (2,48*0,15)</t>
  </si>
  <si>
    <t>"m.č.103-104" ((1,05+3,69)*2*2,25+1,0*2,20*2)-1,40*3 + "korunka na přestěnách" (5,65*0,15+1,0*0,10)</t>
  </si>
  <si>
    <t>"dřez" 1,0</t>
  </si>
  <si>
    <t>102</t>
  </si>
  <si>
    <t>781474111</t>
  </si>
  <si>
    <t>Montáž obkladů vnitřních keramických hladkých do 9 ks/m2 lepených flexibilním lepidlem-souhrnná cena kompletizovaného obkladu</t>
  </si>
  <si>
    <t>76837016</t>
  </si>
  <si>
    <t>103</t>
  </si>
  <si>
    <t>781477112</t>
  </si>
  <si>
    <t>dtto, ale příplatek k složitosti montáži obkladů vnitřních -(plochy malého rozsahu,obklad korunek přestěn WC a umyvadel,ostění apod.)</t>
  </si>
  <si>
    <t>-1580146226</t>
  </si>
  <si>
    <t>104</t>
  </si>
  <si>
    <t>781495142</t>
  </si>
  <si>
    <t>Dokončující práce-průnik obkladem kruhový různé velikosti</t>
  </si>
  <si>
    <t>-1262904307</t>
  </si>
  <si>
    <t>105</t>
  </si>
  <si>
    <t>597610NC1</t>
  </si>
  <si>
    <t>keramický obklad formátový RAKO  rozměr 400 x 300mm,jak I. (výběr druhu, velikostí a odstínu provede investor)</t>
  </si>
  <si>
    <t>2123180231</t>
  </si>
  <si>
    <t>ko1_1*1,15</t>
  </si>
  <si>
    <t>106</t>
  </si>
  <si>
    <t>781494111</t>
  </si>
  <si>
    <t>Montáž (osazení) rohových lišt (ukončení obkladu,nároží i v koutech,hrany předstěn atd.)</t>
  </si>
  <si>
    <t>-1414986099</t>
  </si>
  <si>
    <t>107</t>
  </si>
  <si>
    <t>602000NC2</t>
  </si>
  <si>
    <t>lišta rohová nerezová ocel, přírodní</t>
  </si>
  <si>
    <t>383703548</t>
  </si>
  <si>
    <t>76,6*1,05 'Přepočtené koeficientem množství</t>
  </si>
  <si>
    <t>108</t>
  </si>
  <si>
    <t>998781201</t>
  </si>
  <si>
    <t>Přesun hmot procentní pro obklady keramické</t>
  </si>
  <si>
    <t>1204168909</t>
  </si>
  <si>
    <t>784</t>
  </si>
  <si>
    <t>Nátěry,malby</t>
  </si>
  <si>
    <t>109</t>
  </si>
  <si>
    <t>784121R01</t>
  </si>
  <si>
    <t>Příprava podkladu pro výmalbu,oškrabání malby v mísnostech výšky do 3,80 m (na neopravených částech zdiva)</t>
  </si>
  <si>
    <t>1411629973</t>
  </si>
  <si>
    <t>(stěn1+stěn2+stěn3)*0,55   " cca 55% plochy"</t>
  </si>
  <si>
    <t>110</t>
  </si>
  <si>
    <t>784171123</t>
  </si>
  <si>
    <t>Zakrytí vnitřních ploch (materiál ve specifikaci),výplní otvorů v místnostech výšky do 5,00 m</t>
  </si>
  <si>
    <t>CS ÚRS 2016 01</t>
  </si>
  <si>
    <t>-722255510</t>
  </si>
  <si>
    <t>2,10*2+2,10*3,0*2+2,0*12</t>
  </si>
  <si>
    <t>111</t>
  </si>
  <si>
    <t>784171R01</t>
  </si>
  <si>
    <t xml:space="preserve">Zakrytí ploch (materiál ve specifikaci) včetně pozdějšího odkrytí, plochy podlah </t>
  </si>
  <si>
    <t>1543407645</t>
  </si>
  <si>
    <t>62,0</t>
  </si>
  <si>
    <t>112</t>
  </si>
  <si>
    <t>581248400</t>
  </si>
  <si>
    <t>fólie pro malířské potřeby zakrývací</t>
  </si>
  <si>
    <t>-699147426</t>
  </si>
  <si>
    <t>(u1+u2)*1,120</t>
  </si>
  <si>
    <t>115,136*1,12 'Přepočtené koeficientem množství</t>
  </si>
  <si>
    <t>113</t>
  </si>
  <si>
    <t>784181111</t>
  </si>
  <si>
    <t>Penetrace podkladu výmalby(nátěru) v místnostech výšky do 3,80m</t>
  </si>
  <si>
    <t>-27340617</t>
  </si>
  <si>
    <t>2,50+(1,25+2,80)*2*3,30</t>
  </si>
  <si>
    <t>8,60+(3,55+2,80)*2*3,30</t>
  </si>
  <si>
    <t>3,30+(3,55+1,0)*2*3,30</t>
  </si>
  <si>
    <t>22,10+(3,90+5,77)*2*3,30</t>
  </si>
  <si>
    <t>14,0+(3,90+3,70)*2*3,30</t>
  </si>
  <si>
    <t xml:space="preserve">"m.č.107-110" 10,30+ (13,75+19,15+20,80+20,95) </t>
  </si>
  <si>
    <t>"odpočet KO"  -ko1_1</t>
  </si>
  <si>
    <t>114</t>
  </si>
  <si>
    <t>784331NC1</t>
  </si>
  <si>
    <t>Antibakteriální omyvatelný dvojnásobný nátěr v místnostech výšky do 3,80 m -  provedení dlle technologického postupu a určení výrobce )</t>
  </si>
  <si>
    <t>-373529165</t>
  </si>
  <si>
    <t>B) - Zdravotechnika</t>
  </si>
  <si>
    <t>Obec Janov nad Nisou č.p.374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</si>
  <si>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</si>
  <si>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</si>
  <si>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</si>
  <si>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721</t>
  </si>
  <si>
    <t>Zdravotechnika - vnitřní kanalizace</t>
  </si>
  <si>
    <t>721174042</t>
  </si>
  <si>
    <t>Potrubí kanalizační z PP připojovací Osma HT-Systém DN 40</t>
  </si>
  <si>
    <t>-1304703464</t>
  </si>
  <si>
    <t>721174043</t>
  </si>
  <si>
    <t>Potrubí kanalizační z PP připojovací Osma HT-Systém DN 50</t>
  </si>
  <si>
    <t>-1571779154</t>
  </si>
  <si>
    <t>721174044</t>
  </si>
  <si>
    <t>Potrubí kanalizační z PP připojovací Osma HT-Systém DN 75</t>
  </si>
  <si>
    <t>-320246956</t>
  </si>
  <si>
    <t>721174045</t>
  </si>
  <si>
    <t>Potrubí kanalizační z PP připojovací Osma HT-Systém DN 100</t>
  </si>
  <si>
    <t>247145863</t>
  </si>
  <si>
    <t>721194105</t>
  </si>
  <si>
    <t>Vyvedení a upevnění odpadních výpustek DN 50</t>
  </si>
  <si>
    <t>-1491473255</t>
  </si>
  <si>
    <t>721194109</t>
  </si>
  <si>
    <t>Vyvedení a upevnění odpadních výpustek DN 100</t>
  </si>
  <si>
    <t>351310898</t>
  </si>
  <si>
    <t>721226511</t>
  </si>
  <si>
    <t>Zápachová uzávěrka podomítková DN 40</t>
  </si>
  <si>
    <t>-1006826362</t>
  </si>
  <si>
    <t>721274123</t>
  </si>
  <si>
    <t>Přivzdušňovací ventil vnitřní odpadních potrubí DN 100</t>
  </si>
  <si>
    <t>87034274</t>
  </si>
  <si>
    <t>721290111</t>
  </si>
  <si>
    <t>Zkouška těsnosti potrubí kanalizace vodou do DN 125</t>
  </si>
  <si>
    <t>-253702917</t>
  </si>
  <si>
    <t>998721201</t>
  </si>
  <si>
    <t xml:space="preserve">Přesun hmot procentní pro vnitřní kanalizace </t>
  </si>
  <si>
    <t>-691300583</t>
  </si>
  <si>
    <t>722</t>
  </si>
  <si>
    <t>Zdravotechnika - vnitřní vodovod</t>
  </si>
  <si>
    <t>722174002</t>
  </si>
  <si>
    <t>Potrubí vodovodní plastové PPR svar polyfuze PN 16 D 20 x 2,8 mm</t>
  </si>
  <si>
    <t>-1945955225</t>
  </si>
  <si>
    <t>722174003</t>
  </si>
  <si>
    <t>Potrubí vodovodní plastové PPR svar polyfuze PN 16 D 25 x 3,5 mm</t>
  </si>
  <si>
    <t>1707379044</t>
  </si>
  <si>
    <t>722174004</t>
  </si>
  <si>
    <t>Potrubí vodovodní plastové PPR svar polyfuze PN 16 D 32 x 4,4 mm</t>
  </si>
  <si>
    <t>-1592646635</t>
  </si>
  <si>
    <t>10,000+10</t>
  </si>
  <si>
    <t>722220121</t>
  </si>
  <si>
    <t>Nástěnka pro baterii G 1/2 s jedním závitem</t>
  </si>
  <si>
    <t>pár</t>
  </si>
  <si>
    <t>-2022038110</t>
  </si>
  <si>
    <t>722221134</t>
  </si>
  <si>
    <t>Ventil výtokový G 1/2 s jedním závitem</t>
  </si>
  <si>
    <t>soubor</t>
  </si>
  <si>
    <t>-1141520007</t>
  </si>
  <si>
    <t>722232063</t>
  </si>
  <si>
    <t>Kohout kulový přímý G 1 PN 42 do 185°C vnitřní závit s vypouštěním</t>
  </si>
  <si>
    <t>1615342687</t>
  </si>
  <si>
    <t>713463411</t>
  </si>
  <si>
    <t>Montáž izolace tepelné potrubí a ohybů návlekovými izolačními pouzdry</t>
  </si>
  <si>
    <t>685982772</t>
  </si>
  <si>
    <t>28377067</t>
  </si>
  <si>
    <t>izolace návleková tepelná z pěnového polyetylenu Mirelon</t>
  </si>
  <si>
    <t>-396009838</t>
  </si>
  <si>
    <t>31*1,05 'Přepočtené koeficientem množství</t>
  </si>
  <si>
    <t>722290226</t>
  </si>
  <si>
    <t>Zkouška těsnosti vodovodního potrubí závitového do DN 50</t>
  </si>
  <si>
    <t>920633588</t>
  </si>
  <si>
    <t>722290234</t>
  </si>
  <si>
    <t>Proplach a dezinfekce vodovodního potrubí do DN 80</t>
  </si>
  <si>
    <t>457875510</t>
  </si>
  <si>
    <t>722000R01</t>
  </si>
  <si>
    <t>Napojení na stávající rozvod vody</t>
  </si>
  <si>
    <t>1302428484</t>
  </si>
  <si>
    <t>998722201</t>
  </si>
  <si>
    <t xml:space="preserve">Přesun hmot procentní pro vnitřní vodovod </t>
  </si>
  <si>
    <t>230063539</t>
  </si>
  <si>
    <t>725</t>
  </si>
  <si>
    <t>Zdravotechnika - zařizovací předměty</t>
  </si>
  <si>
    <t>725110811</t>
  </si>
  <si>
    <t>Demontáž klozetů splachovací s nádrží</t>
  </si>
  <si>
    <t>-662040570</t>
  </si>
  <si>
    <t>725210821</t>
  </si>
  <si>
    <t>Demontáž umyvadel s výtokovými armaturami</t>
  </si>
  <si>
    <t>-2007011300</t>
  </si>
  <si>
    <t>725112022</t>
  </si>
  <si>
    <t xml:space="preserve">Klozet keramický závěsný na nosné stěny s hlubokým splachováním </t>
  </si>
  <si>
    <t>-2091243823</t>
  </si>
  <si>
    <t>725211603</t>
  </si>
  <si>
    <t xml:space="preserve">Umyvadlo keramické bílé šířky 600 mm bez krytu na sifon </t>
  </si>
  <si>
    <t>-1569168447</t>
  </si>
  <si>
    <t>725211705</t>
  </si>
  <si>
    <t xml:space="preserve">Umývátko keramické bílé rohové šířky 450 mm </t>
  </si>
  <si>
    <t>-196778585</t>
  </si>
  <si>
    <t>72531NC01</t>
  </si>
  <si>
    <t xml:space="preserve">Kuchyňská skříňka s dvoudřezem se zápachovou uzávěrkou </t>
  </si>
  <si>
    <t>1060628231</t>
  </si>
  <si>
    <t>725331111</t>
  </si>
  <si>
    <t>Výlevka závěsná s výtokovými armaturami keramická se sklopnou plastovou mřížkou 500 mm</t>
  </si>
  <si>
    <t>-712175828</t>
  </si>
  <si>
    <t>72533NC02</t>
  </si>
  <si>
    <t xml:space="preserve">Výlevka s výtokovými armaturami na stojanu </t>
  </si>
  <si>
    <t>-1534886758</t>
  </si>
  <si>
    <t>725532120</t>
  </si>
  <si>
    <t>Elektrický ohřívač zásobníkový akumulační závěsný svislý 125 l / 2 kW</t>
  </si>
  <si>
    <t>479104036</t>
  </si>
  <si>
    <t>725821312</t>
  </si>
  <si>
    <t>Baterie dřezová nástěnná páková s otáčivým kulatým ústím a délkou ramínka do 210mm</t>
  </si>
  <si>
    <t>-1000622450</t>
  </si>
  <si>
    <t>725822611</t>
  </si>
  <si>
    <t>Baterie umyvadlová stojánková páková bez výpusti</t>
  </si>
  <si>
    <t>-328704260</t>
  </si>
  <si>
    <t>998725201</t>
  </si>
  <si>
    <t xml:space="preserve">Přesun hmot procentní pro zařizovací předměty </t>
  </si>
  <si>
    <t>1528901477</t>
  </si>
  <si>
    <t>C)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</si>
  <si>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</si>
  <si>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</si>
  <si>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</si>
  <si>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Nátěry</t>
  </si>
  <si>
    <t>733</t>
  </si>
  <si>
    <t>Ústřední vytápění - rozvodné potrubí</t>
  </si>
  <si>
    <t>733120815</t>
  </si>
  <si>
    <t>Demontáž potrubí ocelového hladkého do D 38</t>
  </si>
  <si>
    <t>-447278848</t>
  </si>
  <si>
    <t>733111102</t>
  </si>
  <si>
    <t>Potrubí ocelové závitové bezešvé běžné nízkotlaké DN 10</t>
  </si>
  <si>
    <t>-1504667123</t>
  </si>
  <si>
    <t>733111103</t>
  </si>
  <si>
    <t>Potrubí ocelové závitové bezešvé běžné nízkotlaké DN 15</t>
  </si>
  <si>
    <t>1089191070</t>
  </si>
  <si>
    <t>733111104</t>
  </si>
  <si>
    <t>Potrubí ocelové závitové bezešvé běžné nízkotlaké DN 20</t>
  </si>
  <si>
    <t>1483434356</t>
  </si>
  <si>
    <t>733190107</t>
  </si>
  <si>
    <t>Zkouška těsnosti potrubí ocelové závitové do DN 40</t>
  </si>
  <si>
    <t>1520733343</t>
  </si>
  <si>
    <t>998733201</t>
  </si>
  <si>
    <t xml:space="preserve">Přesun hmot procentní pro rozvody potrubí </t>
  </si>
  <si>
    <t>-1766277924</t>
  </si>
  <si>
    <t>734</t>
  </si>
  <si>
    <t>Ústřední vytápění - armatury</t>
  </si>
  <si>
    <t>734200821</t>
  </si>
  <si>
    <t>Demontáž armatury závitové se dvěma závity do G 1/2</t>
  </si>
  <si>
    <t>1749068171</t>
  </si>
  <si>
    <t>734221535</t>
  </si>
  <si>
    <t>Ventil závitový termostatický rohový dvouregulační G 3/8 PN 16 do 110°C bez hlavice ovládání</t>
  </si>
  <si>
    <t>-154375187</t>
  </si>
  <si>
    <t>734221551</t>
  </si>
  <si>
    <t>Ventil závitový termostatický přímý dvouregulační G 3/8 PN 16 do 110°C bez hlavice ovládání</t>
  </si>
  <si>
    <t>1700332914</t>
  </si>
  <si>
    <t>734221600</t>
  </si>
  <si>
    <t>Termostatická hlavice otopných těles VK-zprůměrovaná cena</t>
  </si>
  <si>
    <t>2025949724</t>
  </si>
  <si>
    <t>6+6</t>
  </si>
  <si>
    <t>734261411</t>
  </si>
  <si>
    <t>Šroubení regulační radiátorové rohové G 3/8 bez vypouštění</t>
  </si>
  <si>
    <t>1117051750</t>
  </si>
  <si>
    <t>734261711</t>
  </si>
  <si>
    <t>Šroubení regulační radiátorové přímé G 3/8 bez vypouštění</t>
  </si>
  <si>
    <t>1272244475</t>
  </si>
  <si>
    <t>734291122</t>
  </si>
  <si>
    <t>Kohout plnící a vypouštěcí G 3/8 PN 10 do 90°C závitový</t>
  </si>
  <si>
    <t>-368451407</t>
  </si>
  <si>
    <t>998734201</t>
  </si>
  <si>
    <t xml:space="preserve">Přesun hmot procentní pro armatury </t>
  </si>
  <si>
    <t>613094714</t>
  </si>
  <si>
    <t>735</t>
  </si>
  <si>
    <t>Ústřední vytápění - otopná tělesa</t>
  </si>
  <si>
    <t>735111340</t>
  </si>
  <si>
    <t>Otopná tělesa litinová článková se základním nátěrem výkon 53-152 W/článek připojovací rozteč/hloubka (mm) 500/110 (0,180 m2/kus) KALOR</t>
  </si>
  <si>
    <t>219210021</t>
  </si>
  <si>
    <t>735111380</t>
  </si>
  <si>
    <t>Otopná tělesa litinová článková se základním nátěrem výkon 53-152 W/článek připojovací rozteč/hloubka (mm) 900/160 ( 0,440 m2/kus ) KALOR</t>
  </si>
  <si>
    <t>-977786908</t>
  </si>
  <si>
    <t>735111R01</t>
  </si>
  <si>
    <t>Demontáž otopného tělesa litinového článkového pro další použití</t>
  </si>
  <si>
    <t>-1934565266</t>
  </si>
  <si>
    <t>8,80</t>
  </si>
  <si>
    <t>735117110</t>
  </si>
  <si>
    <t>Odpojení a připojení otopného tělesa litinového po nátěru</t>
  </si>
  <si>
    <t>881993470</t>
  </si>
  <si>
    <t>735119140</t>
  </si>
  <si>
    <t>Montáž otopného tělesa litinového článkového na stěnu (přemístění demotovaných původních radiátorů)</t>
  </si>
  <si>
    <t>-749189471</t>
  </si>
  <si>
    <t>735118110</t>
  </si>
  <si>
    <t>Zkoušky těsnosti otopných těles litinových článkových vodou (nové i přemístěné původní)</t>
  </si>
  <si>
    <t>1585098993</t>
  </si>
  <si>
    <t>998735201</t>
  </si>
  <si>
    <t xml:space="preserve">Přesun hmot procentní pro otopná tělesa </t>
  </si>
  <si>
    <t>-486973555</t>
  </si>
  <si>
    <t>73500SC1</t>
  </si>
  <si>
    <t>Topná zkouška</t>
  </si>
  <si>
    <t>hod</t>
  </si>
  <si>
    <t>1617041926</t>
  </si>
  <si>
    <t>783</t>
  </si>
  <si>
    <t>Nátěry</t>
  </si>
  <si>
    <t>73450R101</t>
  </si>
  <si>
    <t>D+M objímky (pouta) pro připevnění potrubí vč.uchycení</t>
  </si>
  <si>
    <t>907224354</t>
  </si>
  <si>
    <t>739002HZS</t>
  </si>
  <si>
    <t>Zednické přípomoci ostatních částí ZTI (bourací práce-průrazy,zpětné zapravení otvorů a dalších dotčených ploch stěn,různé drobné úpravy,přemístění materiálu v rámci stavby vč.dodávky souvisejícího materiálu;  odvoz suti ve stavební části)</t>
  </si>
  <si>
    <t>HZS</t>
  </si>
  <si>
    <t>-1983824859</t>
  </si>
  <si>
    <t>783601341</t>
  </si>
  <si>
    <t>Příprava podkladu otopných těles před provedením nátěrů litinových odrezivěním a očištěníé</t>
  </si>
  <si>
    <t>169265809</t>
  </si>
  <si>
    <t>12,20</t>
  </si>
  <si>
    <t>783614141</t>
  </si>
  <si>
    <t>Základní jednonásobný syntetický nátěr litinových otopných těles</t>
  </si>
  <si>
    <t>-1612334073</t>
  </si>
  <si>
    <t>783617147</t>
  </si>
  <si>
    <t>Krycí dvojnásobný syntetický nátěr litinových otopných těles</t>
  </si>
  <si>
    <t>512302391</t>
  </si>
  <si>
    <t>783601R02</t>
  </si>
  <si>
    <t>Příprava podkladu armatur a kovových potrubí před provedením nátěru potrubí do DN 50 mm odrezivěním</t>
  </si>
  <si>
    <t>1046561465</t>
  </si>
  <si>
    <t>783614R03</t>
  </si>
  <si>
    <t>Základní jednonásobný syntetický nátěr potrubí DN do 100 mm</t>
  </si>
  <si>
    <t>-1304949910</t>
  </si>
  <si>
    <t>783617R04</t>
  </si>
  <si>
    <t>Krycí dvojnásobný syntetický nátěr potrubí</t>
  </si>
  <si>
    <t>532906548</t>
  </si>
  <si>
    <t>D) - Elektroinstalace</t>
  </si>
  <si>
    <t xml:space="preserve">    741 - Elektroinstalace - silnoproud</t>
  </si>
  <si>
    <t xml:space="preserve">      74 - Rozvaděč RO</t>
  </si>
  <si>
    <t xml:space="preserve">      75 - Elektroinstalace</t>
  </si>
  <si>
    <t xml:space="preserve">      76 - Demontáže,ostatní náklady</t>
  </si>
  <si>
    <t>741</t>
  </si>
  <si>
    <t>Elektroinstalace - silnoproud</t>
  </si>
  <si>
    <t>Rozvaděč RO</t>
  </si>
  <si>
    <t>Skříň plast, na om, 36 mod., IP54 /viz TZ/</t>
  </si>
  <si>
    <t>472530578</t>
  </si>
  <si>
    <t>Vypinač 32A/3</t>
  </si>
  <si>
    <t>-506964091</t>
  </si>
  <si>
    <t>Jistič 10B/3</t>
  </si>
  <si>
    <t>-1130247134</t>
  </si>
  <si>
    <t>Jiistič 6B/1</t>
  </si>
  <si>
    <t>1413274862</t>
  </si>
  <si>
    <t>Chránič OLE-16B-1N-030AC</t>
  </si>
  <si>
    <t>197978057</t>
  </si>
  <si>
    <t>Chránič OLE-10B-1N-030AC</t>
  </si>
  <si>
    <t>1578931972</t>
  </si>
  <si>
    <t>Chránič OLE-6B-1N-030AC</t>
  </si>
  <si>
    <t>-518230196</t>
  </si>
  <si>
    <t>Stykač RSI-20-10-A230</t>
  </si>
  <si>
    <t>536313154</t>
  </si>
  <si>
    <t>Kabel CYKY 4 x 10</t>
  </si>
  <si>
    <t>714593222</t>
  </si>
  <si>
    <t>Kabel CYKY 5J x 6</t>
  </si>
  <si>
    <t>-1600455833</t>
  </si>
  <si>
    <t>Kabel CYKY 3J x2,5</t>
  </si>
  <si>
    <t>580587127</t>
  </si>
  <si>
    <t>Kabel CYKY 5J x1,5</t>
  </si>
  <si>
    <t>1614719387</t>
  </si>
  <si>
    <t>Kabel CYKY 3J x1,5</t>
  </si>
  <si>
    <t>608422646</t>
  </si>
  <si>
    <t>Kabelový žlab PVC 30 x 25</t>
  </si>
  <si>
    <t>-979945506</t>
  </si>
  <si>
    <t>Ochranná hadice 23 mm</t>
  </si>
  <si>
    <t>-417805586</t>
  </si>
  <si>
    <t>Jistič LPN 20B/3</t>
  </si>
  <si>
    <t>895303591</t>
  </si>
  <si>
    <t>Elměrový rozvaděč na om., přímé měř., 2 sazby</t>
  </si>
  <si>
    <t>-1945203332</t>
  </si>
  <si>
    <t>Spinač pod om., řaz. 1, kompletní</t>
  </si>
  <si>
    <t>-1284882834</t>
  </si>
  <si>
    <t>Spinač pod om., řaz. 5,kompletní</t>
  </si>
  <si>
    <t>1111782098</t>
  </si>
  <si>
    <t>Spinač pod om., řaz. 6, kompletní</t>
  </si>
  <si>
    <t>1035253700</t>
  </si>
  <si>
    <t>Spinač pod om., řaz. 6+1,kompletní</t>
  </si>
  <si>
    <t>-1300807485</t>
  </si>
  <si>
    <t>Zásuvka pod om., jednoduchá</t>
  </si>
  <si>
    <t>84310418</t>
  </si>
  <si>
    <t>Zásuvka pod om.,dvojitá</t>
  </si>
  <si>
    <t>364860508</t>
  </si>
  <si>
    <t>Krabice přístrojová</t>
  </si>
  <si>
    <t>-1220742142</t>
  </si>
  <si>
    <t>Krabice odbočná</t>
  </si>
  <si>
    <t>-754833610</t>
  </si>
  <si>
    <t>Svít.ZCLED3G32Q940/EASY-M600-MIKRO, 32W</t>
  </si>
  <si>
    <t>1281757824</t>
  </si>
  <si>
    <t>Svít.ZCLED3G26Q840/EASY-M600-OPAL, 26W</t>
  </si>
  <si>
    <t>-625638534</t>
  </si>
  <si>
    <t>Svítidlo přisaz. BRS3KO300V1/ND, 14W / Modus/</t>
  </si>
  <si>
    <t>1039630176</t>
  </si>
  <si>
    <t>Svítidlo přisaz. BRS3KO300V1/NDSM, senzor, 14W</t>
  </si>
  <si>
    <t>-606670459</t>
  </si>
  <si>
    <t>Montáž</t>
  </si>
  <si>
    <t>-980412609</t>
  </si>
  <si>
    <t>Podružný a spojovací materiál</t>
  </si>
  <si>
    <t>2021440591</t>
  </si>
  <si>
    <t>Demontáže,ostatní náklady</t>
  </si>
  <si>
    <t>Demontážní práce - kabelové rozvody, kabelové trasy, osvětlení, ostatní</t>
  </si>
  <si>
    <t>-545275306</t>
  </si>
  <si>
    <t>Bourací práce,drobné zednické přípomoci</t>
  </si>
  <si>
    <t>728696083</t>
  </si>
  <si>
    <t>Výchozí revizní zpráva</t>
  </si>
  <si>
    <t>Kč</t>
  </si>
  <si>
    <t>787319567</t>
  </si>
  <si>
    <t>E) - VZT (odvětrání)</t>
  </si>
  <si>
    <t xml:space="preserve">    751 - Vzduchotechnika</t>
  </si>
  <si>
    <t>751</t>
  </si>
  <si>
    <t>Vzduchotechnika</t>
  </si>
  <si>
    <t>75100R01</t>
  </si>
  <si>
    <t>D+M vzduchotechnické potrubí z pozink.plechu sk.I SPIRO DN 160 vč.tvarovek-kompletizované provedení</t>
  </si>
  <si>
    <t>-135918409</t>
  </si>
  <si>
    <t>751111015</t>
  </si>
  <si>
    <t>Mtž ventilátoru axiálního nástěnného</t>
  </si>
  <si>
    <t>234517593</t>
  </si>
  <si>
    <t>66000NC01</t>
  </si>
  <si>
    <t>axiální ventilátor s bílou čelní deskou dvourychlostní, vybaven časovým nastavitelným doběhem</t>
  </si>
  <si>
    <t>-882956506</t>
  </si>
  <si>
    <t>751398042</t>
  </si>
  <si>
    <t>Mtž protidešťové žaluzie rozm.do 400 mm na fasádu</t>
  </si>
  <si>
    <t>2008858672</t>
  </si>
  <si>
    <t>66001NC2</t>
  </si>
  <si>
    <t xml:space="preserve"> protitešťoé žaluzie</t>
  </si>
  <si>
    <t>1606257838</t>
  </si>
  <si>
    <t>751512181</t>
  </si>
  <si>
    <t>Komplexní vyzkoušení zařízení</t>
  </si>
  <si>
    <t>-606689374</t>
  </si>
  <si>
    <t>998751201</t>
  </si>
  <si>
    <t>Přesun hmot procentní pro vzduchotechniku</t>
  </si>
  <si>
    <t>1484061402</t>
  </si>
  <si>
    <t>F) - VRN,rozpočtová rezerva</t>
  </si>
  <si>
    <t>Obec Janov nad Nisou</t>
  </si>
  <si>
    <t>15682757</t>
  </si>
  <si>
    <t>TOINSTA společnost projektantů Jablonec nad Nisou</t>
  </si>
  <si>
    <t>VRN - Vedlejší rozpočtové náklady,rezerva</t>
  </si>
  <si>
    <t xml:space="preserve">    VRN3 - Zařízení staveniště,rozpočtová rezerva</t>
  </si>
  <si>
    <t>VRN</t>
  </si>
  <si>
    <t>Vedlejší rozpočtové náklady,rezerva</t>
  </si>
  <si>
    <t>VRN3</t>
  </si>
  <si>
    <t>Zařízení staveniště,rozpočtová rezerva</t>
  </si>
  <si>
    <t>030001000</t>
  </si>
  <si>
    <t>Zařízení staveniště (mobilní buňky) vlastní umístění dle určení v technické zprávě</t>
  </si>
  <si>
    <t>1024</t>
  </si>
  <si>
    <t>-336314768</t>
  </si>
  <si>
    <t>070001000</t>
  </si>
  <si>
    <t>Provoz investora (zabezpečení nepřetržitého chodu a provozu objektu,náklady průběžného úklidu vstupního prostoru do radnice a souvisejícího prostranství)</t>
  </si>
  <si>
    <t>1539423146</t>
  </si>
  <si>
    <t>045203000</t>
  </si>
  <si>
    <t>Kompletační a koordinační činnost dodavatele (zahrnuje náklady zhotovitele na zajištění koordinace celé výstavby, případného zajištění dozoru BOZP).</t>
  </si>
  <si>
    <t>CS ÚRS 2013 01</t>
  </si>
  <si>
    <t>-62563249</t>
  </si>
  <si>
    <t>013254000</t>
  </si>
  <si>
    <t>Vyhotovení dokumentace skutečného provedení stavby</t>
  </si>
  <si>
    <t>-1660512445</t>
  </si>
  <si>
    <t>052002000</t>
  </si>
  <si>
    <t>Finanční rezerva na nepředvídané náklady. Rezervu lze čerpat na základě investorem předem odsouhlasených víceprací.</t>
  </si>
  <si>
    <t>262144</t>
  </si>
  <si>
    <t>-506848247</t>
  </si>
  <si>
    <t xml:space="preserve">Montáž a dodávka obvodových soklíků z vinylu výšky do 60 mm ukončený plast.lištou -kompletizované provedení </t>
  </si>
  <si>
    <t>740001</t>
  </si>
  <si>
    <t>740002</t>
  </si>
  <si>
    <t>740003</t>
  </si>
  <si>
    <t>740004</t>
  </si>
  <si>
    <t>740005</t>
  </si>
  <si>
    <t>740006</t>
  </si>
  <si>
    <t>740007</t>
  </si>
  <si>
    <t>740008</t>
  </si>
  <si>
    <t>750001</t>
  </si>
  <si>
    <t>750002</t>
  </si>
  <si>
    <t>750003</t>
  </si>
  <si>
    <t>750004</t>
  </si>
  <si>
    <t>750005</t>
  </si>
  <si>
    <t>750006</t>
  </si>
  <si>
    <t>750007</t>
  </si>
  <si>
    <t>750008</t>
  </si>
  <si>
    <t>750009</t>
  </si>
  <si>
    <t>750010</t>
  </si>
  <si>
    <t>750011</t>
  </si>
  <si>
    <t>750012</t>
  </si>
  <si>
    <t>750013</t>
  </si>
  <si>
    <t>750014</t>
  </si>
  <si>
    <t>750015</t>
  </si>
  <si>
    <t>750016</t>
  </si>
  <si>
    <t>750017</t>
  </si>
  <si>
    <t>750018</t>
  </si>
  <si>
    <t>750019</t>
  </si>
  <si>
    <t>750020</t>
  </si>
  <si>
    <t>750021</t>
  </si>
  <si>
    <t>750022</t>
  </si>
  <si>
    <t>750023</t>
  </si>
  <si>
    <t>760001</t>
  </si>
  <si>
    <t>760002</t>
  </si>
  <si>
    <t>760003</t>
  </si>
  <si>
    <t>Vybourání otvorů (průrazy) ve stěnách do pl. 0,15 m2  různých tloušTky vč.předepsaného protipožárního utěsnění a zpětného zapravení (ÚT, ZTI kanalizace a vodovod, a vzduchotechniku ) -souhrnná cena kompletního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</si>
</sst>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 vertical="top"/>
    </xf>
    <xf numFmtId="0" fontId="37" fillId="0" borderId="0" xfId="0" applyFont="1"/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33" fillId="5" borderId="22" xfId="0" applyNumberFormat="1" applyFont="1" applyFill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0" borderId="22" xfId="0" applyNumberFormat="1" applyFont="1" applyBorder="1" applyAlignment="1" applyProtection="1">
      <alignment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8" fillId="0" borderId="22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10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6" fillId="0" borderId="0" xfId="0" applyFont="1" applyAlignment="1">
      <alignment horizontal="left" vertical="top" wrapText="1"/>
    </xf>
    <xf numFmtId="0" fontId="37" fillId="0" borderId="0" xfId="0" applyFont="1"/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40" workbookViewId="0">
      <selection activeCell="G60" sqref="G6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3" t="s">
        <v>5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/>
      <c r="K5" s="219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18"/>
      <c r="BS5" s="15" t="s">
        <v>6</v>
      </c>
    </row>
    <row r="6" spans="1:74" ht="36.950000000000003" customHeight="1">
      <c r="B6" s="18"/>
      <c r="D6" s="160" t="s">
        <v>12</v>
      </c>
      <c r="E6" s="161"/>
      <c r="F6" s="161"/>
      <c r="G6" s="161"/>
      <c r="H6" s="161"/>
      <c r="I6" s="161"/>
      <c r="J6" s="161"/>
      <c r="K6" s="221" t="s">
        <v>13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18"/>
      <c r="BS6" s="15" t="s">
        <v>6</v>
      </c>
    </row>
    <row r="7" spans="1:74" ht="12" customHeight="1">
      <c r="B7" s="18"/>
      <c r="D7" s="23" t="s">
        <v>16</v>
      </c>
      <c r="K7" s="22" t="s">
        <v>17</v>
      </c>
      <c r="AK7" s="23" t="s">
        <v>18</v>
      </c>
      <c r="AN7" s="22" t="s">
        <v>19</v>
      </c>
      <c r="AR7" s="18"/>
      <c r="BS7" s="15" t="s">
        <v>6</v>
      </c>
    </row>
    <row r="8" spans="1:74" ht="14.45" customHeight="1">
      <c r="B8" s="18"/>
      <c r="AR8" s="18"/>
      <c r="BS8" s="15" t="s">
        <v>6</v>
      </c>
    </row>
    <row r="9" spans="1:74" ht="12" customHeight="1">
      <c r="B9" s="18"/>
      <c r="D9" s="23" t="s">
        <v>20</v>
      </c>
      <c r="AK9" s="23" t="s">
        <v>21</v>
      </c>
      <c r="AN9" s="22" t="s">
        <v>1</v>
      </c>
      <c r="AR9" s="18"/>
      <c r="BS9" s="15" t="s">
        <v>6</v>
      </c>
    </row>
    <row r="10" spans="1:74" ht="18.399999999999999" customHeight="1">
      <c r="B10" s="18"/>
      <c r="E10" s="22" t="s">
        <v>22</v>
      </c>
      <c r="AK10" s="23" t="s">
        <v>23</v>
      </c>
      <c r="AN10" s="22" t="s">
        <v>1</v>
      </c>
      <c r="AR10" s="18"/>
      <c r="BS10" s="15" t="s">
        <v>6</v>
      </c>
    </row>
    <row r="11" spans="1:74" ht="6.95" customHeight="1">
      <c r="B11" s="18"/>
      <c r="AR11" s="18"/>
      <c r="BS11" s="15" t="s">
        <v>6</v>
      </c>
    </row>
    <row r="12" spans="1:74" ht="6.95" customHeight="1">
      <c r="B12" s="18"/>
      <c r="AR12" s="18"/>
      <c r="BS12" s="15" t="s">
        <v>3</v>
      </c>
    </row>
    <row r="13" spans="1:74" ht="12" customHeight="1">
      <c r="B13" s="18"/>
      <c r="D13" s="23" t="s">
        <v>25</v>
      </c>
      <c r="AK13" s="23" t="s">
        <v>21</v>
      </c>
      <c r="AN13" s="22" t="s">
        <v>1</v>
      </c>
      <c r="AR13" s="18"/>
      <c r="BS13" s="15" t="s">
        <v>3</v>
      </c>
    </row>
    <row r="14" spans="1:74" ht="18.399999999999999" customHeight="1">
      <c r="B14" s="18"/>
      <c r="E14" s="22" t="s">
        <v>26</v>
      </c>
      <c r="AK14" s="23" t="s">
        <v>23</v>
      </c>
      <c r="AN14" s="22" t="s">
        <v>1</v>
      </c>
      <c r="AR14" s="18"/>
      <c r="BS14" s="15" t="s">
        <v>27</v>
      </c>
    </row>
    <row r="15" spans="1:74" ht="6.95" customHeight="1">
      <c r="B15" s="18"/>
      <c r="AR15" s="18"/>
      <c r="BS15" s="15" t="s">
        <v>6</v>
      </c>
    </row>
    <row r="16" spans="1:74" ht="12" customHeight="1">
      <c r="B16" s="18"/>
      <c r="D16" s="23" t="s">
        <v>28</v>
      </c>
      <c r="AK16" s="23" t="s">
        <v>21</v>
      </c>
      <c r="AN16" s="22" t="s">
        <v>1</v>
      </c>
      <c r="AR16" s="18"/>
      <c r="BS16" s="15" t="s">
        <v>6</v>
      </c>
    </row>
    <row r="17" spans="2:71" ht="18.399999999999999" customHeight="1">
      <c r="B17" s="18"/>
      <c r="E17" s="22" t="s">
        <v>17</v>
      </c>
      <c r="AK17" s="23" t="s">
        <v>23</v>
      </c>
      <c r="AN17" s="22" t="s">
        <v>1</v>
      </c>
      <c r="AR17" s="18"/>
      <c r="BS17" s="15" t="s">
        <v>27</v>
      </c>
    </row>
    <row r="18" spans="2:71" ht="6.95" customHeight="1">
      <c r="B18" s="18"/>
      <c r="AR18" s="18"/>
    </row>
    <row r="19" spans="2:71" ht="12" customHeight="1">
      <c r="B19" s="18"/>
      <c r="D19" s="23" t="s">
        <v>29</v>
      </c>
      <c r="AR19" s="18"/>
    </row>
    <row r="20" spans="2:71" ht="38.25" customHeight="1">
      <c r="B20" s="18"/>
      <c r="E20" s="224" t="s">
        <v>30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R20" s="18"/>
    </row>
    <row r="21" spans="2:71" ht="6.95" customHeight="1">
      <c r="B21" s="18"/>
      <c r="AR21" s="18"/>
    </row>
    <row r="22" spans="2:71" ht="6.95" customHeight="1">
      <c r="B22" s="18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R22" s="18"/>
    </row>
    <row r="23" spans="2:71" s="1" customFormat="1" ht="25.9" customHeight="1">
      <c r="B23" s="26"/>
      <c r="D23" s="27" t="s">
        <v>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25">
        <f>ROUND(AG53,2)</f>
        <v>0</v>
      </c>
      <c r="AL23" s="226"/>
      <c r="AM23" s="226"/>
      <c r="AN23" s="226"/>
      <c r="AO23" s="226"/>
      <c r="AR23" s="26"/>
    </row>
    <row r="24" spans="2:71" s="1" customFormat="1" ht="6.95" customHeight="1">
      <c r="B24" s="26"/>
      <c r="AR24" s="26"/>
    </row>
    <row r="25" spans="2:71" s="1" customFormat="1" ht="12.75">
      <c r="B25" s="26"/>
      <c r="L25" s="218" t="s">
        <v>32</v>
      </c>
      <c r="M25" s="218"/>
      <c r="N25" s="218"/>
      <c r="O25" s="218"/>
      <c r="P25" s="218"/>
      <c r="W25" s="218" t="s">
        <v>33</v>
      </c>
      <c r="X25" s="218"/>
      <c r="Y25" s="218"/>
      <c r="Z25" s="218"/>
      <c r="AA25" s="218"/>
      <c r="AB25" s="218"/>
      <c r="AC25" s="218"/>
      <c r="AD25" s="218"/>
      <c r="AE25" s="218"/>
      <c r="AK25" s="218" t="s">
        <v>34</v>
      </c>
      <c r="AL25" s="218"/>
      <c r="AM25" s="218"/>
      <c r="AN25" s="218"/>
      <c r="AO25" s="218"/>
      <c r="AR25" s="26"/>
    </row>
    <row r="26" spans="2:71" s="2" customFormat="1" ht="14.45" customHeight="1">
      <c r="B26" s="30"/>
      <c r="D26" s="23" t="s">
        <v>35</v>
      </c>
      <c r="F26" s="23" t="s">
        <v>36</v>
      </c>
      <c r="L26" s="217">
        <v>0.21</v>
      </c>
      <c r="M26" s="216"/>
      <c r="N26" s="216"/>
      <c r="O26" s="216"/>
      <c r="P26" s="216"/>
      <c r="W26" s="215">
        <f>ROUND(AZ53, 2)</f>
        <v>0</v>
      </c>
      <c r="X26" s="216"/>
      <c r="Y26" s="216"/>
      <c r="Z26" s="216"/>
      <c r="AA26" s="216"/>
      <c r="AB26" s="216"/>
      <c r="AC26" s="216"/>
      <c r="AD26" s="216"/>
      <c r="AE26" s="216"/>
      <c r="AK26" s="215">
        <f>ROUND(AV53, 2)</f>
        <v>0</v>
      </c>
      <c r="AL26" s="216"/>
      <c r="AM26" s="216"/>
      <c r="AN26" s="216"/>
      <c r="AO26" s="216"/>
      <c r="AR26" s="30"/>
    </row>
    <row r="27" spans="2:71" s="2" customFormat="1" ht="14.45" customHeight="1">
      <c r="B27" s="30"/>
      <c r="F27" s="23" t="s">
        <v>37</v>
      </c>
      <c r="L27" s="217">
        <v>0.15</v>
      </c>
      <c r="M27" s="216"/>
      <c r="N27" s="216"/>
      <c r="O27" s="216"/>
      <c r="P27" s="216"/>
      <c r="W27" s="215">
        <f>ROUND(BA53, 2)</f>
        <v>0</v>
      </c>
      <c r="X27" s="216"/>
      <c r="Y27" s="216"/>
      <c r="Z27" s="216"/>
      <c r="AA27" s="216"/>
      <c r="AB27" s="216"/>
      <c r="AC27" s="216"/>
      <c r="AD27" s="216"/>
      <c r="AE27" s="216"/>
      <c r="AK27" s="215">
        <f>ROUND(AW53, 2)</f>
        <v>0</v>
      </c>
      <c r="AL27" s="216"/>
      <c r="AM27" s="216"/>
      <c r="AN27" s="216"/>
      <c r="AO27" s="216"/>
      <c r="AR27" s="30"/>
    </row>
    <row r="28" spans="2:71" s="2" customFormat="1" ht="14.45" hidden="1" customHeight="1">
      <c r="B28" s="30"/>
      <c r="F28" s="23" t="s">
        <v>38</v>
      </c>
      <c r="L28" s="217">
        <v>0.21</v>
      </c>
      <c r="M28" s="216"/>
      <c r="N28" s="216"/>
      <c r="O28" s="216"/>
      <c r="P28" s="216"/>
      <c r="W28" s="215">
        <f>ROUND(BB53, 2)</f>
        <v>0</v>
      </c>
      <c r="X28" s="216"/>
      <c r="Y28" s="216"/>
      <c r="Z28" s="216"/>
      <c r="AA28" s="216"/>
      <c r="AB28" s="216"/>
      <c r="AC28" s="216"/>
      <c r="AD28" s="216"/>
      <c r="AE28" s="216"/>
      <c r="AK28" s="215">
        <v>0</v>
      </c>
      <c r="AL28" s="216"/>
      <c r="AM28" s="216"/>
      <c r="AN28" s="216"/>
      <c r="AO28" s="216"/>
      <c r="AR28" s="30"/>
    </row>
    <row r="29" spans="2:71" s="2" customFormat="1" ht="14.45" hidden="1" customHeight="1">
      <c r="B29" s="30"/>
      <c r="F29" s="23" t="s">
        <v>39</v>
      </c>
      <c r="L29" s="217">
        <v>0.15</v>
      </c>
      <c r="M29" s="216"/>
      <c r="N29" s="216"/>
      <c r="O29" s="216"/>
      <c r="P29" s="216"/>
      <c r="W29" s="215">
        <f>ROUND(BC53,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v>0</v>
      </c>
      <c r="AL29" s="216"/>
      <c r="AM29" s="216"/>
      <c r="AN29" s="216"/>
      <c r="AO29" s="216"/>
      <c r="AR29" s="30"/>
    </row>
    <row r="30" spans="2:71" s="2" customFormat="1" ht="14.45" hidden="1" customHeight="1">
      <c r="B30" s="30"/>
      <c r="F30" s="23" t="s">
        <v>40</v>
      </c>
      <c r="L30" s="217">
        <v>0</v>
      </c>
      <c r="M30" s="216"/>
      <c r="N30" s="216"/>
      <c r="O30" s="216"/>
      <c r="P30" s="216"/>
      <c r="W30" s="215">
        <f>ROUND(BD53,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v>0</v>
      </c>
      <c r="AL30" s="216"/>
      <c r="AM30" s="216"/>
      <c r="AN30" s="216"/>
      <c r="AO30" s="216"/>
      <c r="AR30" s="30"/>
    </row>
    <row r="31" spans="2:71" s="1" customFormat="1" ht="6.95" customHeight="1">
      <c r="B31" s="26"/>
      <c r="AR31" s="26"/>
    </row>
    <row r="32" spans="2:71" s="1" customFormat="1" ht="25.9" customHeight="1">
      <c r="B32" s="26"/>
      <c r="C32" s="31"/>
      <c r="D32" s="32" t="s">
        <v>41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 t="s">
        <v>42</v>
      </c>
      <c r="U32" s="33"/>
      <c r="V32" s="33"/>
      <c r="W32" s="33"/>
      <c r="X32" s="204" t="s">
        <v>43</v>
      </c>
      <c r="Y32" s="205"/>
      <c r="Z32" s="205"/>
      <c r="AA32" s="205"/>
      <c r="AB32" s="205"/>
      <c r="AC32" s="33"/>
      <c r="AD32" s="33"/>
      <c r="AE32" s="33"/>
      <c r="AF32" s="33"/>
      <c r="AG32" s="33"/>
      <c r="AH32" s="33"/>
      <c r="AI32" s="33"/>
      <c r="AJ32" s="33"/>
      <c r="AK32" s="206">
        <f>SUM(AK23:AK30)</f>
        <v>0</v>
      </c>
      <c r="AL32" s="205"/>
      <c r="AM32" s="205"/>
      <c r="AN32" s="205"/>
      <c r="AO32" s="207"/>
      <c r="AP32" s="31"/>
      <c r="AQ32" s="31"/>
      <c r="AR32" s="26"/>
    </row>
    <row r="33" spans="2:44" s="1" customFormat="1" ht="6.95" customHeight="1">
      <c r="B33" s="26"/>
      <c r="AR33" s="26"/>
    </row>
    <row r="34" spans="2:44" s="1" customFormat="1" ht="14.45" customHeight="1">
      <c r="B34" s="26"/>
      <c r="AR34" s="26"/>
    </row>
    <row r="35" spans="2:44" ht="14.45" customHeight="1">
      <c r="B35" s="18"/>
      <c r="AR35" s="18"/>
    </row>
    <row r="36" spans="2:44" ht="14.45" customHeight="1">
      <c r="B36" s="18"/>
      <c r="AR36" s="18"/>
    </row>
    <row r="37" spans="2:44" s="1" customFormat="1">
      <c r="B37" s="26"/>
      <c r="AR37" s="26"/>
    </row>
    <row r="38" spans="2:44" s="1" customFormat="1" ht="6.9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26"/>
    </row>
    <row r="42" spans="2:44" s="1" customFormat="1" ht="6.9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26"/>
    </row>
    <row r="43" spans="2:44" s="1" customFormat="1" ht="24.95" customHeight="1">
      <c r="B43" s="26"/>
      <c r="C43" s="19" t="s">
        <v>50</v>
      </c>
      <c r="AR43" s="26"/>
    </row>
    <row r="44" spans="2:44" s="1" customFormat="1" ht="6.95" customHeight="1">
      <c r="B44" s="26"/>
      <c r="AR44" s="26"/>
    </row>
    <row r="45" spans="2:44" s="3" customFormat="1" ht="12" customHeight="1">
      <c r="B45" s="42"/>
      <c r="C45" s="23"/>
      <c r="AR45" s="42"/>
    </row>
    <row r="46" spans="2:44" s="4" customFormat="1" ht="36.950000000000003" customHeight="1">
      <c r="B46" s="43"/>
      <c r="C46" s="44" t="s">
        <v>12</v>
      </c>
      <c r="L46" s="211" t="str">
        <f>K6</f>
        <v>Stavební úpravy východní části přízemí radnice Janov nad Nisou č.p. 520</v>
      </c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R46" s="43"/>
    </row>
    <row r="47" spans="2:44" s="1" customFormat="1" ht="6.95" customHeight="1">
      <c r="B47" s="26"/>
      <c r="AR47" s="26"/>
    </row>
    <row r="48" spans="2:44" s="1" customFormat="1" ht="12" customHeight="1">
      <c r="B48" s="26"/>
      <c r="C48" s="23" t="s">
        <v>16</v>
      </c>
      <c r="L48" s="45" t="str">
        <f>IF(K7="","",K7)</f>
        <v xml:space="preserve"> </v>
      </c>
      <c r="AI48" s="23" t="s">
        <v>18</v>
      </c>
      <c r="AM48" s="213" t="str">
        <f>IF(AN7= "","",AN7)</f>
        <v>9. 9. 2021</v>
      </c>
      <c r="AN48" s="213"/>
      <c r="AR48" s="26"/>
    </row>
    <row r="49" spans="1:91" s="1" customFormat="1" ht="6.95" customHeight="1">
      <c r="B49" s="26"/>
      <c r="AR49" s="26"/>
    </row>
    <row r="50" spans="1:91" s="1" customFormat="1" ht="27.95" customHeight="1">
      <c r="B50" s="26"/>
      <c r="C50" s="23" t="s">
        <v>20</v>
      </c>
      <c r="L50" s="3" t="str">
        <f>IF(E10= "","",E10)</f>
        <v xml:space="preserve">Obec Janov nad Nisou </v>
      </c>
      <c r="AI50" s="23" t="s">
        <v>25</v>
      </c>
      <c r="AM50" s="209" t="str">
        <f>IF(E14="","",E14)</f>
        <v>TOINSTA společnost projektantů</v>
      </c>
      <c r="AN50" s="210"/>
      <c r="AO50" s="210"/>
      <c r="AP50" s="210"/>
      <c r="AR50" s="26"/>
      <c r="AS50" s="197" t="s">
        <v>51</v>
      </c>
      <c r="AT50" s="198"/>
      <c r="AU50" s="47"/>
      <c r="AV50" s="47"/>
      <c r="AW50" s="47"/>
      <c r="AX50" s="47"/>
      <c r="AY50" s="47"/>
      <c r="AZ50" s="47"/>
      <c r="BA50" s="47"/>
      <c r="BB50" s="47"/>
      <c r="BC50" s="47"/>
      <c r="BD50" s="48"/>
    </row>
    <row r="51" spans="1:91" s="1" customFormat="1" ht="29.25" customHeight="1">
      <c r="B51" s="26"/>
      <c r="C51" s="208" t="s">
        <v>52</v>
      </c>
      <c r="D51" s="203"/>
      <c r="E51" s="203"/>
      <c r="F51" s="203"/>
      <c r="G51" s="203"/>
      <c r="H51" s="49"/>
      <c r="I51" s="214" t="s">
        <v>53</v>
      </c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2" t="s">
        <v>54</v>
      </c>
      <c r="AH51" s="203"/>
      <c r="AI51" s="203"/>
      <c r="AJ51" s="203"/>
      <c r="AK51" s="203"/>
      <c r="AL51" s="203"/>
      <c r="AM51" s="203"/>
      <c r="AN51" s="214" t="s">
        <v>55</v>
      </c>
      <c r="AO51" s="203"/>
      <c r="AP51" s="227"/>
      <c r="AQ51" s="50" t="s">
        <v>56</v>
      </c>
      <c r="AR51" s="26"/>
      <c r="AS51" s="51" t="s">
        <v>57</v>
      </c>
      <c r="AT51" s="52" t="s">
        <v>58</v>
      </c>
      <c r="AU51" s="52" t="s">
        <v>59</v>
      </c>
      <c r="AV51" s="52" t="s">
        <v>60</v>
      </c>
      <c r="AW51" s="52" t="s">
        <v>61</v>
      </c>
      <c r="AX51" s="52" t="s">
        <v>62</v>
      </c>
      <c r="AY51" s="52" t="s">
        <v>63</v>
      </c>
      <c r="AZ51" s="52" t="s">
        <v>64</v>
      </c>
      <c r="BA51" s="52" t="s">
        <v>65</v>
      </c>
      <c r="BB51" s="52" t="s">
        <v>66</v>
      </c>
      <c r="BC51" s="52" t="s">
        <v>67</v>
      </c>
      <c r="BD51" s="53" t="s">
        <v>68</v>
      </c>
    </row>
    <row r="52" spans="1:91" s="1" customFormat="1" ht="10.9" customHeight="1">
      <c r="B52" s="26"/>
      <c r="AR52" s="26"/>
      <c r="AS52" s="54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8"/>
    </row>
    <row r="53" spans="1:91" s="5" customFormat="1" ht="32.450000000000003" customHeight="1">
      <c r="B53" s="55"/>
      <c r="C53" s="56" t="s">
        <v>69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01">
        <f>ROUND(SUM(AG54:AG59),2)</f>
        <v>0</v>
      </c>
      <c r="AH53" s="201"/>
      <c r="AI53" s="201"/>
      <c r="AJ53" s="201"/>
      <c r="AK53" s="201"/>
      <c r="AL53" s="201"/>
      <c r="AM53" s="201"/>
      <c r="AN53" s="228">
        <f t="shared" ref="AN53:AN59" si="0">SUM(AG53,AT53)</f>
        <v>0</v>
      </c>
      <c r="AO53" s="228"/>
      <c r="AP53" s="228"/>
      <c r="AQ53" s="59" t="s">
        <v>1</v>
      </c>
      <c r="AR53" s="55"/>
      <c r="AS53" s="60">
        <f>ROUND(SUM(AS54:AS59),2)</f>
        <v>0</v>
      </c>
      <c r="AT53" s="61">
        <f t="shared" ref="AT53:AT59" si="1">ROUND(SUM(AV53:AW53),2)</f>
        <v>0</v>
      </c>
      <c r="AU53" s="62">
        <f>ROUND(SUM(AU54:AU59),5)</f>
        <v>944.28411000000006</v>
      </c>
      <c r="AV53" s="61">
        <f>ROUND(AZ53*L26,2)</f>
        <v>0</v>
      </c>
      <c r="AW53" s="61">
        <f>ROUND(BA53*L27,2)</f>
        <v>0</v>
      </c>
      <c r="AX53" s="61">
        <f>ROUND(BB53*L26,2)</f>
        <v>0</v>
      </c>
      <c r="AY53" s="61">
        <f>ROUND(BC53*L27,2)</f>
        <v>0</v>
      </c>
      <c r="AZ53" s="61">
        <f>ROUND(SUM(AZ54:AZ59),2)</f>
        <v>0</v>
      </c>
      <c r="BA53" s="61">
        <f>ROUND(SUM(BA54:BA59),2)</f>
        <v>0</v>
      </c>
      <c r="BB53" s="61">
        <f>ROUND(SUM(BB54:BB59),2)</f>
        <v>0</v>
      </c>
      <c r="BC53" s="61">
        <f>ROUND(SUM(BC54:BC59),2)</f>
        <v>0</v>
      </c>
      <c r="BD53" s="63">
        <f>ROUND(SUM(BD54:BD59),2)</f>
        <v>0</v>
      </c>
      <c r="BS53" s="64" t="s">
        <v>70</v>
      </c>
      <c r="BT53" s="64" t="s">
        <v>71</v>
      </c>
      <c r="BU53" s="65" t="s">
        <v>72</v>
      </c>
      <c r="BV53" s="64" t="s">
        <v>73</v>
      </c>
      <c r="BW53" s="64" t="s">
        <v>4</v>
      </c>
      <c r="BX53" s="64" t="s">
        <v>74</v>
      </c>
      <c r="CL53" s="64" t="s">
        <v>1</v>
      </c>
    </row>
    <row r="54" spans="1:91" s="6" customFormat="1" ht="19.5" customHeight="1">
      <c r="A54" s="66" t="s">
        <v>75</v>
      </c>
      <c r="B54" s="67"/>
      <c r="C54" s="68"/>
      <c r="D54" s="196" t="s">
        <v>76</v>
      </c>
      <c r="E54" s="196"/>
      <c r="F54" s="196"/>
      <c r="G54" s="196"/>
      <c r="H54" s="196"/>
      <c r="I54" s="69"/>
      <c r="J54" s="196" t="s">
        <v>77</v>
      </c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9">
        <f>'A) - Stavební část'!J30</f>
        <v>0</v>
      </c>
      <c r="AH54" s="200"/>
      <c r="AI54" s="200"/>
      <c r="AJ54" s="200"/>
      <c r="AK54" s="200"/>
      <c r="AL54" s="200"/>
      <c r="AM54" s="200"/>
      <c r="AN54" s="199">
        <f t="shared" si="0"/>
        <v>0</v>
      </c>
      <c r="AO54" s="200"/>
      <c r="AP54" s="200"/>
      <c r="AQ54" s="70" t="s">
        <v>78</v>
      </c>
      <c r="AR54" s="67"/>
      <c r="AS54" s="71">
        <v>0</v>
      </c>
      <c r="AT54" s="72">
        <f t="shared" si="1"/>
        <v>0</v>
      </c>
      <c r="AU54" s="73">
        <f>'A) - Stavební část'!P127</f>
        <v>796.53961399999991</v>
      </c>
      <c r="AV54" s="72">
        <f>'A) - Stavební část'!J33</f>
        <v>0</v>
      </c>
      <c r="AW54" s="72">
        <f>'A) - Stavební část'!J34</f>
        <v>0</v>
      </c>
      <c r="AX54" s="72">
        <f>'A) - Stavební část'!J35</f>
        <v>0</v>
      </c>
      <c r="AY54" s="72">
        <f>'A) - Stavební část'!J36</f>
        <v>0</v>
      </c>
      <c r="AZ54" s="72">
        <f>'A) - Stavební část'!F33</f>
        <v>0</v>
      </c>
      <c r="BA54" s="72">
        <f>'A) - Stavební část'!F34</f>
        <v>0</v>
      </c>
      <c r="BB54" s="72">
        <f>'A) - Stavební část'!F35</f>
        <v>0</v>
      </c>
      <c r="BC54" s="72">
        <f>'A) - Stavební část'!F36</f>
        <v>0</v>
      </c>
      <c r="BD54" s="74">
        <f>'A) - Stavební část'!F37</f>
        <v>0</v>
      </c>
      <c r="BT54" s="75" t="s">
        <v>79</v>
      </c>
      <c r="BV54" s="75" t="s">
        <v>73</v>
      </c>
      <c r="BW54" s="75" t="s">
        <v>80</v>
      </c>
      <c r="BX54" s="75" t="s">
        <v>4</v>
      </c>
      <c r="CL54" s="75" t="s">
        <v>1</v>
      </c>
      <c r="CM54" s="75" t="s">
        <v>81</v>
      </c>
    </row>
    <row r="55" spans="1:91" s="6" customFormat="1" ht="19.5" customHeight="1">
      <c r="A55" s="66" t="s">
        <v>75</v>
      </c>
      <c r="B55" s="67"/>
      <c r="C55" s="68"/>
      <c r="D55" s="196" t="s">
        <v>82</v>
      </c>
      <c r="E55" s="196"/>
      <c r="F55" s="196"/>
      <c r="G55" s="196"/>
      <c r="H55" s="196"/>
      <c r="I55" s="69"/>
      <c r="J55" s="196" t="s">
        <v>83</v>
      </c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9">
        <f>'B) - Zdravotechnika'!J30</f>
        <v>0</v>
      </c>
      <c r="AH55" s="200"/>
      <c r="AI55" s="200"/>
      <c r="AJ55" s="200"/>
      <c r="AK55" s="200"/>
      <c r="AL55" s="200"/>
      <c r="AM55" s="200"/>
      <c r="AN55" s="199">
        <f t="shared" si="0"/>
        <v>0</v>
      </c>
      <c r="AO55" s="200"/>
      <c r="AP55" s="200"/>
      <c r="AQ55" s="70" t="s">
        <v>78</v>
      </c>
      <c r="AR55" s="67"/>
      <c r="AS55" s="71">
        <v>0</v>
      </c>
      <c r="AT55" s="72">
        <f t="shared" si="1"/>
        <v>0</v>
      </c>
      <c r="AU55" s="73">
        <f>'B) - Zdravotechnika'!P120</f>
        <v>82.823999999999984</v>
      </c>
      <c r="AV55" s="72">
        <f>'B) - Zdravotechnika'!J33</f>
        <v>0</v>
      </c>
      <c r="AW55" s="72">
        <f>'B) - Zdravotechnika'!J34</f>
        <v>0</v>
      </c>
      <c r="AX55" s="72">
        <f>'B) - Zdravotechnika'!J35</f>
        <v>0</v>
      </c>
      <c r="AY55" s="72">
        <f>'B) - Zdravotechnika'!J36</f>
        <v>0</v>
      </c>
      <c r="AZ55" s="72">
        <f>'B) - Zdravotechnika'!F33</f>
        <v>0</v>
      </c>
      <c r="BA55" s="72">
        <f>'B) - Zdravotechnika'!F34</f>
        <v>0</v>
      </c>
      <c r="BB55" s="72">
        <f>'B) - Zdravotechnika'!F35</f>
        <v>0</v>
      </c>
      <c r="BC55" s="72">
        <f>'B) - Zdravotechnika'!F36</f>
        <v>0</v>
      </c>
      <c r="BD55" s="74">
        <f>'B) - Zdravotechnika'!F37</f>
        <v>0</v>
      </c>
      <c r="BT55" s="75" t="s">
        <v>79</v>
      </c>
      <c r="BV55" s="75" t="s">
        <v>73</v>
      </c>
      <c r="BW55" s="75" t="s">
        <v>84</v>
      </c>
      <c r="BX55" s="75" t="s">
        <v>4</v>
      </c>
      <c r="CL55" s="75" t="s">
        <v>1</v>
      </c>
      <c r="CM55" s="75" t="s">
        <v>81</v>
      </c>
    </row>
    <row r="56" spans="1:91" s="6" customFormat="1" ht="19.5" customHeight="1">
      <c r="A56" s="66" t="s">
        <v>75</v>
      </c>
      <c r="B56" s="67"/>
      <c r="C56" s="68"/>
      <c r="D56" s="196" t="s">
        <v>85</v>
      </c>
      <c r="E56" s="196"/>
      <c r="F56" s="196"/>
      <c r="G56" s="196"/>
      <c r="H56" s="196"/>
      <c r="I56" s="69"/>
      <c r="J56" s="196" t="s">
        <v>86</v>
      </c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9">
        <f>'C) - Ústřední vytápění'!J30</f>
        <v>0</v>
      </c>
      <c r="AH56" s="200"/>
      <c r="AI56" s="200"/>
      <c r="AJ56" s="200"/>
      <c r="AK56" s="200"/>
      <c r="AL56" s="200"/>
      <c r="AM56" s="200"/>
      <c r="AN56" s="199">
        <f t="shared" si="0"/>
        <v>0</v>
      </c>
      <c r="AO56" s="200"/>
      <c r="AP56" s="200"/>
      <c r="AQ56" s="70" t="s">
        <v>78</v>
      </c>
      <c r="AR56" s="67"/>
      <c r="AS56" s="71">
        <v>0</v>
      </c>
      <c r="AT56" s="72">
        <f t="shared" si="1"/>
        <v>0</v>
      </c>
      <c r="AU56" s="73">
        <f>'C) - Ústřední vytápění'!P121</f>
        <v>44.454500000000003</v>
      </c>
      <c r="AV56" s="72">
        <f>'C) - Ústřední vytápění'!J33</f>
        <v>0</v>
      </c>
      <c r="AW56" s="72">
        <f>'C) - Ústřední vytápění'!J34</f>
        <v>0</v>
      </c>
      <c r="AX56" s="72">
        <f>'C) - Ústřední vytápění'!J35</f>
        <v>0</v>
      </c>
      <c r="AY56" s="72">
        <f>'C) - Ústřední vytápění'!J36</f>
        <v>0</v>
      </c>
      <c r="AZ56" s="72">
        <f>'C) - Ústřední vytápění'!F33</f>
        <v>0</v>
      </c>
      <c r="BA56" s="72">
        <f>'C) - Ústřední vytápění'!F34</f>
        <v>0</v>
      </c>
      <c r="BB56" s="72">
        <f>'C) - Ústřední vytápění'!F35</f>
        <v>0</v>
      </c>
      <c r="BC56" s="72">
        <f>'C) - Ústřední vytápění'!F36</f>
        <v>0</v>
      </c>
      <c r="BD56" s="74">
        <f>'C) - Ústřední vytápění'!F37</f>
        <v>0</v>
      </c>
      <c r="BT56" s="75" t="s">
        <v>79</v>
      </c>
      <c r="BV56" s="75" t="s">
        <v>73</v>
      </c>
      <c r="BW56" s="75" t="s">
        <v>87</v>
      </c>
      <c r="BX56" s="75" t="s">
        <v>4</v>
      </c>
      <c r="CL56" s="75" t="s">
        <v>1</v>
      </c>
      <c r="CM56" s="75" t="s">
        <v>81</v>
      </c>
    </row>
    <row r="57" spans="1:91" s="6" customFormat="1" ht="19.5" customHeight="1">
      <c r="A57" s="66" t="s">
        <v>75</v>
      </c>
      <c r="B57" s="67"/>
      <c r="C57" s="68"/>
      <c r="D57" s="196" t="s">
        <v>88</v>
      </c>
      <c r="E57" s="196"/>
      <c r="F57" s="196"/>
      <c r="G57" s="196"/>
      <c r="H57" s="196"/>
      <c r="I57" s="69"/>
      <c r="J57" s="196" t="s">
        <v>89</v>
      </c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9">
        <f>'D) - Elektroinstalace'!J30</f>
        <v>0</v>
      </c>
      <c r="AH57" s="200"/>
      <c r="AI57" s="200"/>
      <c r="AJ57" s="200"/>
      <c r="AK57" s="200"/>
      <c r="AL57" s="200"/>
      <c r="AM57" s="200"/>
      <c r="AN57" s="199">
        <f t="shared" si="0"/>
        <v>0</v>
      </c>
      <c r="AO57" s="200"/>
      <c r="AP57" s="200"/>
      <c r="AQ57" s="70" t="s">
        <v>78</v>
      </c>
      <c r="AR57" s="67"/>
      <c r="AS57" s="71">
        <v>0</v>
      </c>
      <c r="AT57" s="72">
        <f t="shared" si="1"/>
        <v>0</v>
      </c>
      <c r="AU57" s="73">
        <f>'D) - Elektroinstalace'!P120</f>
        <v>0</v>
      </c>
      <c r="AV57" s="72">
        <f>'D) - Elektroinstalace'!J33</f>
        <v>0</v>
      </c>
      <c r="AW57" s="72">
        <f>'D) - Elektroinstalace'!J34</f>
        <v>0</v>
      </c>
      <c r="AX57" s="72">
        <f>'D) - Elektroinstalace'!J35</f>
        <v>0</v>
      </c>
      <c r="AY57" s="72">
        <f>'D) - Elektroinstalace'!J36</f>
        <v>0</v>
      </c>
      <c r="AZ57" s="72">
        <f>'D) - Elektroinstalace'!F33</f>
        <v>0</v>
      </c>
      <c r="BA57" s="72">
        <f>'D) - Elektroinstalace'!F34</f>
        <v>0</v>
      </c>
      <c r="BB57" s="72">
        <f>'D) - Elektroinstalace'!F35</f>
        <v>0</v>
      </c>
      <c r="BC57" s="72">
        <f>'D) - Elektroinstalace'!F36</f>
        <v>0</v>
      </c>
      <c r="BD57" s="74">
        <f>'D) - Elektroinstalace'!F37</f>
        <v>0</v>
      </c>
      <c r="BT57" s="75" t="s">
        <v>79</v>
      </c>
      <c r="BV57" s="75" t="s">
        <v>73</v>
      </c>
      <c r="BW57" s="75" t="s">
        <v>90</v>
      </c>
      <c r="BX57" s="75" t="s">
        <v>4</v>
      </c>
      <c r="CL57" s="75" t="s">
        <v>1</v>
      </c>
      <c r="CM57" s="75" t="s">
        <v>81</v>
      </c>
    </row>
    <row r="58" spans="1:91" s="6" customFormat="1" ht="19.5" customHeight="1">
      <c r="A58" s="66" t="s">
        <v>75</v>
      </c>
      <c r="B58" s="67"/>
      <c r="C58" s="68"/>
      <c r="D58" s="196" t="s">
        <v>91</v>
      </c>
      <c r="E58" s="196"/>
      <c r="F58" s="196"/>
      <c r="G58" s="196"/>
      <c r="H58" s="196"/>
      <c r="I58" s="69"/>
      <c r="J58" s="196" t="s">
        <v>92</v>
      </c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9">
        <f>'E) - VZT (odvětrání)'!J30</f>
        <v>0</v>
      </c>
      <c r="AH58" s="200"/>
      <c r="AI58" s="200"/>
      <c r="AJ58" s="200"/>
      <c r="AK58" s="200"/>
      <c r="AL58" s="200"/>
      <c r="AM58" s="200"/>
      <c r="AN58" s="199">
        <f t="shared" si="0"/>
        <v>0</v>
      </c>
      <c r="AO58" s="200"/>
      <c r="AP58" s="200"/>
      <c r="AQ58" s="70" t="s">
        <v>78</v>
      </c>
      <c r="AR58" s="67"/>
      <c r="AS58" s="71">
        <v>0</v>
      </c>
      <c r="AT58" s="72">
        <f t="shared" si="1"/>
        <v>0</v>
      </c>
      <c r="AU58" s="73">
        <f>'E) - VZT (odvětrání)'!P118</f>
        <v>20.465999999999998</v>
      </c>
      <c r="AV58" s="72">
        <f>'E) - VZT (odvětrání)'!J33</f>
        <v>0</v>
      </c>
      <c r="AW58" s="72">
        <f>'E) - VZT (odvětrání)'!J34</f>
        <v>0</v>
      </c>
      <c r="AX58" s="72">
        <f>'E) - VZT (odvětrání)'!J35</f>
        <v>0</v>
      </c>
      <c r="AY58" s="72">
        <f>'E) - VZT (odvětrání)'!J36</f>
        <v>0</v>
      </c>
      <c r="AZ58" s="72">
        <f>'E) - VZT (odvětrání)'!F33</f>
        <v>0</v>
      </c>
      <c r="BA58" s="72">
        <f>'E) - VZT (odvětrání)'!F34</f>
        <v>0</v>
      </c>
      <c r="BB58" s="72">
        <f>'E) - VZT (odvětrání)'!F35</f>
        <v>0</v>
      </c>
      <c r="BC58" s="72">
        <f>'E) - VZT (odvětrání)'!F36</f>
        <v>0</v>
      </c>
      <c r="BD58" s="74">
        <f>'E) - VZT (odvětrání)'!F37</f>
        <v>0</v>
      </c>
      <c r="BT58" s="75" t="s">
        <v>79</v>
      </c>
      <c r="BV58" s="75" t="s">
        <v>73</v>
      </c>
      <c r="BW58" s="75" t="s">
        <v>93</v>
      </c>
      <c r="BX58" s="75" t="s">
        <v>4</v>
      </c>
      <c r="CL58" s="75" t="s">
        <v>1</v>
      </c>
      <c r="CM58" s="75" t="s">
        <v>81</v>
      </c>
    </row>
    <row r="59" spans="1:91" s="6" customFormat="1" ht="19.5" customHeight="1">
      <c r="A59" s="66" t="s">
        <v>75</v>
      </c>
      <c r="B59" s="67"/>
      <c r="C59" s="68"/>
      <c r="D59" s="196" t="s">
        <v>94</v>
      </c>
      <c r="E59" s="196"/>
      <c r="F59" s="196"/>
      <c r="G59" s="196"/>
      <c r="H59" s="196"/>
      <c r="I59" s="69"/>
      <c r="J59" s="196" t="s">
        <v>95</v>
      </c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9">
        <f>'F) - VRN,rozpočtová rezerva'!J30</f>
        <v>0</v>
      </c>
      <c r="AH59" s="200"/>
      <c r="AI59" s="200"/>
      <c r="AJ59" s="200"/>
      <c r="AK59" s="200"/>
      <c r="AL59" s="200"/>
      <c r="AM59" s="200"/>
      <c r="AN59" s="199">
        <f t="shared" si="0"/>
        <v>0</v>
      </c>
      <c r="AO59" s="200"/>
      <c r="AP59" s="200"/>
      <c r="AQ59" s="70" t="s">
        <v>78</v>
      </c>
      <c r="AR59" s="67"/>
      <c r="AS59" s="76">
        <v>0</v>
      </c>
      <c r="AT59" s="77">
        <f t="shared" si="1"/>
        <v>0</v>
      </c>
      <c r="AU59" s="78">
        <f>'F) - VRN,rozpočtová rezerva'!P117</f>
        <v>0</v>
      </c>
      <c r="AV59" s="77">
        <f>'F) - VRN,rozpočtová rezerva'!J33</f>
        <v>0</v>
      </c>
      <c r="AW59" s="77">
        <f>'F) - VRN,rozpočtová rezerva'!J34</f>
        <v>0</v>
      </c>
      <c r="AX59" s="77">
        <f>'F) - VRN,rozpočtová rezerva'!J35</f>
        <v>0</v>
      </c>
      <c r="AY59" s="77">
        <f>'F) - VRN,rozpočtová rezerva'!J36</f>
        <v>0</v>
      </c>
      <c r="AZ59" s="77">
        <f>'F) - VRN,rozpočtová rezerva'!F33</f>
        <v>0</v>
      </c>
      <c r="BA59" s="77">
        <f>'F) - VRN,rozpočtová rezerva'!F34</f>
        <v>0</v>
      </c>
      <c r="BB59" s="77">
        <f>'F) - VRN,rozpočtová rezerva'!F35</f>
        <v>0</v>
      </c>
      <c r="BC59" s="77">
        <f>'F) - VRN,rozpočtová rezerva'!F36</f>
        <v>0</v>
      </c>
      <c r="BD59" s="79">
        <f>'F) - VRN,rozpočtová rezerva'!F37</f>
        <v>0</v>
      </c>
      <c r="BT59" s="75" t="s">
        <v>79</v>
      </c>
      <c r="BV59" s="75" t="s">
        <v>73</v>
      </c>
      <c r="BW59" s="75" t="s">
        <v>96</v>
      </c>
      <c r="BX59" s="75" t="s">
        <v>4</v>
      </c>
      <c r="CL59" s="75" t="s">
        <v>1</v>
      </c>
      <c r="CM59" s="75" t="s">
        <v>81</v>
      </c>
    </row>
    <row r="60" spans="1:91" s="1" customFormat="1" ht="30" customHeight="1">
      <c r="B60" s="26"/>
      <c r="AR60" s="26"/>
    </row>
    <row r="61" spans="1:91" s="1" customFormat="1" ht="6.95" customHeight="1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26"/>
    </row>
  </sheetData>
  <mergeCells count="59">
    <mergeCell ref="AN59:AP59"/>
    <mergeCell ref="AN51:AP51"/>
    <mergeCell ref="AN54:AP54"/>
    <mergeCell ref="AN55:AP55"/>
    <mergeCell ref="AN56:AP56"/>
    <mergeCell ref="AN57:AP57"/>
    <mergeCell ref="AN58:AP58"/>
    <mergeCell ref="AN53:AP53"/>
    <mergeCell ref="K5:AO5"/>
    <mergeCell ref="K6:AO6"/>
    <mergeCell ref="AR2:BE2"/>
    <mergeCell ref="E20:AN20"/>
    <mergeCell ref="AK23:AO23"/>
    <mergeCell ref="L25:P25"/>
    <mergeCell ref="W25:AE25"/>
    <mergeCell ref="AK25:AO25"/>
    <mergeCell ref="AK26:AO26"/>
    <mergeCell ref="L26:P26"/>
    <mergeCell ref="AK30:AO30"/>
    <mergeCell ref="L30:P30"/>
    <mergeCell ref="W26:AE26"/>
    <mergeCell ref="W29:AE29"/>
    <mergeCell ref="W27:AE27"/>
    <mergeCell ref="W28:AE28"/>
    <mergeCell ref="W30:AE30"/>
    <mergeCell ref="AK27:AO27"/>
    <mergeCell ref="L27:P27"/>
    <mergeCell ref="AK28:AO28"/>
    <mergeCell ref="L28:P28"/>
    <mergeCell ref="AK29:AO29"/>
    <mergeCell ref="L29:P29"/>
    <mergeCell ref="X32:AB32"/>
    <mergeCell ref="AK32:AO32"/>
    <mergeCell ref="D59:H59"/>
    <mergeCell ref="C51:G51"/>
    <mergeCell ref="D54:H54"/>
    <mergeCell ref="D55:H55"/>
    <mergeCell ref="D56:H56"/>
    <mergeCell ref="D57:H57"/>
    <mergeCell ref="D58:H58"/>
    <mergeCell ref="AM50:AP50"/>
    <mergeCell ref="AG57:AM57"/>
    <mergeCell ref="AG58:AM58"/>
    <mergeCell ref="AG59:AM59"/>
    <mergeCell ref="L46:AO46"/>
    <mergeCell ref="AM48:AN48"/>
    <mergeCell ref="I51:AF51"/>
    <mergeCell ref="AS50:AT50"/>
    <mergeCell ref="AG54:AM54"/>
    <mergeCell ref="AG55:AM55"/>
    <mergeCell ref="AG56:AM56"/>
    <mergeCell ref="AG53:AM53"/>
    <mergeCell ref="AG51:AM51"/>
    <mergeCell ref="J59:AF59"/>
    <mergeCell ref="J54:AF54"/>
    <mergeCell ref="J55:AF55"/>
    <mergeCell ref="J56:AF56"/>
    <mergeCell ref="J57:AF57"/>
    <mergeCell ref="J58:AF58"/>
  </mergeCells>
  <hyperlinks>
    <hyperlink ref="A54" location="'A) - Stavební část'!C2" display="/" xr:uid="{00000000-0004-0000-0000-000000000000}"/>
    <hyperlink ref="A55" location="'B) - Zdravotechnika'!C2" display="/" xr:uid="{00000000-0004-0000-0000-000001000000}"/>
    <hyperlink ref="A56" location="'C) - Ústřední vytápění'!C2" display="/" xr:uid="{00000000-0004-0000-0000-000002000000}"/>
    <hyperlink ref="A57" location="'D) - Elektroinstalace'!C2" display="/" xr:uid="{00000000-0004-0000-0000-000003000000}"/>
    <hyperlink ref="A58" location="'E) - VZT (odvětrání)'!C2" display="/" xr:uid="{00000000-0004-0000-0000-000004000000}"/>
    <hyperlink ref="A59" location="'F) - VRN,rozpočtová rezerva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53"/>
  <sheetViews>
    <sheetView showGridLines="0" tabSelected="1" workbookViewId="0">
      <selection activeCell="I221" sqref="I22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56">
      <c r="A1" s="80"/>
    </row>
    <row r="2" spans="1:5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80</v>
      </c>
      <c r="AZ2" s="81" t="s">
        <v>97</v>
      </c>
      <c r="BA2" s="81" t="s">
        <v>1</v>
      </c>
      <c r="BB2" s="81" t="s">
        <v>1</v>
      </c>
      <c r="BC2" s="81" t="s">
        <v>98</v>
      </c>
      <c r="BD2" s="81" t="s">
        <v>99</v>
      </c>
    </row>
    <row r="3" spans="1:5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  <c r="AZ3" s="81" t="s">
        <v>100</v>
      </c>
      <c r="BA3" s="81" t="s">
        <v>1</v>
      </c>
      <c r="BB3" s="81" t="s">
        <v>1</v>
      </c>
      <c r="BC3" s="81" t="s">
        <v>101</v>
      </c>
      <c r="BD3" s="81" t="s">
        <v>81</v>
      </c>
    </row>
    <row r="4" spans="1:56" ht="24.95" hidden="1" customHeight="1">
      <c r="B4" s="18"/>
      <c r="D4" s="19" t="s">
        <v>102</v>
      </c>
      <c r="L4" s="18"/>
      <c r="M4" s="82" t="s">
        <v>10</v>
      </c>
      <c r="AT4" s="15" t="s">
        <v>3</v>
      </c>
      <c r="AZ4" s="81" t="s">
        <v>103</v>
      </c>
      <c r="BA4" s="81" t="s">
        <v>1</v>
      </c>
      <c r="BB4" s="81" t="s">
        <v>1</v>
      </c>
      <c r="BC4" s="81" t="s">
        <v>104</v>
      </c>
      <c r="BD4" s="81" t="s">
        <v>81</v>
      </c>
    </row>
    <row r="5" spans="1:56" ht="6.95" hidden="1" customHeight="1">
      <c r="B5" s="18"/>
      <c r="L5" s="18"/>
      <c r="AZ5" s="81" t="s">
        <v>105</v>
      </c>
      <c r="BA5" s="81" t="s">
        <v>1</v>
      </c>
      <c r="BB5" s="81" t="s">
        <v>1</v>
      </c>
      <c r="BC5" s="81" t="s">
        <v>106</v>
      </c>
      <c r="BD5" s="81" t="s">
        <v>81</v>
      </c>
    </row>
    <row r="6" spans="1:56" ht="12" hidden="1" customHeight="1">
      <c r="B6" s="18"/>
      <c r="D6" s="23" t="s">
        <v>12</v>
      </c>
      <c r="L6" s="18"/>
      <c r="AZ6" s="81" t="s">
        <v>107</v>
      </c>
      <c r="BA6" s="81" t="s">
        <v>1</v>
      </c>
      <c r="BB6" s="81" t="s">
        <v>1</v>
      </c>
      <c r="BC6" s="81" t="s">
        <v>108</v>
      </c>
      <c r="BD6" s="81" t="s">
        <v>81</v>
      </c>
    </row>
    <row r="7" spans="1:5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  <c r="AZ7" s="81" t="s">
        <v>109</v>
      </c>
      <c r="BA7" s="81" t="s">
        <v>1</v>
      </c>
      <c r="BB7" s="81" t="s">
        <v>1</v>
      </c>
      <c r="BC7" s="81" t="s">
        <v>110</v>
      </c>
      <c r="BD7" s="81" t="s">
        <v>81</v>
      </c>
    </row>
    <row r="8" spans="1:56" s="1" customFormat="1" ht="12" hidden="1" customHeight="1">
      <c r="B8" s="26"/>
      <c r="D8" s="23" t="s">
        <v>111</v>
      </c>
      <c r="L8" s="26"/>
      <c r="AZ8" s="81" t="s">
        <v>112</v>
      </c>
      <c r="BA8" s="81" t="s">
        <v>1</v>
      </c>
      <c r="BB8" s="81" t="s">
        <v>1</v>
      </c>
      <c r="BC8" s="81" t="s">
        <v>113</v>
      </c>
      <c r="BD8" s="81" t="s">
        <v>81</v>
      </c>
    </row>
    <row r="9" spans="1:56" s="1" customFormat="1" ht="36.950000000000003" hidden="1" customHeight="1">
      <c r="B9" s="26"/>
      <c r="E9" s="211" t="s">
        <v>114</v>
      </c>
      <c r="F9" s="229"/>
      <c r="G9" s="229"/>
      <c r="H9" s="229"/>
      <c r="L9" s="26"/>
      <c r="AZ9" s="81" t="s">
        <v>115</v>
      </c>
      <c r="BA9" s="81" t="s">
        <v>1</v>
      </c>
      <c r="BB9" s="81" t="s">
        <v>1</v>
      </c>
      <c r="BC9" s="81" t="s">
        <v>116</v>
      </c>
      <c r="BD9" s="81" t="s">
        <v>81</v>
      </c>
    </row>
    <row r="10" spans="1:56" s="1" customFormat="1" hidden="1">
      <c r="B10" s="26"/>
      <c r="L10" s="26"/>
      <c r="AZ10" s="81" t="s">
        <v>117</v>
      </c>
      <c r="BA10" s="81" t="s">
        <v>1</v>
      </c>
      <c r="BB10" s="81" t="s">
        <v>1</v>
      </c>
      <c r="BC10" s="81" t="s">
        <v>118</v>
      </c>
      <c r="BD10" s="81" t="s">
        <v>81</v>
      </c>
    </row>
    <row r="11" spans="1:5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  <c r="AZ11" s="81" t="s">
        <v>119</v>
      </c>
      <c r="BA11" s="81" t="s">
        <v>1</v>
      </c>
      <c r="BB11" s="81" t="s">
        <v>1</v>
      </c>
      <c r="BC11" s="81" t="s">
        <v>120</v>
      </c>
      <c r="BD11" s="81" t="s">
        <v>81</v>
      </c>
    </row>
    <row r="12" spans="1:5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  <c r="AZ12" s="81" t="s">
        <v>121</v>
      </c>
      <c r="BA12" s="81" t="s">
        <v>1</v>
      </c>
      <c r="BB12" s="81" t="s">
        <v>1</v>
      </c>
      <c r="BC12" s="81" t="s">
        <v>122</v>
      </c>
      <c r="BD12" s="81" t="s">
        <v>81</v>
      </c>
    </row>
    <row r="13" spans="1:56" s="1" customFormat="1" ht="10.9" hidden="1" customHeight="1">
      <c r="B13" s="26"/>
      <c r="L13" s="26"/>
      <c r="AZ13" s="81" t="s">
        <v>123</v>
      </c>
      <c r="BA13" s="81" t="s">
        <v>1</v>
      </c>
      <c r="BB13" s="81" t="s">
        <v>1</v>
      </c>
      <c r="BC13" s="81" t="s">
        <v>124</v>
      </c>
      <c r="BD13" s="81" t="s">
        <v>81</v>
      </c>
    </row>
    <row r="14" spans="1:5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  <c r="AZ14" s="81" t="s">
        <v>125</v>
      </c>
      <c r="BA14" s="81" t="s">
        <v>1</v>
      </c>
      <c r="BB14" s="81" t="s">
        <v>1</v>
      </c>
      <c r="BC14" s="81" t="s">
        <v>126</v>
      </c>
      <c r="BD14" s="81" t="s">
        <v>81</v>
      </c>
    </row>
    <row r="15" spans="1:56" s="1" customFormat="1" ht="18" hidden="1" customHeight="1">
      <c r="B15" s="26"/>
      <c r="E15" s="22" t="s">
        <v>22</v>
      </c>
      <c r="I15" s="23" t="s">
        <v>23</v>
      </c>
      <c r="J15" s="22" t="s">
        <v>1</v>
      </c>
      <c r="L15" s="26"/>
      <c r="AZ15" s="81" t="s">
        <v>127</v>
      </c>
      <c r="BA15" s="81" t="s">
        <v>1</v>
      </c>
      <c r="BB15" s="81" t="s">
        <v>1</v>
      </c>
      <c r="BC15" s="81" t="s">
        <v>128</v>
      </c>
      <c r="BD15" s="81" t="s">
        <v>81</v>
      </c>
    </row>
    <row r="16" spans="1:56" s="1" customFormat="1" ht="6.95" hidden="1" customHeight="1">
      <c r="B16" s="26"/>
      <c r="L16" s="26"/>
      <c r="AZ16" s="81" t="s">
        <v>129</v>
      </c>
      <c r="BA16" s="81" t="s">
        <v>1</v>
      </c>
      <c r="BB16" s="81" t="s">
        <v>1</v>
      </c>
      <c r="BC16" s="81" t="s">
        <v>130</v>
      </c>
      <c r="BD16" s="81" t="s">
        <v>81</v>
      </c>
    </row>
    <row r="17" spans="2:56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  <c r="AZ17" s="81" t="s">
        <v>131</v>
      </c>
      <c r="BA17" s="81" t="s">
        <v>1</v>
      </c>
      <c r="BB17" s="81" t="s">
        <v>1</v>
      </c>
      <c r="BC17" s="81" t="s">
        <v>132</v>
      </c>
      <c r="BD17" s="81" t="s">
        <v>81</v>
      </c>
    </row>
    <row r="18" spans="2:56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  <c r="AZ18" s="81" t="s">
        <v>133</v>
      </c>
      <c r="BA18" s="81" t="s">
        <v>1</v>
      </c>
      <c r="BB18" s="81" t="s">
        <v>1</v>
      </c>
      <c r="BC18" s="81" t="s">
        <v>134</v>
      </c>
      <c r="BD18" s="81" t="s">
        <v>81</v>
      </c>
    </row>
    <row r="19" spans="2:56" s="1" customFormat="1" ht="6.95" hidden="1" customHeight="1">
      <c r="B19" s="26"/>
      <c r="L19" s="26"/>
      <c r="AZ19" s="81" t="s">
        <v>135</v>
      </c>
      <c r="BA19" s="81" t="s">
        <v>1</v>
      </c>
      <c r="BB19" s="81" t="s">
        <v>1</v>
      </c>
      <c r="BC19" s="81" t="s">
        <v>136</v>
      </c>
      <c r="BD19" s="81" t="s">
        <v>81</v>
      </c>
    </row>
    <row r="20" spans="2:56" s="1" customFormat="1" ht="12" hidden="1" customHeight="1">
      <c r="B20" s="26"/>
      <c r="D20" s="23" t="s">
        <v>25</v>
      </c>
      <c r="I20" s="23" t="s">
        <v>21</v>
      </c>
      <c r="J20" s="22" t="s">
        <v>1</v>
      </c>
      <c r="L20" s="26"/>
      <c r="AZ20" s="81" t="s">
        <v>137</v>
      </c>
      <c r="BA20" s="81" t="s">
        <v>1</v>
      </c>
      <c r="BB20" s="81" t="s">
        <v>1</v>
      </c>
      <c r="BC20" s="81" t="s">
        <v>138</v>
      </c>
      <c r="BD20" s="81" t="s">
        <v>81</v>
      </c>
    </row>
    <row r="21" spans="2:56" s="1" customFormat="1" ht="18" hidden="1" customHeight="1">
      <c r="B21" s="26"/>
      <c r="E21" s="22" t="s">
        <v>26</v>
      </c>
      <c r="I21" s="23" t="s">
        <v>23</v>
      </c>
      <c r="J21" s="22" t="s">
        <v>1</v>
      </c>
      <c r="L21" s="26"/>
      <c r="AZ21" s="81" t="s">
        <v>139</v>
      </c>
      <c r="BA21" s="81" t="s">
        <v>1</v>
      </c>
      <c r="BB21" s="81" t="s">
        <v>1</v>
      </c>
      <c r="BC21" s="81" t="s">
        <v>140</v>
      </c>
      <c r="BD21" s="81" t="s">
        <v>81</v>
      </c>
    </row>
    <row r="22" spans="2:56" s="1" customFormat="1" ht="6.95" hidden="1" customHeight="1">
      <c r="B22" s="26"/>
      <c r="L22" s="26"/>
      <c r="AZ22" s="81" t="s">
        <v>141</v>
      </c>
      <c r="BA22" s="81" t="s">
        <v>1</v>
      </c>
      <c r="BB22" s="81" t="s">
        <v>1</v>
      </c>
      <c r="BC22" s="81" t="s">
        <v>142</v>
      </c>
      <c r="BD22" s="81" t="s">
        <v>81</v>
      </c>
    </row>
    <row r="23" spans="2:56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  <c r="AZ23" s="81" t="s">
        <v>143</v>
      </c>
      <c r="BA23" s="81" t="s">
        <v>1</v>
      </c>
      <c r="BB23" s="81" t="s">
        <v>1</v>
      </c>
      <c r="BC23" s="81" t="s">
        <v>144</v>
      </c>
      <c r="BD23" s="81" t="s">
        <v>81</v>
      </c>
    </row>
    <row r="24" spans="2:56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  <c r="AZ24" s="81" t="s">
        <v>145</v>
      </c>
      <c r="BA24" s="81" t="s">
        <v>1</v>
      </c>
      <c r="BB24" s="81" t="s">
        <v>1</v>
      </c>
      <c r="BC24" s="81" t="s">
        <v>146</v>
      </c>
      <c r="BD24" s="81" t="s">
        <v>81</v>
      </c>
    </row>
    <row r="25" spans="2:56" s="1" customFormat="1" ht="6.95" hidden="1" customHeight="1">
      <c r="B25" s="26"/>
      <c r="L25" s="26"/>
      <c r="AZ25" s="81" t="s">
        <v>147</v>
      </c>
      <c r="BA25" s="81" t="s">
        <v>1</v>
      </c>
      <c r="BB25" s="81" t="s">
        <v>1</v>
      </c>
      <c r="BC25" s="81" t="s">
        <v>148</v>
      </c>
      <c r="BD25" s="81" t="s">
        <v>81</v>
      </c>
    </row>
    <row r="26" spans="2:56" s="1" customFormat="1" ht="12" hidden="1" customHeight="1">
      <c r="B26" s="26"/>
      <c r="D26" s="23" t="s">
        <v>29</v>
      </c>
      <c r="L26" s="26"/>
    </row>
    <row r="27" spans="2:56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56" s="1" customFormat="1" ht="6.95" hidden="1" customHeight="1">
      <c r="B28" s="26"/>
      <c r="L28" s="26"/>
    </row>
    <row r="29" spans="2:56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56" s="1" customFormat="1" ht="25.35" hidden="1" customHeight="1">
      <c r="B30" s="26"/>
      <c r="D30" s="84" t="s">
        <v>31</v>
      </c>
      <c r="J30" s="58">
        <f>ROUND(J127, 2)</f>
        <v>0</v>
      </c>
      <c r="L30" s="26"/>
    </row>
    <row r="31" spans="2:56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56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ROUND((SUM(BE127:BE352)),  2)</f>
        <v>0</v>
      </c>
      <c r="I33" s="87">
        <v>0.21</v>
      </c>
      <c r="J33" s="86">
        <f>ROUND(((SUM(BE127:BE352))*I33),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ROUND((SUM(BF127:BF352)),  2)</f>
        <v>0</v>
      </c>
      <c r="I34" s="87">
        <v>0.15</v>
      </c>
      <c r="J34" s="86">
        <f>ROUND(((SUM(BF127:BF352))*I34),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ROUND((SUM(BG127:BG352)),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ROUND((SUM(BH127:BH352)),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ROUND((SUM(BI127:BI352)),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A) - Stavební část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43.15" hidden="1" customHeight="1">
      <c r="B91" s="26"/>
      <c r="C91" s="23" t="s">
        <v>20</v>
      </c>
      <c r="F91" s="22" t="str">
        <f>E15</f>
        <v xml:space="preserve">Obec Janov nad Nisou </v>
      </c>
      <c r="I91" s="23" t="s">
        <v>25</v>
      </c>
      <c r="J91" s="24" t="str">
        <f>E21</f>
        <v>TOINSTA společnost projektantů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J127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154</v>
      </c>
      <c r="E97" s="101"/>
      <c r="F97" s="101"/>
      <c r="G97" s="101"/>
      <c r="H97" s="101"/>
      <c r="I97" s="101"/>
      <c r="J97" s="102">
        <f>J128</f>
        <v>0</v>
      </c>
      <c r="L97" s="99"/>
    </row>
    <row r="98" spans="2:12" s="9" customFormat="1" ht="19.899999999999999" hidden="1" customHeight="1">
      <c r="B98" s="103"/>
      <c r="D98" s="104" t="s">
        <v>155</v>
      </c>
      <c r="E98" s="105"/>
      <c r="F98" s="105"/>
      <c r="G98" s="105"/>
      <c r="H98" s="105"/>
      <c r="I98" s="105"/>
      <c r="J98" s="106">
        <f>J129</f>
        <v>0</v>
      </c>
      <c r="L98" s="103"/>
    </row>
    <row r="99" spans="2:12" s="9" customFormat="1" ht="19.899999999999999" hidden="1" customHeight="1">
      <c r="B99" s="103"/>
      <c r="D99" s="104" t="s">
        <v>156</v>
      </c>
      <c r="E99" s="105"/>
      <c r="F99" s="105"/>
      <c r="G99" s="105"/>
      <c r="H99" s="105"/>
      <c r="I99" s="105"/>
      <c r="J99" s="106">
        <f>J142</f>
        <v>0</v>
      </c>
      <c r="L99" s="103"/>
    </row>
    <row r="100" spans="2:12" s="9" customFormat="1" ht="19.899999999999999" hidden="1" customHeight="1">
      <c r="B100" s="103"/>
      <c r="D100" s="104" t="s">
        <v>157</v>
      </c>
      <c r="E100" s="105"/>
      <c r="F100" s="105"/>
      <c r="G100" s="105"/>
      <c r="H100" s="105"/>
      <c r="I100" s="105"/>
      <c r="J100" s="106">
        <f>J172</f>
        <v>0</v>
      </c>
      <c r="L100" s="103"/>
    </row>
    <row r="101" spans="2:12" s="9" customFormat="1" ht="19.899999999999999" hidden="1" customHeight="1">
      <c r="B101" s="103"/>
      <c r="D101" s="104" t="s">
        <v>158</v>
      </c>
      <c r="E101" s="105"/>
      <c r="F101" s="105"/>
      <c r="G101" s="105"/>
      <c r="H101" s="105"/>
      <c r="I101" s="105"/>
      <c r="J101" s="106">
        <f>J185</f>
        <v>0</v>
      </c>
      <c r="L101" s="103"/>
    </row>
    <row r="102" spans="2:12" s="8" customFormat="1" ht="24.95" hidden="1" customHeight="1">
      <c r="B102" s="99"/>
      <c r="D102" s="100" t="s">
        <v>159</v>
      </c>
      <c r="E102" s="101"/>
      <c r="F102" s="101"/>
      <c r="G102" s="101"/>
      <c r="H102" s="101"/>
      <c r="I102" s="101"/>
      <c r="J102" s="102">
        <f>J187</f>
        <v>0</v>
      </c>
      <c r="L102" s="99"/>
    </row>
    <row r="103" spans="2:12" s="9" customFormat="1" ht="19.899999999999999" hidden="1" customHeight="1">
      <c r="B103" s="103"/>
      <c r="D103" s="104" t="s">
        <v>160</v>
      </c>
      <c r="E103" s="105"/>
      <c r="F103" s="105"/>
      <c r="G103" s="105"/>
      <c r="H103" s="105"/>
      <c r="I103" s="105"/>
      <c r="J103" s="106">
        <f>J188</f>
        <v>0</v>
      </c>
      <c r="L103" s="103"/>
    </row>
    <row r="104" spans="2:12" s="9" customFormat="1" ht="19.899999999999999" hidden="1" customHeight="1">
      <c r="B104" s="103"/>
      <c r="D104" s="104" t="s">
        <v>161</v>
      </c>
      <c r="E104" s="105"/>
      <c r="F104" s="105"/>
      <c r="G104" s="105"/>
      <c r="H104" s="105"/>
      <c r="I104" s="105"/>
      <c r="J104" s="106">
        <f>J222</f>
        <v>0</v>
      </c>
      <c r="L104" s="103"/>
    </row>
    <row r="105" spans="2:12" s="9" customFormat="1" ht="19.899999999999999" hidden="1" customHeight="1">
      <c r="B105" s="103"/>
      <c r="D105" s="104" t="s">
        <v>162</v>
      </c>
      <c r="E105" s="105"/>
      <c r="F105" s="105"/>
      <c r="G105" s="105"/>
      <c r="H105" s="105"/>
      <c r="I105" s="105"/>
      <c r="J105" s="106">
        <f>J274</f>
        <v>0</v>
      </c>
      <c r="L105" s="103"/>
    </row>
    <row r="106" spans="2:12" s="9" customFormat="1" ht="19.899999999999999" hidden="1" customHeight="1">
      <c r="B106" s="103"/>
      <c r="D106" s="104" t="s">
        <v>163</v>
      </c>
      <c r="E106" s="105"/>
      <c r="F106" s="105"/>
      <c r="G106" s="105"/>
      <c r="H106" s="105"/>
      <c r="I106" s="105"/>
      <c r="J106" s="106">
        <f>J295</f>
        <v>0</v>
      </c>
      <c r="L106" s="103"/>
    </row>
    <row r="107" spans="2:12" s="9" customFormat="1" ht="19.899999999999999" hidden="1" customHeight="1">
      <c r="B107" s="103"/>
      <c r="D107" s="104" t="s">
        <v>164</v>
      </c>
      <c r="E107" s="105"/>
      <c r="F107" s="105"/>
      <c r="G107" s="105"/>
      <c r="H107" s="105"/>
      <c r="I107" s="105"/>
      <c r="J107" s="106">
        <f>J310</f>
        <v>0</v>
      </c>
      <c r="L107" s="103"/>
    </row>
    <row r="108" spans="2:12" s="9" customFormat="1" ht="19.899999999999999" hidden="1" customHeight="1">
      <c r="B108" s="103"/>
      <c r="D108" s="104" t="s">
        <v>165</v>
      </c>
      <c r="E108" s="105"/>
      <c r="F108" s="105"/>
      <c r="G108" s="105"/>
      <c r="H108" s="105"/>
      <c r="I108" s="105"/>
      <c r="J108" s="106">
        <f>J331</f>
        <v>0</v>
      </c>
      <c r="L108" s="103"/>
    </row>
    <row r="109" spans="2:12" s="1" customFormat="1" ht="21.75" hidden="1" customHeight="1">
      <c r="B109" s="26"/>
      <c r="L109" s="26"/>
    </row>
    <row r="110" spans="2:12" s="1" customFormat="1" ht="6.95" hidden="1" customHeight="1"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26"/>
    </row>
    <row r="111" spans="2:12" hidden="1"/>
    <row r="112" spans="2:12" hidden="1"/>
    <row r="113" spans="2:63" hidden="1"/>
    <row r="114" spans="2:63" s="1" customFormat="1" ht="6.95" customHeight="1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26"/>
    </row>
    <row r="115" spans="2:63" s="1" customFormat="1" ht="24.95" customHeight="1">
      <c r="B115" s="26"/>
      <c r="C115" s="19" t="s">
        <v>166</v>
      </c>
      <c r="L115" s="26"/>
    </row>
    <row r="116" spans="2:63" s="1" customFormat="1" ht="6.95" customHeight="1">
      <c r="B116" s="26"/>
      <c r="L116" s="26"/>
    </row>
    <row r="117" spans="2:63" s="1" customFormat="1" ht="12" customHeight="1">
      <c r="B117" s="26"/>
      <c r="C117" s="23" t="s">
        <v>12</v>
      </c>
      <c r="L117" s="26"/>
    </row>
    <row r="118" spans="2:63" s="1" customFormat="1" ht="16.5" customHeight="1">
      <c r="B118" s="26"/>
      <c r="E118" s="230" t="str">
        <f>E7</f>
        <v>Stavební úpravy východní části přízemí radnice Janov nad Nisou č.p. 520</v>
      </c>
      <c r="F118" s="231"/>
      <c r="G118" s="231"/>
      <c r="H118" s="231"/>
      <c r="L118" s="26"/>
    </row>
    <row r="119" spans="2:63" s="1" customFormat="1" ht="12" customHeight="1">
      <c r="B119" s="26"/>
      <c r="C119" s="23" t="s">
        <v>111</v>
      </c>
      <c r="L119" s="26"/>
    </row>
    <row r="120" spans="2:63" s="1" customFormat="1" ht="16.5" customHeight="1">
      <c r="B120" s="26"/>
      <c r="E120" s="211" t="str">
        <f>E9</f>
        <v>A) - Stavební část</v>
      </c>
      <c r="F120" s="229"/>
      <c r="G120" s="229"/>
      <c r="H120" s="229"/>
      <c r="L120" s="26"/>
    </row>
    <row r="121" spans="2:63" s="1" customFormat="1" ht="6.95" customHeight="1">
      <c r="B121" s="26"/>
      <c r="L121" s="26"/>
    </row>
    <row r="122" spans="2:63" s="1" customFormat="1" ht="12" customHeight="1">
      <c r="B122" s="26"/>
      <c r="C122" s="23" t="s">
        <v>16</v>
      </c>
      <c r="F122" s="22" t="str">
        <f>F12</f>
        <v xml:space="preserve"> </v>
      </c>
      <c r="I122" s="23" t="s">
        <v>18</v>
      </c>
      <c r="J122" s="46" t="str">
        <f>IF(J12="","",J12)</f>
        <v>9. 9. 2021</v>
      </c>
      <c r="L122" s="26"/>
    </row>
    <row r="123" spans="2:63" s="1" customFormat="1" ht="6.95" customHeight="1">
      <c r="B123" s="26"/>
      <c r="L123" s="26"/>
    </row>
    <row r="124" spans="2:63" s="1" customFormat="1" ht="43.15" customHeight="1">
      <c r="B124" s="26"/>
      <c r="C124" s="23" t="s">
        <v>20</v>
      </c>
      <c r="F124" s="22" t="str">
        <f>E15</f>
        <v xml:space="preserve">Obec Janov nad Nisou </v>
      </c>
      <c r="I124" s="23" t="s">
        <v>25</v>
      </c>
      <c r="J124" s="24" t="str">
        <f>E21</f>
        <v>TOINSTA společnost projektantů</v>
      </c>
      <c r="L124" s="26"/>
    </row>
    <row r="125" spans="2:63" s="1" customFormat="1" ht="10.35" customHeight="1">
      <c r="B125" s="26"/>
      <c r="L125" s="26"/>
    </row>
    <row r="126" spans="2:63" s="10" customFormat="1" ht="29.25" customHeight="1">
      <c r="B126" s="107"/>
      <c r="C126" s="108" t="s">
        <v>167</v>
      </c>
      <c r="D126" s="109" t="s">
        <v>56</v>
      </c>
      <c r="E126" s="109" t="s">
        <v>52</v>
      </c>
      <c r="F126" s="109" t="s">
        <v>53</v>
      </c>
      <c r="G126" s="109" t="s">
        <v>168</v>
      </c>
      <c r="H126" s="109" t="s">
        <v>169</v>
      </c>
      <c r="I126" s="109" t="s">
        <v>170</v>
      </c>
      <c r="J126" s="110" t="s">
        <v>151</v>
      </c>
      <c r="K126" s="111" t="s">
        <v>171</v>
      </c>
      <c r="L126" s="107"/>
      <c r="M126" s="51" t="s">
        <v>1</v>
      </c>
      <c r="N126" s="52" t="s">
        <v>35</v>
      </c>
      <c r="O126" s="52" t="s">
        <v>172</v>
      </c>
      <c r="P126" s="52" t="s">
        <v>173</v>
      </c>
      <c r="Q126" s="52" t="s">
        <v>174</v>
      </c>
      <c r="R126" s="52" t="s">
        <v>175</v>
      </c>
      <c r="S126" s="52" t="s">
        <v>176</v>
      </c>
      <c r="T126" s="53" t="s">
        <v>177</v>
      </c>
    </row>
    <row r="127" spans="2:63" s="1" customFormat="1" ht="22.9" customHeight="1">
      <c r="B127" s="26"/>
      <c r="C127" s="56" t="s">
        <v>178</v>
      </c>
      <c r="J127" s="112">
        <f>BK127</f>
        <v>0</v>
      </c>
      <c r="L127" s="26"/>
      <c r="M127" s="54"/>
      <c r="N127" s="47"/>
      <c r="O127" s="47"/>
      <c r="P127" s="113">
        <f>P128+P187</f>
        <v>796.53961399999991</v>
      </c>
      <c r="Q127" s="47"/>
      <c r="R127" s="113">
        <f>R128+R187</f>
        <v>16.02200612</v>
      </c>
      <c r="S127" s="47"/>
      <c r="T127" s="114">
        <f>T128+T187</f>
        <v>10.507033869999999</v>
      </c>
      <c r="AT127" s="15" t="s">
        <v>70</v>
      </c>
      <c r="AU127" s="15" t="s">
        <v>153</v>
      </c>
      <c r="BK127" s="115">
        <f>BK128+BK187</f>
        <v>0</v>
      </c>
    </row>
    <row r="128" spans="2:63" s="11" customFormat="1" ht="25.9" customHeight="1">
      <c r="B128" s="116"/>
      <c r="D128" s="117" t="s">
        <v>70</v>
      </c>
      <c r="E128" s="118" t="s">
        <v>179</v>
      </c>
      <c r="F128" s="118" t="s">
        <v>180</v>
      </c>
      <c r="J128" s="119">
        <f>BK128</f>
        <v>0</v>
      </c>
      <c r="L128" s="116"/>
      <c r="M128" s="120"/>
      <c r="N128" s="121"/>
      <c r="O128" s="121"/>
      <c r="P128" s="122">
        <f>P129+P142+P172+P185</f>
        <v>302.78864199999998</v>
      </c>
      <c r="Q128" s="121"/>
      <c r="R128" s="122">
        <f>R129+R142+R172+R185</f>
        <v>8.61645884</v>
      </c>
      <c r="S128" s="121"/>
      <c r="T128" s="123">
        <f>T129+T142+T172+T185</f>
        <v>10.4857254</v>
      </c>
      <c r="AR128" s="117" t="s">
        <v>79</v>
      </c>
      <c r="AT128" s="124" t="s">
        <v>70</v>
      </c>
      <c r="AU128" s="124" t="s">
        <v>71</v>
      </c>
      <c r="AY128" s="117" t="s">
        <v>181</v>
      </c>
      <c r="BK128" s="125">
        <f>BK129+BK142+BK172+BK185</f>
        <v>0</v>
      </c>
    </row>
    <row r="129" spans="2:65" s="11" customFormat="1" ht="22.9" customHeight="1">
      <c r="B129" s="116"/>
      <c r="D129" s="117" t="s">
        <v>70</v>
      </c>
      <c r="E129" s="126" t="s">
        <v>99</v>
      </c>
      <c r="F129" s="126" t="s">
        <v>182</v>
      </c>
      <c r="J129" s="127">
        <f>BK129</f>
        <v>0</v>
      </c>
      <c r="L129" s="116"/>
      <c r="M129" s="120"/>
      <c r="N129" s="121"/>
      <c r="O129" s="121"/>
      <c r="P129" s="122">
        <f>SUM(P130:P141)</f>
        <v>102.98806399999999</v>
      </c>
      <c r="Q129" s="121"/>
      <c r="R129" s="122">
        <f>SUM(R130:R141)</f>
        <v>6.1569188400000003</v>
      </c>
      <c r="S129" s="121"/>
      <c r="T129" s="123">
        <f>SUM(T130:T141)</f>
        <v>0</v>
      </c>
      <c r="AR129" s="117" t="s">
        <v>79</v>
      </c>
      <c r="AT129" s="124" t="s">
        <v>70</v>
      </c>
      <c r="AU129" s="124" t="s">
        <v>79</v>
      </c>
      <c r="AY129" s="117" t="s">
        <v>181</v>
      </c>
      <c r="BK129" s="125">
        <f>SUM(BK130:BK141)</f>
        <v>0</v>
      </c>
    </row>
    <row r="130" spans="2:65" s="1" customFormat="1" ht="16.5" customHeight="1">
      <c r="B130" s="128"/>
      <c r="C130" s="164" t="s">
        <v>79</v>
      </c>
      <c r="D130" s="164" t="s">
        <v>183</v>
      </c>
      <c r="E130" s="165" t="s">
        <v>184</v>
      </c>
      <c r="F130" s="166" t="s">
        <v>185</v>
      </c>
      <c r="G130" s="167" t="s">
        <v>186</v>
      </c>
      <c r="H130" s="168">
        <v>0.54</v>
      </c>
      <c r="I130" s="162"/>
      <c r="J130" s="169">
        <f>ROUND(I130*H130,2)</f>
        <v>0</v>
      </c>
      <c r="K130" s="129" t="s">
        <v>187</v>
      </c>
      <c r="L130" s="26"/>
      <c r="M130" s="130" t="s">
        <v>1</v>
      </c>
      <c r="N130" s="131" t="s">
        <v>36</v>
      </c>
      <c r="O130" s="132">
        <v>0.95199999999999996</v>
      </c>
      <c r="P130" s="132">
        <f>O130*H130</f>
        <v>0.51407999999999998</v>
      </c>
      <c r="Q130" s="132">
        <v>0.18385000000000001</v>
      </c>
      <c r="R130" s="132">
        <f>Q130*H130</f>
        <v>9.927900000000002E-2</v>
      </c>
      <c r="S130" s="132">
        <v>0</v>
      </c>
      <c r="T130" s="133">
        <f>S130*H130</f>
        <v>0</v>
      </c>
      <c r="AR130" s="134" t="s">
        <v>188</v>
      </c>
      <c r="AT130" s="134" t="s">
        <v>183</v>
      </c>
      <c r="AU130" s="134" t="s">
        <v>81</v>
      </c>
      <c r="AY130" s="15" t="s">
        <v>181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5" t="s">
        <v>79</v>
      </c>
      <c r="BK130" s="135">
        <f>ROUND(I130*H130,2)</f>
        <v>0</v>
      </c>
      <c r="BL130" s="15" t="s">
        <v>188</v>
      </c>
      <c r="BM130" s="134" t="s">
        <v>189</v>
      </c>
    </row>
    <row r="131" spans="2:65" s="12" customFormat="1">
      <c r="B131" s="136"/>
      <c r="C131" s="182"/>
      <c r="D131" s="183" t="s">
        <v>190</v>
      </c>
      <c r="E131" s="184" t="s">
        <v>1</v>
      </c>
      <c r="F131" s="185" t="s">
        <v>191</v>
      </c>
      <c r="G131" s="182"/>
      <c r="H131" s="186">
        <v>0.54</v>
      </c>
      <c r="I131" s="187"/>
      <c r="J131" s="182"/>
      <c r="L131" s="136"/>
      <c r="M131" s="141"/>
      <c r="N131" s="142"/>
      <c r="O131" s="142"/>
      <c r="P131" s="142"/>
      <c r="Q131" s="142"/>
      <c r="R131" s="142"/>
      <c r="S131" s="142"/>
      <c r="T131" s="143"/>
      <c r="AT131" s="138" t="s">
        <v>190</v>
      </c>
      <c r="AU131" s="138" t="s">
        <v>81</v>
      </c>
      <c r="AV131" s="12" t="s">
        <v>81</v>
      </c>
      <c r="AW131" s="12" t="s">
        <v>27</v>
      </c>
      <c r="AX131" s="12" t="s">
        <v>79</v>
      </c>
      <c r="AY131" s="138" t="s">
        <v>181</v>
      </c>
    </row>
    <row r="132" spans="2:65" s="1" customFormat="1" ht="16.5" customHeight="1">
      <c r="B132" s="128"/>
      <c r="C132" s="164" t="s">
        <v>81</v>
      </c>
      <c r="D132" s="164" t="s">
        <v>183</v>
      </c>
      <c r="E132" s="165" t="s">
        <v>192</v>
      </c>
      <c r="F132" s="166" t="s">
        <v>193</v>
      </c>
      <c r="G132" s="167" t="s">
        <v>186</v>
      </c>
      <c r="H132" s="168">
        <v>2.84</v>
      </c>
      <c r="I132" s="162"/>
      <c r="J132" s="169">
        <f t="shared" ref="J132:J141" si="0">ROUND(I132*H132,2)</f>
        <v>0</v>
      </c>
      <c r="K132" s="129" t="s">
        <v>187</v>
      </c>
      <c r="L132" s="26"/>
      <c r="M132" s="130" t="s">
        <v>1</v>
      </c>
      <c r="N132" s="131" t="s">
        <v>36</v>
      </c>
      <c r="O132" s="132">
        <v>1.6060000000000001</v>
      </c>
      <c r="P132" s="132">
        <f t="shared" ref="P132:P141" si="1">O132*H132</f>
        <v>4.5610400000000002</v>
      </c>
      <c r="Q132" s="132">
        <v>0.26723000000000002</v>
      </c>
      <c r="R132" s="132">
        <f t="shared" ref="R132:R141" si="2">Q132*H132</f>
        <v>0.75893319999999997</v>
      </c>
      <c r="S132" s="132">
        <v>0</v>
      </c>
      <c r="T132" s="133">
        <f t="shared" ref="T132:T141" si="3">S132*H132</f>
        <v>0</v>
      </c>
      <c r="AR132" s="134" t="s">
        <v>188</v>
      </c>
      <c r="AT132" s="134" t="s">
        <v>183</v>
      </c>
      <c r="AU132" s="134" t="s">
        <v>81</v>
      </c>
      <c r="AY132" s="15" t="s">
        <v>181</v>
      </c>
      <c r="BE132" s="135">
        <f t="shared" ref="BE132:BE141" si="4">IF(N132="základní",J132,0)</f>
        <v>0</v>
      </c>
      <c r="BF132" s="135">
        <f t="shared" ref="BF132:BF141" si="5">IF(N132="snížená",J132,0)</f>
        <v>0</v>
      </c>
      <c r="BG132" s="135">
        <f t="shared" ref="BG132:BG141" si="6">IF(N132="zákl. přenesená",J132,0)</f>
        <v>0</v>
      </c>
      <c r="BH132" s="135">
        <f t="shared" ref="BH132:BH141" si="7">IF(N132="sníž. přenesená",J132,0)</f>
        <v>0</v>
      </c>
      <c r="BI132" s="135">
        <f t="shared" ref="BI132:BI141" si="8">IF(N132="nulová",J132,0)</f>
        <v>0</v>
      </c>
      <c r="BJ132" s="15" t="s">
        <v>79</v>
      </c>
      <c r="BK132" s="135">
        <f t="shared" ref="BK132:BK141" si="9">ROUND(I132*H132,2)</f>
        <v>0</v>
      </c>
      <c r="BL132" s="15" t="s">
        <v>188</v>
      </c>
      <c r="BM132" s="134" t="s">
        <v>194</v>
      </c>
    </row>
    <row r="133" spans="2:65" s="1" customFormat="1" ht="16.5" customHeight="1">
      <c r="B133" s="128"/>
      <c r="C133" s="164" t="s">
        <v>99</v>
      </c>
      <c r="D133" s="164" t="s">
        <v>183</v>
      </c>
      <c r="E133" s="165" t="s">
        <v>195</v>
      </c>
      <c r="F133" s="166" t="s">
        <v>196</v>
      </c>
      <c r="G133" s="167" t="s">
        <v>186</v>
      </c>
      <c r="H133" s="168">
        <v>3.54</v>
      </c>
      <c r="I133" s="162"/>
      <c r="J133" s="169">
        <f t="shared" si="0"/>
        <v>0</v>
      </c>
      <c r="K133" s="129" t="s">
        <v>187</v>
      </c>
      <c r="L133" s="26"/>
      <c r="M133" s="130" t="s">
        <v>1</v>
      </c>
      <c r="N133" s="131" t="s">
        <v>36</v>
      </c>
      <c r="O133" s="132">
        <v>0.624</v>
      </c>
      <c r="P133" s="132">
        <f t="shared" si="1"/>
        <v>2.2089599999999998</v>
      </c>
      <c r="Q133" s="132">
        <v>0.04</v>
      </c>
      <c r="R133" s="132">
        <f t="shared" si="2"/>
        <v>0.1416</v>
      </c>
      <c r="S133" s="132">
        <v>0</v>
      </c>
      <c r="T133" s="133">
        <f t="shared" si="3"/>
        <v>0</v>
      </c>
      <c r="AR133" s="134" t="s">
        <v>188</v>
      </c>
      <c r="AT133" s="134" t="s">
        <v>183</v>
      </c>
      <c r="AU133" s="134" t="s">
        <v>81</v>
      </c>
      <c r="AY133" s="15" t="s">
        <v>181</v>
      </c>
      <c r="BE133" s="135">
        <f t="shared" si="4"/>
        <v>0</v>
      </c>
      <c r="BF133" s="135">
        <f t="shared" si="5"/>
        <v>0</v>
      </c>
      <c r="BG133" s="135">
        <f t="shared" si="6"/>
        <v>0</v>
      </c>
      <c r="BH133" s="135">
        <f t="shared" si="7"/>
        <v>0</v>
      </c>
      <c r="BI133" s="135">
        <f t="shared" si="8"/>
        <v>0</v>
      </c>
      <c r="BJ133" s="15" t="s">
        <v>79</v>
      </c>
      <c r="BK133" s="135">
        <f t="shared" si="9"/>
        <v>0</v>
      </c>
      <c r="BL133" s="15" t="s">
        <v>188</v>
      </c>
      <c r="BM133" s="134" t="s">
        <v>197</v>
      </c>
    </row>
    <row r="134" spans="2:65" s="1" customFormat="1" ht="16.5" customHeight="1">
      <c r="B134" s="128"/>
      <c r="C134" s="164" t="s">
        <v>188</v>
      </c>
      <c r="D134" s="164" t="s">
        <v>183</v>
      </c>
      <c r="E134" s="165" t="s">
        <v>198</v>
      </c>
      <c r="F134" s="166" t="s">
        <v>199</v>
      </c>
      <c r="G134" s="167" t="s">
        <v>186</v>
      </c>
      <c r="H134" s="168">
        <v>10.3</v>
      </c>
      <c r="I134" s="162"/>
      <c r="J134" s="169">
        <f t="shared" si="0"/>
        <v>0</v>
      </c>
      <c r="K134" s="129" t="s">
        <v>187</v>
      </c>
      <c r="L134" s="26"/>
      <c r="M134" s="130" t="s">
        <v>1</v>
      </c>
      <c r="N134" s="131" t="s">
        <v>36</v>
      </c>
      <c r="O134" s="132">
        <v>0.58299999999999996</v>
      </c>
      <c r="P134" s="132">
        <f t="shared" si="1"/>
        <v>6.0049000000000001</v>
      </c>
      <c r="Q134" s="132">
        <v>2.8400000000000002E-2</v>
      </c>
      <c r="R134" s="132">
        <f t="shared" si="2"/>
        <v>0.29252000000000006</v>
      </c>
      <c r="S134" s="132">
        <v>0</v>
      </c>
      <c r="T134" s="133">
        <f t="shared" si="3"/>
        <v>0</v>
      </c>
      <c r="AR134" s="134" t="s">
        <v>188</v>
      </c>
      <c r="AT134" s="134" t="s">
        <v>183</v>
      </c>
      <c r="AU134" s="134" t="s">
        <v>81</v>
      </c>
      <c r="AY134" s="15" t="s">
        <v>181</v>
      </c>
      <c r="BE134" s="135">
        <f t="shared" si="4"/>
        <v>0</v>
      </c>
      <c r="BF134" s="135">
        <f t="shared" si="5"/>
        <v>0</v>
      </c>
      <c r="BG134" s="135">
        <f t="shared" si="6"/>
        <v>0</v>
      </c>
      <c r="BH134" s="135">
        <f t="shared" si="7"/>
        <v>0</v>
      </c>
      <c r="BI134" s="135">
        <f t="shared" si="8"/>
        <v>0</v>
      </c>
      <c r="BJ134" s="15" t="s">
        <v>79</v>
      </c>
      <c r="BK134" s="135">
        <f t="shared" si="9"/>
        <v>0</v>
      </c>
      <c r="BL134" s="15" t="s">
        <v>188</v>
      </c>
      <c r="BM134" s="134" t="s">
        <v>200</v>
      </c>
    </row>
    <row r="135" spans="2:65" s="1" customFormat="1" ht="16.5" customHeight="1">
      <c r="B135" s="128"/>
      <c r="C135" s="164" t="s">
        <v>201</v>
      </c>
      <c r="D135" s="164" t="s">
        <v>183</v>
      </c>
      <c r="E135" s="165" t="s">
        <v>202</v>
      </c>
      <c r="F135" s="166" t="s">
        <v>203</v>
      </c>
      <c r="G135" s="167" t="s">
        <v>186</v>
      </c>
      <c r="H135" s="168">
        <v>92.396000000000001</v>
      </c>
      <c r="I135" s="162"/>
      <c r="J135" s="169">
        <f t="shared" si="0"/>
        <v>0</v>
      </c>
      <c r="K135" s="129" t="s">
        <v>187</v>
      </c>
      <c r="L135" s="26"/>
      <c r="M135" s="130" t="s">
        <v>1</v>
      </c>
      <c r="N135" s="131" t="s">
        <v>36</v>
      </c>
      <c r="O135" s="132">
        <v>0.34399999999999997</v>
      </c>
      <c r="P135" s="132">
        <f t="shared" si="1"/>
        <v>31.784223999999998</v>
      </c>
      <c r="Q135" s="132">
        <v>1.7000000000000001E-2</v>
      </c>
      <c r="R135" s="132">
        <f t="shared" si="2"/>
        <v>1.570732</v>
      </c>
      <c r="S135" s="132">
        <v>0</v>
      </c>
      <c r="T135" s="133">
        <f t="shared" si="3"/>
        <v>0</v>
      </c>
      <c r="AR135" s="134" t="s">
        <v>188</v>
      </c>
      <c r="AT135" s="134" t="s">
        <v>183</v>
      </c>
      <c r="AU135" s="134" t="s">
        <v>81</v>
      </c>
      <c r="AY135" s="15" t="s">
        <v>181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5" t="s">
        <v>79</v>
      </c>
      <c r="BK135" s="135">
        <f t="shared" si="9"/>
        <v>0</v>
      </c>
      <c r="BL135" s="15" t="s">
        <v>188</v>
      </c>
      <c r="BM135" s="134" t="s">
        <v>204</v>
      </c>
    </row>
    <row r="136" spans="2:65" s="1" customFormat="1" ht="16.5" customHeight="1">
      <c r="B136" s="128"/>
      <c r="C136" s="164" t="s">
        <v>205</v>
      </c>
      <c r="D136" s="164" t="s">
        <v>183</v>
      </c>
      <c r="E136" s="165" t="s">
        <v>206</v>
      </c>
      <c r="F136" s="166" t="s">
        <v>207</v>
      </c>
      <c r="G136" s="167" t="s">
        <v>186</v>
      </c>
      <c r="H136" s="168">
        <v>32.58</v>
      </c>
      <c r="I136" s="162"/>
      <c r="J136" s="169">
        <f t="shared" si="0"/>
        <v>0</v>
      </c>
      <c r="K136" s="129" t="s">
        <v>187</v>
      </c>
      <c r="L136" s="26"/>
      <c r="M136" s="130" t="s">
        <v>1</v>
      </c>
      <c r="N136" s="131" t="s">
        <v>36</v>
      </c>
      <c r="O136" s="132">
        <v>0.46600000000000003</v>
      </c>
      <c r="P136" s="132">
        <f t="shared" si="1"/>
        <v>15.18228</v>
      </c>
      <c r="Q136" s="132">
        <v>2.8400000000000002E-2</v>
      </c>
      <c r="R136" s="132">
        <f t="shared" si="2"/>
        <v>0.92527199999999998</v>
      </c>
      <c r="S136" s="132">
        <v>0</v>
      </c>
      <c r="T136" s="133">
        <f t="shared" si="3"/>
        <v>0</v>
      </c>
      <c r="AR136" s="134" t="s">
        <v>188</v>
      </c>
      <c r="AT136" s="134" t="s">
        <v>183</v>
      </c>
      <c r="AU136" s="134" t="s">
        <v>81</v>
      </c>
      <c r="AY136" s="15" t="s">
        <v>181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5" t="s">
        <v>79</v>
      </c>
      <c r="BK136" s="135">
        <f t="shared" si="9"/>
        <v>0</v>
      </c>
      <c r="BL136" s="15" t="s">
        <v>188</v>
      </c>
      <c r="BM136" s="134" t="s">
        <v>208</v>
      </c>
    </row>
    <row r="137" spans="2:65" s="1" customFormat="1" ht="16.5" customHeight="1">
      <c r="B137" s="128"/>
      <c r="C137" s="164" t="s">
        <v>209</v>
      </c>
      <c r="D137" s="164" t="s">
        <v>183</v>
      </c>
      <c r="E137" s="165" t="s">
        <v>210</v>
      </c>
      <c r="F137" s="166" t="s">
        <v>211</v>
      </c>
      <c r="G137" s="167" t="s">
        <v>212</v>
      </c>
      <c r="H137" s="168">
        <v>14</v>
      </c>
      <c r="I137" s="162"/>
      <c r="J137" s="169">
        <f t="shared" si="0"/>
        <v>0</v>
      </c>
      <c r="K137" s="129" t="s">
        <v>187</v>
      </c>
      <c r="L137" s="26"/>
      <c r="M137" s="130" t="s">
        <v>1</v>
      </c>
      <c r="N137" s="131" t="s">
        <v>36</v>
      </c>
      <c r="O137" s="132">
        <v>0.34200000000000003</v>
      </c>
      <c r="P137" s="132">
        <f t="shared" si="1"/>
        <v>4.7880000000000003</v>
      </c>
      <c r="Q137" s="132">
        <v>9.7000000000000003E-3</v>
      </c>
      <c r="R137" s="132">
        <f t="shared" si="2"/>
        <v>0.1358</v>
      </c>
      <c r="S137" s="132">
        <v>0</v>
      </c>
      <c r="T137" s="133">
        <f t="shared" si="3"/>
        <v>0</v>
      </c>
      <c r="AR137" s="134" t="s">
        <v>188</v>
      </c>
      <c r="AT137" s="134" t="s">
        <v>183</v>
      </c>
      <c r="AU137" s="134" t="s">
        <v>81</v>
      </c>
      <c r="AY137" s="15" t="s">
        <v>181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5" t="s">
        <v>79</v>
      </c>
      <c r="BK137" s="135">
        <f t="shared" si="9"/>
        <v>0</v>
      </c>
      <c r="BL137" s="15" t="s">
        <v>188</v>
      </c>
      <c r="BM137" s="134" t="s">
        <v>213</v>
      </c>
    </row>
    <row r="138" spans="2:65" s="1" customFormat="1" ht="16.5" customHeight="1">
      <c r="B138" s="128"/>
      <c r="C138" s="164" t="s">
        <v>215</v>
      </c>
      <c r="D138" s="164" t="s">
        <v>183</v>
      </c>
      <c r="E138" s="165" t="s">
        <v>216</v>
      </c>
      <c r="F138" s="166" t="s">
        <v>217</v>
      </c>
      <c r="G138" s="167" t="s">
        <v>212</v>
      </c>
      <c r="H138" s="168">
        <v>6</v>
      </c>
      <c r="I138" s="162"/>
      <c r="J138" s="169">
        <f t="shared" si="0"/>
        <v>0</v>
      </c>
      <c r="K138" s="129" t="s">
        <v>187</v>
      </c>
      <c r="L138" s="26"/>
      <c r="M138" s="130" t="s">
        <v>1</v>
      </c>
      <c r="N138" s="131" t="s">
        <v>36</v>
      </c>
      <c r="O138" s="132">
        <v>0.72499999999999998</v>
      </c>
      <c r="P138" s="132">
        <f t="shared" si="1"/>
        <v>4.3499999999999996</v>
      </c>
      <c r="Q138" s="132">
        <v>4.1500000000000002E-2</v>
      </c>
      <c r="R138" s="132">
        <f t="shared" si="2"/>
        <v>0.249</v>
      </c>
      <c r="S138" s="132">
        <v>0</v>
      </c>
      <c r="T138" s="133">
        <f t="shared" si="3"/>
        <v>0</v>
      </c>
      <c r="AR138" s="134" t="s">
        <v>188</v>
      </c>
      <c r="AT138" s="134" t="s">
        <v>183</v>
      </c>
      <c r="AU138" s="134" t="s">
        <v>81</v>
      </c>
      <c r="AY138" s="15" t="s">
        <v>181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5" t="s">
        <v>79</v>
      </c>
      <c r="BK138" s="135">
        <f t="shared" si="9"/>
        <v>0</v>
      </c>
      <c r="BL138" s="15" t="s">
        <v>188</v>
      </c>
      <c r="BM138" s="134" t="s">
        <v>218</v>
      </c>
    </row>
    <row r="139" spans="2:65" s="1" customFormat="1" ht="16.5" customHeight="1">
      <c r="B139" s="128"/>
      <c r="C139" s="164" t="s">
        <v>219</v>
      </c>
      <c r="D139" s="164" t="s">
        <v>183</v>
      </c>
      <c r="E139" s="165" t="s">
        <v>220</v>
      </c>
      <c r="F139" s="166" t="s">
        <v>221</v>
      </c>
      <c r="G139" s="167" t="s">
        <v>186</v>
      </c>
      <c r="H139" s="168">
        <v>4.46</v>
      </c>
      <c r="I139" s="162"/>
      <c r="J139" s="169">
        <f t="shared" si="0"/>
        <v>0</v>
      </c>
      <c r="K139" s="129" t="s">
        <v>187</v>
      </c>
      <c r="L139" s="26"/>
      <c r="M139" s="130" t="s">
        <v>1</v>
      </c>
      <c r="N139" s="131" t="s">
        <v>36</v>
      </c>
      <c r="O139" s="132">
        <v>1.355</v>
      </c>
      <c r="P139" s="132">
        <f t="shared" si="1"/>
        <v>6.0432999999999995</v>
      </c>
      <c r="Q139" s="132">
        <v>3.3579999999999999E-2</v>
      </c>
      <c r="R139" s="132">
        <f t="shared" si="2"/>
        <v>0.14976680000000001</v>
      </c>
      <c r="S139" s="132">
        <v>0</v>
      </c>
      <c r="T139" s="133">
        <f t="shared" si="3"/>
        <v>0</v>
      </c>
      <c r="AR139" s="134" t="s">
        <v>188</v>
      </c>
      <c r="AT139" s="134" t="s">
        <v>183</v>
      </c>
      <c r="AU139" s="134" t="s">
        <v>81</v>
      </c>
      <c r="AY139" s="15" t="s">
        <v>181</v>
      </c>
      <c r="BE139" s="135">
        <f t="shared" si="4"/>
        <v>0</v>
      </c>
      <c r="BF139" s="135">
        <f t="shared" si="5"/>
        <v>0</v>
      </c>
      <c r="BG139" s="135">
        <f t="shared" si="6"/>
        <v>0</v>
      </c>
      <c r="BH139" s="135">
        <f t="shared" si="7"/>
        <v>0</v>
      </c>
      <c r="BI139" s="135">
        <f t="shared" si="8"/>
        <v>0</v>
      </c>
      <c r="BJ139" s="15" t="s">
        <v>79</v>
      </c>
      <c r="BK139" s="135">
        <f t="shared" si="9"/>
        <v>0</v>
      </c>
      <c r="BL139" s="15" t="s">
        <v>188</v>
      </c>
      <c r="BM139" s="134" t="s">
        <v>222</v>
      </c>
    </row>
    <row r="140" spans="2:65" s="1" customFormat="1" ht="16.5" customHeight="1">
      <c r="B140" s="128"/>
      <c r="C140" s="164" t="s">
        <v>223</v>
      </c>
      <c r="D140" s="164" t="s">
        <v>183</v>
      </c>
      <c r="E140" s="165" t="s">
        <v>224</v>
      </c>
      <c r="F140" s="166" t="s">
        <v>225</v>
      </c>
      <c r="G140" s="167" t="s">
        <v>186</v>
      </c>
      <c r="H140" s="168">
        <v>69.872</v>
      </c>
      <c r="I140" s="162"/>
      <c r="J140" s="169">
        <f t="shared" si="0"/>
        <v>0</v>
      </c>
      <c r="K140" s="129" t="s">
        <v>187</v>
      </c>
      <c r="L140" s="26"/>
      <c r="M140" s="130" t="s">
        <v>1</v>
      </c>
      <c r="N140" s="131" t="s">
        <v>36</v>
      </c>
      <c r="O140" s="132">
        <v>0.34</v>
      </c>
      <c r="P140" s="132">
        <f t="shared" si="1"/>
        <v>23.756480000000003</v>
      </c>
      <c r="Q140" s="132">
        <v>1.9470000000000001E-2</v>
      </c>
      <c r="R140" s="132">
        <f t="shared" si="2"/>
        <v>1.3604078400000001</v>
      </c>
      <c r="S140" s="132">
        <v>0</v>
      </c>
      <c r="T140" s="133">
        <f t="shared" si="3"/>
        <v>0</v>
      </c>
      <c r="AR140" s="134" t="s">
        <v>188</v>
      </c>
      <c r="AT140" s="134" t="s">
        <v>183</v>
      </c>
      <c r="AU140" s="134" t="s">
        <v>81</v>
      </c>
      <c r="AY140" s="15" t="s">
        <v>181</v>
      </c>
      <c r="BE140" s="135">
        <f t="shared" si="4"/>
        <v>0</v>
      </c>
      <c r="BF140" s="135">
        <f t="shared" si="5"/>
        <v>0</v>
      </c>
      <c r="BG140" s="135">
        <f t="shared" si="6"/>
        <v>0</v>
      </c>
      <c r="BH140" s="135">
        <f t="shared" si="7"/>
        <v>0</v>
      </c>
      <c r="BI140" s="135">
        <f t="shared" si="8"/>
        <v>0</v>
      </c>
      <c r="BJ140" s="15" t="s">
        <v>79</v>
      </c>
      <c r="BK140" s="135">
        <f t="shared" si="9"/>
        <v>0</v>
      </c>
      <c r="BL140" s="15" t="s">
        <v>188</v>
      </c>
      <c r="BM140" s="134" t="s">
        <v>226</v>
      </c>
    </row>
    <row r="141" spans="2:65" s="1" customFormat="1" ht="16.5" customHeight="1">
      <c r="B141" s="128"/>
      <c r="C141" s="164" t="s">
        <v>227</v>
      </c>
      <c r="D141" s="164" t="s">
        <v>183</v>
      </c>
      <c r="E141" s="165" t="s">
        <v>228</v>
      </c>
      <c r="F141" s="166" t="s">
        <v>229</v>
      </c>
      <c r="G141" s="167" t="s">
        <v>186</v>
      </c>
      <c r="H141" s="168">
        <v>10.6</v>
      </c>
      <c r="I141" s="162"/>
      <c r="J141" s="169">
        <f t="shared" si="0"/>
        <v>0</v>
      </c>
      <c r="K141" s="129" t="s">
        <v>187</v>
      </c>
      <c r="L141" s="26"/>
      <c r="M141" s="130" t="s">
        <v>1</v>
      </c>
      <c r="N141" s="131" t="s">
        <v>36</v>
      </c>
      <c r="O141" s="132">
        <v>0.35799999999999998</v>
      </c>
      <c r="P141" s="132">
        <f t="shared" si="1"/>
        <v>3.7947999999999995</v>
      </c>
      <c r="Q141" s="132">
        <v>4.4679999999999997E-2</v>
      </c>
      <c r="R141" s="132">
        <f t="shared" si="2"/>
        <v>0.47360799999999997</v>
      </c>
      <c r="S141" s="132">
        <v>0</v>
      </c>
      <c r="T141" s="133">
        <f t="shared" si="3"/>
        <v>0</v>
      </c>
      <c r="AR141" s="134" t="s">
        <v>188</v>
      </c>
      <c r="AT141" s="134" t="s">
        <v>183</v>
      </c>
      <c r="AU141" s="134" t="s">
        <v>81</v>
      </c>
      <c r="AY141" s="15" t="s">
        <v>181</v>
      </c>
      <c r="BE141" s="135">
        <f t="shared" si="4"/>
        <v>0</v>
      </c>
      <c r="BF141" s="135">
        <f t="shared" si="5"/>
        <v>0</v>
      </c>
      <c r="BG141" s="135">
        <f t="shared" si="6"/>
        <v>0</v>
      </c>
      <c r="BH141" s="135">
        <f t="shared" si="7"/>
        <v>0</v>
      </c>
      <c r="BI141" s="135">
        <f t="shared" si="8"/>
        <v>0</v>
      </c>
      <c r="BJ141" s="15" t="s">
        <v>79</v>
      </c>
      <c r="BK141" s="135">
        <f t="shared" si="9"/>
        <v>0</v>
      </c>
      <c r="BL141" s="15" t="s">
        <v>188</v>
      </c>
      <c r="BM141" s="134" t="s">
        <v>230</v>
      </c>
    </row>
    <row r="142" spans="2:65" s="11" customFormat="1" ht="27.75" customHeight="1">
      <c r="B142" s="116"/>
      <c r="C142" s="177"/>
      <c r="D142" s="178" t="s">
        <v>70</v>
      </c>
      <c r="E142" s="179" t="s">
        <v>219</v>
      </c>
      <c r="F142" s="179" t="s">
        <v>231</v>
      </c>
      <c r="G142" s="177"/>
      <c r="H142" s="177"/>
      <c r="I142" s="181"/>
      <c r="J142" s="180">
        <f>BK142</f>
        <v>0</v>
      </c>
      <c r="L142" s="116"/>
      <c r="M142" s="120"/>
      <c r="N142" s="121"/>
      <c r="O142" s="121"/>
      <c r="P142" s="122">
        <f>SUM(P143:P171)</f>
        <v>190.399902</v>
      </c>
      <c r="Q142" s="121"/>
      <c r="R142" s="122">
        <f>SUM(R143:R171)</f>
        <v>2.4595400000000001</v>
      </c>
      <c r="S142" s="121"/>
      <c r="T142" s="123">
        <f>SUM(T143:T171)</f>
        <v>10.4857254</v>
      </c>
      <c r="AR142" s="117" t="s">
        <v>79</v>
      </c>
      <c r="AT142" s="124" t="s">
        <v>70</v>
      </c>
      <c r="AU142" s="124" t="s">
        <v>79</v>
      </c>
      <c r="AY142" s="117" t="s">
        <v>181</v>
      </c>
      <c r="BK142" s="125">
        <f>SUM(BK143:BK171)</f>
        <v>0</v>
      </c>
    </row>
    <row r="143" spans="2:65" s="1" customFormat="1" ht="16.5" customHeight="1">
      <c r="B143" s="128"/>
      <c r="C143" s="164" t="s">
        <v>232</v>
      </c>
      <c r="D143" s="164" t="s">
        <v>183</v>
      </c>
      <c r="E143" s="165" t="s">
        <v>233</v>
      </c>
      <c r="F143" s="166" t="s">
        <v>234</v>
      </c>
      <c r="G143" s="167" t="s">
        <v>186</v>
      </c>
      <c r="H143" s="168">
        <v>36</v>
      </c>
      <c r="I143" s="162"/>
      <c r="J143" s="169">
        <f>ROUND(I143*H143,2)</f>
        <v>0</v>
      </c>
      <c r="K143" s="129" t="s">
        <v>187</v>
      </c>
      <c r="L143" s="26"/>
      <c r="M143" s="130" t="s">
        <v>1</v>
      </c>
      <c r="N143" s="131" t="s">
        <v>36</v>
      </c>
      <c r="O143" s="132">
        <v>0.105</v>
      </c>
      <c r="P143" s="132">
        <f>O143*H143</f>
        <v>3.78</v>
      </c>
      <c r="Q143" s="132">
        <v>1.2999999999999999E-4</v>
      </c>
      <c r="R143" s="132">
        <f>Q143*H143</f>
        <v>4.6799999999999993E-3</v>
      </c>
      <c r="S143" s="132">
        <v>0</v>
      </c>
      <c r="T143" s="133">
        <f>S143*H143</f>
        <v>0</v>
      </c>
      <c r="AR143" s="134" t="s">
        <v>188</v>
      </c>
      <c r="AT143" s="134" t="s">
        <v>183</v>
      </c>
      <c r="AU143" s="134" t="s">
        <v>81</v>
      </c>
      <c r="AY143" s="15" t="s">
        <v>181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5" t="s">
        <v>79</v>
      </c>
      <c r="BK143" s="135">
        <f>ROUND(I143*H143,2)</f>
        <v>0</v>
      </c>
      <c r="BL143" s="15" t="s">
        <v>188</v>
      </c>
      <c r="BM143" s="134" t="s">
        <v>235</v>
      </c>
    </row>
    <row r="144" spans="2:65" s="1" customFormat="1" ht="24" customHeight="1">
      <c r="B144" s="128"/>
      <c r="C144" s="164" t="s">
        <v>236</v>
      </c>
      <c r="D144" s="164" t="s">
        <v>183</v>
      </c>
      <c r="E144" s="165" t="s">
        <v>237</v>
      </c>
      <c r="F144" s="166" t="s">
        <v>238</v>
      </c>
      <c r="G144" s="167" t="s">
        <v>239</v>
      </c>
      <c r="H144" s="168">
        <v>1</v>
      </c>
      <c r="I144" s="162"/>
      <c r="J144" s="169">
        <f>ROUND(I144*H144,2)</f>
        <v>0</v>
      </c>
      <c r="K144" s="129" t="s">
        <v>1</v>
      </c>
      <c r="L144" s="26"/>
      <c r="M144" s="130" t="s">
        <v>1</v>
      </c>
      <c r="N144" s="131" t="s">
        <v>36</v>
      </c>
      <c r="O144" s="132">
        <v>0.105</v>
      </c>
      <c r="P144" s="132">
        <f>O144*H144</f>
        <v>0.105</v>
      </c>
      <c r="Q144" s="132">
        <v>1.2999999999999999E-4</v>
      </c>
      <c r="R144" s="132">
        <f>Q144*H144</f>
        <v>1.2999999999999999E-4</v>
      </c>
      <c r="S144" s="132">
        <v>0</v>
      </c>
      <c r="T144" s="133">
        <f>S144*H144</f>
        <v>0</v>
      </c>
      <c r="AR144" s="134" t="s">
        <v>188</v>
      </c>
      <c r="AT144" s="134" t="s">
        <v>183</v>
      </c>
      <c r="AU144" s="134" t="s">
        <v>81</v>
      </c>
      <c r="AY144" s="15" t="s">
        <v>181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5" t="s">
        <v>79</v>
      </c>
      <c r="BK144" s="135">
        <f>ROUND(I144*H144,2)</f>
        <v>0</v>
      </c>
      <c r="BL144" s="15" t="s">
        <v>188</v>
      </c>
      <c r="BM144" s="134" t="s">
        <v>240</v>
      </c>
    </row>
    <row r="145" spans="2:65" s="1" customFormat="1" ht="16.5" customHeight="1">
      <c r="B145" s="128"/>
      <c r="C145" s="164" t="s">
        <v>214</v>
      </c>
      <c r="D145" s="164" t="s">
        <v>183</v>
      </c>
      <c r="E145" s="165" t="s">
        <v>241</v>
      </c>
      <c r="F145" s="166" t="s">
        <v>242</v>
      </c>
      <c r="G145" s="167" t="s">
        <v>239</v>
      </c>
      <c r="H145" s="168">
        <v>1</v>
      </c>
      <c r="I145" s="162"/>
      <c r="J145" s="169">
        <f>ROUND(I145*H145,2)</f>
        <v>0</v>
      </c>
      <c r="K145" s="129" t="s">
        <v>1</v>
      </c>
      <c r="L145" s="26"/>
      <c r="M145" s="130" t="s">
        <v>1</v>
      </c>
      <c r="N145" s="131" t="s">
        <v>36</v>
      </c>
      <c r="O145" s="132">
        <v>0.105</v>
      </c>
      <c r="P145" s="132">
        <f>O145*H145</f>
        <v>0.105</v>
      </c>
      <c r="Q145" s="132">
        <v>1.2999999999999999E-4</v>
      </c>
      <c r="R145" s="132">
        <f>Q145*H145</f>
        <v>1.2999999999999999E-4</v>
      </c>
      <c r="S145" s="132">
        <v>0</v>
      </c>
      <c r="T145" s="133">
        <f>S145*H145</f>
        <v>0</v>
      </c>
      <c r="AR145" s="134" t="s">
        <v>188</v>
      </c>
      <c r="AT145" s="134" t="s">
        <v>183</v>
      </c>
      <c r="AU145" s="134" t="s">
        <v>81</v>
      </c>
      <c r="AY145" s="15" t="s">
        <v>181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5" t="s">
        <v>79</v>
      </c>
      <c r="BK145" s="135">
        <f>ROUND(I145*H145,2)</f>
        <v>0</v>
      </c>
      <c r="BL145" s="15" t="s">
        <v>188</v>
      </c>
      <c r="BM145" s="134" t="s">
        <v>243</v>
      </c>
    </row>
    <row r="146" spans="2:65" s="1" customFormat="1" ht="16.5" customHeight="1">
      <c r="B146" s="128"/>
      <c r="C146" s="164" t="s">
        <v>8</v>
      </c>
      <c r="D146" s="164" t="s">
        <v>183</v>
      </c>
      <c r="E146" s="165" t="s">
        <v>244</v>
      </c>
      <c r="F146" s="166" t="s">
        <v>245</v>
      </c>
      <c r="G146" s="167" t="s">
        <v>186</v>
      </c>
      <c r="H146" s="168">
        <v>85</v>
      </c>
      <c r="I146" s="162"/>
      <c r="J146" s="169">
        <f>ROUND(I146*H146,2)</f>
        <v>0</v>
      </c>
      <c r="K146" s="129" t="s">
        <v>1</v>
      </c>
      <c r="L146" s="26"/>
      <c r="M146" s="130" t="s">
        <v>1</v>
      </c>
      <c r="N146" s="131" t="s">
        <v>36</v>
      </c>
      <c r="O146" s="132">
        <v>0.308</v>
      </c>
      <c r="P146" s="132">
        <f>O146*H146</f>
        <v>26.18</v>
      </c>
      <c r="Q146" s="132">
        <v>4.0000000000000003E-5</v>
      </c>
      <c r="R146" s="132">
        <f>Q146*H146</f>
        <v>3.4000000000000002E-3</v>
      </c>
      <c r="S146" s="132">
        <v>0</v>
      </c>
      <c r="T146" s="133">
        <f>S146*H146</f>
        <v>0</v>
      </c>
      <c r="AR146" s="134" t="s">
        <v>188</v>
      </c>
      <c r="AT146" s="134" t="s">
        <v>183</v>
      </c>
      <c r="AU146" s="134" t="s">
        <v>81</v>
      </c>
      <c r="AY146" s="15" t="s">
        <v>181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5" t="s">
        <v>79</v>
      </c>
      <c r="BK146" s="135">
        <f>ROUND(I146*H146,2)</f>
        <v>0</v>
      </c>
      <c r="BL146" s="15" t="s">
        <v>188</v>
      </c>
      <c r="BM146" s="134" t="s">
        <v>246</v>
      </c>
    </row>
    <row r="147" spans="2:65" s="1" customFormat="1" ht="16.5" customHeight="1">
      <c r="B147" s="128"/>
      <c r="C147" s="164" t="s">
        <v>247</v>
      </c>
      <c r="D147" s="164" t="s">
        <v>183</v>
      </c>
      <c r="E147" s="165" t="s">
        <v>248</v>
      </c>
      <c r="F147" s="166" t="s">
        <v>249</v>
      </c>
      <c r="G147" s="167" t="s">
        <v>186</v>
      </c>
      <c r="H147" s="168">
        <v>9.7680000000000007</v>
      </c>
      <c r="I147" s="162"/>
      <c r="J147" s="169">
        <f>ROUND(I147*H147,2)</f>
        <v>0</v>
      </c>
      <c r="K147" s="129" t="s">
        <v>1</v>
      </c>
      <c r="L147" s="26"/>
      <c r="M147" s="130" t="s">
        <v>1</v>
      </c>
      <c r="N147" s="131" t="s">
        <v>36</v>
      </c>
      <c r="O147" s="132">
        <v>0.71799999999999997</v>
      </c>
      <c r="P147" s="132">
        <f>O147*H147</f>
        <v>7.0134240000000005</v>
      </c>
      <c r="Q147" s="132">
        <v>0</v>
      </c>
      <c r="R147" s="132">
        <f>Q147*H147</f>
        <v>0</v>
      </c>
      <c r="S147" s="132">
        <v>4.6300000000000001E-2</v>
      </c>
      <c r="T147" s="133">
        <f>S147*H147</f>
        <v>0.45225840000000006</v>
      </c>
      <c r="AR147" s="134" t="s">
        <v>188</v>
      </c>
      <c r="AT147" s="134" t="s">
        <v>183</v>
      </c>
      <c r="AU147" s="134" t="s">
        <v>81</v>
      </c>
      <c r="AY147" s="15" t="s">
        <v>181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5" t="s">
        <v>79</v>
      </c>
      <c r="BK147" s="135">
        <f>ROUND(I147*H147,2)</f>
        <v>0</v>
      </c>
      <c r="BL147" s="15" t="s">
        <v>188</v>
      </c>
      <c r="BM147" s="134" t="s">
        <v>250</v>
      </c>
    </row>
    <row r="148" spans="2:65" s="12" customFormat="1">
      <c r="B148" s="136"/>
      <c r="C148" s="182"/>
      <c r="D148" s="183" t="s">
        <v>190</v>
      </c>
      <c r="E148" s="184" t="s">
        <v>1</v>
      </c>
      <c r="F148" s="185" t="s">
        <v>251</v>
      </c>
      <c r="G148" s="182"/>
      <c r="H148" s="186">
        <v>9.7680000000000007</v>
      </c>
      <c r="I148" s="187"/>
      <c r="J148" s="182"/>
      <c r="L148" s="136"/>
      <c r="M148" s="141"/>
      <c r="N148" s="142"/>
      <c r="O148" s="142"/>
      <c r="P148" s="142"/>
      <c r="Q148" s="142"/>
      <c r="R148" s="142"/>
      <c r="S148" s="142"/>
      <c r="T148" s="143"/>
      <c r="AT148" s="138" t="s">
        <v>190</v>
      </c>
      <c r="AU148" s="138" t="s">
        <v>81</v>
      </c>
      <c r="AV148" s="12" t="s">
        <v>81</v>
      </c>
      <c r="AW148" s="12" t="s">
        <v>27</v>
      </c>
      <c r="AX148" s="12" t="s">
        <v>79</v>
      </c>
      <c r="AY148" s="138" t="s">
        <v>181</v>
      </c>
    </row>
    <row r="149" spans="2:65" s="1" customFormat="1" ht="16.5" customHeight="1">
      <c r="B149" s="128"/>
      <c r="C149" s="164" t="s">
        <v>252</v>
      </c>
      <c r="D149" s="164" t="s">
        <v>183</v>
      </c>
      <c r="E149" s="165" t="s">
        <v>253</v>
      </c>
      <c r="F149" s="166" t="s">
        <v>254</v>
      </c>
      <c r="G149" s="167" t="s">
        <v>186</v>
      </c>
      <c r="H149" s="168">
        <v>17.928000000000001</v>
      </c>
      <c r="I149" s="162"/>
      <c r="J149" s="169">
        <f>ROUND(I149*H149,2)</f>
        <v>0</v>
      </c>
      <c r="K149" s="129" t="s">
        <v>1</v>
      </c>
      <c r="L149" s="26"/>
      <c r="M149" s="130" t="s">
        <v>1</v>
      </c>
      <c r="N149" s="131" t="s">
        <v>36</v>
      </c>
      <c r="O149" s="132">
        <v>0.49099999999999999</v>
      </c>
      <c r="P149" s="132">
        <f>O149*H149</f>
        <v>8.8026479999999996</v>
      </c>
      <c r="Q149" s="132">
        <v>0</v>
      </c>
      <c r="R149" s="132">
        <f>Q149*H149</f>
        <v>0</v>
      </c>
      <c r="S149" s="132">
        <v>2.5000000000000001E-2</v>
      </c>
      <c r="T149" s="133">
        <f>S149*H149</f>
        <v>0.44820000000000004</v>
      </c>
      <c r="AR149" s="134" t="s">
        <v>247</v>
      </c>
      <c r="AT149" s="134" t="s">
        <v>183</v>
      </c>
      <c r="AU149" s="134" t="s">
        <v>81</v>
      </c>
      <c r="AY149" s="15" t="s">
        <v>181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5" t="s">
        <v>79</v>
      </c>
      <c r="BK149" s="135">
        <f>ROUND(I149*H149,2)</f>
        <v>0</v>
      </c>
      <c r="BL149" s="15" t="s">
        <v>247</v>
      </c>
      <c r="BM149" s="134" t="s">
        <v>255</v>
      </c>
    </row>
    <row r="150" spans="2:65" s="12" customFormat="1">
      <c r="B150" s="136"/>
      <c r="C150" s="182"/>
      <c r="D150" s="183" t="s">
        <v>190</v>
      </c>
      <c r="E150" s="184" t="s">
        <v>1</v>
      </c>
      <c r="F150" s="185" t="s">
        <v>256</v>
      </c>
      <c r="G150" s="182"/>
      <c r="H150" s="186">
        <v>17.928000000000001</v>
      </c>
      <c r="I150" s="187"/>
      <c r="J150" s="182"/>
      <c r="L150" s="136"/>
      <c r="M150" s="141"/>
      <c r="N150" s="142"/>
      <c r="O150" s="142"/>
      <c r="P150" s="142"/>
      <c r="Q150" s="142"/>
      <c r="R150" s="142"/>
      <c r="S150" s="142"/>
      <c r="T150" s="143"/>
      <c r="AT150" s="138" t="s">
        <v>190</v>
      </c>
      <c r="AU150" s="138" t="s">
        <v>81</v>
      </c>
      <c r="AV150" s="12" t="s">
        <v>81</v>
      </c>
      <c r="AW150" s="12" t="s">
        <v>27</v>
      </c>
      <c r="AX150" s="12" t="s">
        <v>79</v>
      </c>
      <c r="AY150" s="138" t="s">
        <v>181</v>
      </c>
    </row>
    <row r="151" spans="2:65" s="1" customFormat="1" ht="24" customHeight="1">
      <c r="B151" s="128"/>
      <c r="C151" s="164" t="s">
        <v>257</v>
      </c>
      <c r="D151" s="164" t="s">
        <v>183</v>
      </c>
      <c r="E151" s="165" t="s">
        <v>258</v>
      </c>
      <c r="F151" s="166" t="s">
        <v>259</v>
      </c>
      <c r="G151" s="167" t="s">
        <v>212</v>
      </c>
      <c r="H151" s="168">
        <v>2</v>
      </c>
      <c r="I151" s="162"/>
      <c r="J151" s="169">
        <f>ROUND(I151*H151,2)</f>
        <v>0</v>
      </c>
      <c r="K151" s="129" t="s">
        <v>1</v>
      </c>
      <c r="L151" s="26"/>
      <c r="M151" s="130" t="s">
        <v>1</v>
      </c>
      <c r="N151" s="131" t="s">
        <v>36</v>
      </c>
      <c r="O151" s="132">
        <v>0.49099999999999999</v>
      </c>
      <c r="P151" s="132">
        <f>O151*H151</f>
        <v>0.98199999999999998</v>
      </c>
      <c r="Q151" s="132">
        <v>0</v>
      </c>
      <c r="R151" s="132">
        <f>Q151*H151</f>
        <v>0</v>
      </c>
      <c r="S151" s="132">
        <v>0.05</v>
      </c>
      <c r="T151" s="133">
        <f>S151*H151</f>
        <v>0.1</v>
      </c>
      <c r="AR151" s="134" t="s">
        <v>247</v>
      </c>
      <c r="AT151" s="134" t="s">
        <v>183</v>
      </c>
      <c r="AU151" s="134" t="s">
        <v>81</v>
      </c>
      <c r="AY151" s="15" t="s">
        <v>181</v>
      </c>
      <c r="BE151" s="135">
        <f>IF(N151="základní",J151,0)</f>
        <v>0</v>
      </c>
      <c r="BF151" s="135">
        <f>IF(N151="snížená",J151,0)</f>
        <v>0</v>
      </c>
      <c r="BG151" s="135">
        <f>IF(N151="zákl. přenesená",J151,0)</f>
        <v>0</v>
      </c>
      <c r="BH151" s="135">
        <f>IF(N151="sníž. přenesená",J151,0)</f>
        <v>0</v>
      </c>
      <c r="BI151" s="135">
        <f>IF(N151="nulová",J151,0)</f>
        <v>0</v>
      </c>
      <c r="BJ151" s="15" t="s">
        <v>79</v>
      </c>
      <c r="BK151" s="135">
        <f>ROUND(I151*H151,2)</f>
        <v>0</v>
      </c>
      <c r="BL151" s="15" t="s">
        <v>247</v>
      </c>
      <c r="BM151" s="134" t="s">
        <v>260</v>
      </c>
    </row>
    <row r="152" spans="2:65" s="12" customFormat="1">
      <c r="B152" s="136"/>
      <c r="C152" s="182"/>
      <c r="D152" s="183" t="s">
        <v>190</v>
      </c>
      <c r="E152" s="184" t="s">
        <v>1</v>
      </c>
      <c r="F152" s="185" t="s">
        <v>81</v>
      </c>
      <c r="G152" s="182"/>
      <c r="H152" s="186">
        <v>2</v>
      </c>
      <c r="I152" s="187"/>
      <c r="J152" s="182"/>
      <c r="L152" s="136"/>
      <c r="M152" s="141"/>
      <c r="N152" s="142"/>
      <c r="O152" s="142"/>
      <c r="P152" s="142"/>
      <c r="Q152" s="142"/>
      <c r="R152" s="142"/>
      <c r="S152" s="142"/>
      <c r="T152" s="143"/>
      <c r="AT152" s="138" t="s">
        <v>190</v>
      </c>
      <c r="AU152" s="138" t="s">
        <v>81</v>
      </c>
      <c r="AV152" s="12" t="s">
        <v>81</v>
      </c>
      <c r="AW152" s="12" t="s">
        <v>27</v>
      </c>
      <c r="AX152" s="12" t="s">
        <v>79</v>
      </c>
      <c r="AY152" s="138" t="s">
        <v>181</v>
      </c>
    </row>
    <row r="153" spans="2:65" s="1" customFormat="1" ht="16.5" customHeight="1">
      <c r="B153" s="128"/>
      <c r="C153" s="164" t="s">
        <v>261</v>
      </c>
      <c r="D153" s="164" t="s">
        <v>183</v>
      </c>
      <c r="E153" s="165" t="s">
        <v>262</v>
      </c>
      <c r="F153" s="166" t="s">
        <v>263</v>
      </c>
      <c r="G153" s="167" t="s">
        <v>186</v>
      </c>
      <c r="H153" s="168">
        <v>17.661999999999999</v>
      </c>
      <c r="I153" s="162"/>
      <c r="J153" s="169">
        <f>ROUND(I153*H153,2)</f>
        <v>0</v>
      </c>
      <c r="K153" s="129" t="s">
        <v>1</v>
      </c>
      <c r="L153" s="26"/>
      <c r="M153" s="130" t="s">
        <v>1</v>
      </c>
      <c r="N153" s="131" t="s">
        <v>36</v>
      </c>
      <c r="O153" s="132">
        <v>0.71499999999999997</v>
      </c>
      <c r="P153" s="132">
        <f>O153*H153</f>
        <v>12.628329999999998</v>
      </c>
      <c r="Q153" s="132">
        <v>0</v>
      </c>
      <c r="R153" s="132">
        <f>Q153*H153</f>
        <v>0</v>
      </c>
      <c r="S153" s="132">
        <v>1.4200000000000001E-2</v>
      </c>
      <c r="T153" s="133">
        <f>S153*H153</f>
        <v>0.25080039999999998</v>
      </c>
      <c r="AR153" s="134" t="s">
        <v>188</v>
      </c>
      <c r="AT153" s="134" t="s">
        <v>183</v>
      </c>
      <c r="AU153" s="134" t="s">
        <v>81</v>
      </c>
      <c r="AY153" s="15" t="s">
        <v>181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5" t="s">
        <v>79</v>
      </c>
      <c r="BK153" s="135">
        <f>ROUND(I153*H153,2)</f>
        <v>0</v>
      </c>
      <c r="BL153" s="15" t="s">
        <v>188</v>
      </c>
      <c r="BM153" s="134" t="s">
        <v>264</v>
      </c>
    </row>
    <row r="154" spans="2:65" s="12" customFormat="1">
      <c r="B154" s="136"/>
      <c r="C154" s="182"/>
      <c r="D154" s="183" t="s">
        <v>190</v>
      </c>
      <c r="E154" s="184" t="s">
        <v>1</v>
      </c>
      <c r="F154" s="185" t="s">
        <v>265</v>
      </c>
      <c r="G154" s="182"/>
      <c r="H154" s="186">
        <v>8.218</v>
      </c>
      <c r="I154" s="187"/>
      <c r="J154" s="182"/>
      <c r="L154" s="136"/>
      <c r="M154" s="141"/>
      <c r="N154" s="142"/>
      <c r="O154" s="142"/>
      <c r="P154" s="142"/>
      <c r="Q154" s="142"/>
      <c r="R154" s="142"/>
      <c r="S154" s="142"/>
      <c r="T154" s="143"/>
      <c r="AT154" s="138" t="s">
        <v>190</v>
      </c>
      <c r="AU154" s="138" t="s">
        <v>81</v>
      </c>
      <c r="AV154" s="12" t="s">
        <v>81</v>
      </c>
      <c r="AW154" s="12" t="s">
        <v>27</v>
      </c>
      <c r="AX154" s="12" t="s">
        <v>71</v>
      </c>
      <c r="AY154" s="138" t="s">
        <v>181</v>
      </c>
    </row>
    <row r="155" spans="2:65" s="12" customFormat="1">
      <c r="B155" s="136"/>
      <c r="C155" s="182"/>
      <c r="D155" s="183" t="s">
        <v>190</v>
      </c>
      <c r="E155" s="184" t="s">
        <v>1</v>
      </c>
      <c r="F155" s="185" t="s">
        <v>266</v>
      </c>
      <c r="G155" s="182"/>
      <c r="H155" s="186">
        <v>8.9039999999999999</v>
      </c>
      <c r="I155" s="187"/>
      <c r="J155" s="182"/>
      <c r="L155" s="136"/>
      <c r="M155" s="141"/>
      <c r="N155" s="142"/>
      <c r="O155" s="142"/>
      <c r="P155" s="142"/>
      <c r="Q155" s="142"/>
      <c r="R155" s="142"/>
      <c r="S155" s="142"/>
      <c r="T155" s="143"/>
      <c r="AT155" s="138" t="s">
        <v>190</v>
      </c>
      <c r="AU155" s="138" t="s">
        <v>81</v>
      </c>
      <c r="AV155" s="12" t="s">
        <v>81</v>
      </c>
      <c r="AW155" s="12" t="s">
        <v>27</v>
      </c>
      <c r="AX155" s="12" t="s">
        <v>71</v>
      </c>
      <c r="AY155" s="138" t="s">
        <v>181</v>
      </c>
    </row>
    <row r="156" spans="2:65" s="12" customFormat="1">
      <c r="B156" s="136"/>
      <c r="C156" s="182"/>
      <c r="D156" s="183" t="s">
        <v>190</v>
      </c>
      <c r="E156" s="184" t="s">
        <v>1</v>
      </c>
      <c r="F156" s="185" t="s">
        <v>267</v>
      </c>
      <c r="G156" s="182"/>
      <c r="H156" s="186">
        <v>0.54</v>
      </c>
      <c r="I156" s="187"/>
      <c r="J156" s="182"/>
      <c r="L156" s="136"/>
      <c r="M156" s="141"/>
      <c r="N156" s="142"/>
      <c r="O156" s="142"/>
      <c r="P156" s="142"/>
      <c r="Q156" s="142"/>
      <c r="R156" s="142"/>
      <c r="S156" s="142"/>
      <c r="T156" s="143"/>
      <c r="AT156" s="138" t="s">
        <v>190</v>
      </c>
      <c r="AU156" s="138" t="s">
        <v>81</v>
      </c>
      <c r="AV156" s="12" t="s">
        <v>81</v>
      </c>
      <c r="AW156" s="12" t="s">
        <v>27</v>
      </c>
      <c r="AX156" s="12" t="s">
        <v>71</v>
      </c>
      <c r="AY156" s="138" t="s">
        <v>181</v>
      </c>
    </row>
    <row r="157" spans="2:65" s="13" customFormat="1">
      <c r="B157" s="144"/>
      <c r="C157" s="188"/>
      <c r="D157" s="183" t="s">
        <v>190</v>
      </c>
      <c r="E157" s="189" t="s">
        <v>109</v>
      </c>
      <c r="F157" s="190" t="s">
        <v>268</v>
      </c>
      <c r="G157" s="188"/>
      <c r="H157" s="191">
        <v>17.661999999999999</v>
      </c>
      <c r="I157" s="195"/>
      <c r="J157" s="188"/>
      <c r="L157" s="144"/>
      <c r="M157" s="146"/>
      <c r="N157" s="147"/>
      <c r="O157" s="147"/>
      <c r="P157" s="147"/>
      <c r="Q157" s="147"/>
      <c r="R157" s="147"/>
      <c r="S157" s="147"/>
      <c r="T157" s="148"/>
      <c r="AT157" s="145" t="s">
        <v>190</v>
      </c>
      <c r="AU157" s="145" t="s">
        <v>81</v>
      </c>
      <c r="AV157" s="13" t="s">
        <v>188</v>
      </c>
      <c r="AW157" s="13" t="s">
        <v>27</v>
      </c>
      <c r="AX157" s="13" t="s">
        <v>79</v>
      </c>
      <c r="AY157" s="145" t="s">
        <v>181</v>
      </c>
    </row>
    <row r="158" spans="2:65" s="1" customFormat="1" ht="16.5" customHeight="1">
      <c r="B158" s="128"/>
      <c r="C158" s="164" t="s">
        <v>269</v>
      </c>
      <c r="D158" s="164" t="s">
        <v>183</v>
      </c>
      <c r="E158" s="165" t="s">
        <v>270</v>
      </c>
      <c r="F158" s="166" t="s">
        <v>271</v>
      </c>
      <c r="G158" s="167" t="s">
        <v>186</v>
      </c>
      <c r="H158" s="168">
        <v>37.58</v>
      </c>
      <c r="I158" s="162"/>
      <c r="J158" s="169">
        <f>ROUND(I158*H158,2)</f>
        <v>0</v>
      </c>
      <c r="K158" s="129" t="s">
        <v>187</v>
      </c>
      <c r="L158" s="26"/>
      <c r="M158" s="130" t="s">
        <v>1</v>
      </c>
      <c r="N158" s="131" t="s">
        <v>36</v>
      </c>
      <c r="O158" s="132">
        <v>0.36799999999999999</v>
      </c>
      <c r="P158" s="132">
        <f>O158*H158</f>
        <v>13.82944</v>
      </c>
      <c r="Q158" s="132">
        <v>0</v>
      </c>
      <c r="R158" s="132">
        <f>Q158*H158</f>
        <v>0</v>
      </c>
      <c r="S158" s="132">
        <v>2.683E-2</v>
      </c>
      <c r="T158" s="133">
        <f>S158*H158</f>
        <v>1.0082713999999999</v>
      </c>
      <c r="AR158" s="134" t="s">
        <v>247</v>
      </c>
      <c r="AT158" s="134" t="s">
        <v>183</v>
      </c>
      <c r="AU158" s="134" t="s">
        <v>81</v>
      </c>
      <c r="AY158" s="15" t="s">
        <v>181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5" t="s">
        <v>79</v>
      </c>
      <c r="BK158" s="135">
        <f>ROUND(I158*H158,2)</f>
        <v>0</v>
      </c>
      <c r="BL158" s="15" t="s">
        <v>247</v>
      </c>
      <c r="BM158" s="134" t="s">
        <v>272</v>
      </c>
    </row>
    <row r="159" spans="2:65" s="12" customFormat="1">
      <c r="B159" s="136"/>
      <c r="C159" s="182"/>
      <c r="D159" s="183" t="s">
        <v>190</v>
      </c>
      <c r="E159" s="184" t="s">
        <v>112</v>
      </c>
      <c r="F159" s="185" t="s">
        <v>273</v>
      </c>
      <c r="G159" s="182"/>
      <c r="H159" s="186">
        <v>37.58</v>
      </c>
      <c r="I159" s="187"/>
      <c r="J159" s="182"/>
      <c r="L159" s="136"/>
      <c r="M159" s="141"/>
      <c r="N159" s="142"/>
      <c r="O159" s="142"/>
      <c r="P159" s="142"/>
      <c r="Q159" s="142"/>
      <c r="R159" s="142"/>
      <c r="S159" s="142"/>
      <c r="T159" s="143"/>
      <c r="AT159" s="138" t="s">
        <v>190</v>
      </c>
      <c r="AU159" s="138" t="s">
        <v>81</v>
      </c>
      <c r="AV159" s="12" t="s">
        <v>81</v>
      </c>
      <c r="AW159" s="12" t="s">
        <v>27</v>
      </c>
      <c r="AX159" s="12" t="s">
        <v>79</v>
      </c>
      <c r="AY159" s="138" t="s">
        <v>181</v>
      </c>
    </row>
    <row r="160" spans="2:65" s="1" customFormat="1" ht="16.5" customHeight="1">
      <c r="B160" s="128"/>
      <c r="C160" s="164" t="s">
        <v>7</v>
      </c>
      <c r="D160" s="164" t="s">
        <v>183</v>
      </c>
      <c r="E160" s="165" t="s">
        <v>274</v>
      </c>
      <c r="F160" s="166" t="s">
        <v>275</v>
      </c>
      <c r="G160" s="167" t="s">
        <v>186</v>
      </c>
      <c r="H160" s="168">
        <v>16.45</v>
      </c>
      <c r="I160" s="162"/>
      <c r="J160" s="169">
        <f>ROUND(I160*H160,2)</f>
        <v>0</v>
      </c>
      <c r="K160" s="129" t="s">
        <v>187</v>
      </c>
      <c r="L160" s="26"/>
      <c r="M160" s="130" t="s">
        <v>1</v>
      </c>
      <c r="N160" s="131" t="s">
        <v>36</v>
      </c>
      <c r="O160" s="132">
        <v>0.05</v>
      </c>
      <c r="P160" s="132">
        <f>O160*H160</f>
        <v>0.82250000000000001</v>
      </c>
      <c r="Q160" s="132">
        <v>0</v>
      </c>
      <c r="R160" s="132">
        <f>Q160*H160</f>
        <v>0</v>
      </c>
      <c r="S160" s="132">
        <v>3.0000000000000001E-3</v>
      </c>
      <c r="T160" s="133">
        <f>S160*H160</f>
        <v>4.9349999999999998E-2</v>
      </c>
      <c r="AR160" s="134" t="s">
        <v>247</v>
      </c>
      <c r="AT160" s="134" t="s">
        <v>183</v>
      </c>
      <c r="AU160" s="134" t="s">
        <v>81</v>
      </c>
      <c r="AY160" s="15" t="s">
        <v>181</v>
      </c>
      <c r="BE160" s="135">
        <f>IF(N160="základní",J160,0)</f>
        <v>0</v>
      </c>
      <c r="BF160" s="135">
        <f>IF(N160="snížená",J160,0)</f>
        <v>0</v>
      </c>
      <c r="BG160" s="135">
        <f>IF(N160="zákl. přenesená",J160,0)</f>
        <v>0</v>
      </c>
      <c r="BH160" s="135">
        <f>IF(N160="sníž. přenesená",J160,0)</f>
        <v>0</v>
      </c>
      <c r="BI160" s="135">
        <f>IF(N160="nulová",J160,0)</f>
        <v>0</v>
      </c>
      <c r="BJ160" s="15" t="s">
        <v>79</v>
      </c>
      <c r="BK160" s="135">
        <f>ROUND(I160*H160,2)</f>
        <v>0</v>
      </c>
      <c r="BL160" s="15" t="s">
        <v>247</v>
      </c>
      <c r="BM160" s="134" t="s">
        <v>276</v>
      </c>
    </row>
    <row r="161" spans="2:65" s="12" customFormat="1">
      <c r="B161" s="136"/>
      <c r="C161" s="182"/>
      <c r="D161" s="183" t="s">
        <v>190</v>
      </c>
      <c r="E161" s="184" t="s">
        <v>115</v>
      </c>
      <c r="F161" s="185" t="s">
        <v>277</v>
      </c>
      <c r="G161" s="182"/>
      <c r="H161" s="186">
        <v>16.45</v>
      </c>
      <c r="I161" s="187"/>
      <c r="J161" s="182"/>
      <c r="L161" s="136"/>
      <c r="M161" s="141"/>
      <c r="N161" s="142"/>
      <c r="O161" s="142"/>
      <c r="P161" s="142"/>
      <c r="Q161" s="142"/>
      <c r="R161" s="142"/>
      <c r="S161" s="142"/>
      <c r="T161" s="143"/>
      <c r="AT161" s="138" t="s">
        <v>190</v>
      </c>
      <c r="AU161" s="138" t="s">
        <v>81</v>
      </c>
      <c r="AV161" s="12" t="s">
        <v>81</v>
      </c>
      <c r="AW161" s="12" t="s">
        <v>27</v>
      </c>
      <c r="AX161" s="12" t="s">
        <v>79</v>
      </c>
      <c r="AY161" s="138" t="s">
        <v>181</v>
      </c>
    </row>
    <row r="162" spans="2:65" s="1" customFormat="1" ht="16.5" customHeight="1">
      <c r="B162" s="128"/>
      <c r="C162" s="164" t="s">
        <v>278</v>
      </c>
      <c r="D162" s="164" t="s">
        <v>183</v>
      </c>
      <c r="E162" s="165" t="s">
        <v>279</v>
      </c>
      <c r="F162" s="166" t="s">
        <v>280</v>
      </c>
      <c r="G162" s="167" t="s">
        <v>186</v>
      </c>
      <c r="H162" s="168">
        <v>61.28</v>
      </c>
      <c r="I162" s="162"/>
      <c r="J162" s="169">
        <f>ROUND(I162*H162,2)</f>
        <v>0</v>
      </c>
      <c r="K162" s="129" t="s">
        <v>1</v>
      </c>
      <c r="L162" s="26"/>
      <c r="M162" s="130" t="s">
        <v>1</v>
      </c>
      <c r="N162" s="131" t="s">
        <v>36</v>
      </c>
      <c r="O162" s="132">
        <v>0.44800000000000001</v>
      </c>
      <c r="P162" s="132">
        <f>O162*H162</f>
        <v>27.453440000000001</v>
      </c>
      <c r="Q162" s="132">
        <v>0</v>
      </c>
      <c r="R162" s="132">
        <f>Q162*H162</f>
        <v>0</v>
      </c>
      <c r="S162" s="132">
        <v>1.7399999999999999E-2</v>
      </c>
      <c r="T162" s="133">
        <f>S162*H162</f>
        <v>1.0662719999999999</v>
      </c>
      <c r="AR162" s="134" t="s">
        <v>188</v>
      </c>
      <c r="AT162" s="134" t="s">
        <v>183</v>
      </c>
      <c r="AU162" s="134" t="s">
        <v>81</v>
      </c>
      <c r="AY162" s="15" t="s">
        <v>181</v>
      </c>
      <c r="BE162" s="135">
        <f>IF(N162="základní",J162,0)</f>
        <v>0</v>
      </c>
      <c r="BF162" s="135">
        <f>IF(N162="snížená",J162,0)</f>
        <v>0</v>
      </c>
      <c r="BG162" s="135">
        <f>IF(N162="zákl. přenesená",J162,0)</f>
        <v>0</v>
      </c>
      <c r="BH162" s="135">
        <f>IF(N162="sníž. přenesená",J162,0)</f>
        <v>0</v>
      </c>
      <c r="BI162" s="135">
        <f>IF(N162="nulová",J162,0)</f>
        <v>0</v>
      </c>
      <c r="BJ162" s="15" t="s">
        <v>79</v>
      </c>
      <c r="BK162" s="135">
        <f>ROUND(I162*H162,2)</f>
        <v>0</v>
      </c>
      <c r="BL162" s="15" t="s">
        <v>188</v>
      </c>
      <c r="BM162" s="134" t="s">
        <v>281</v>
      </c>
    </row>
    <row r="163" spans="2:65" s="12" customFormat="1">
      <c r="B163" s="136"/>
      <c r="C163" s="182"/>
      <c r="D163" s="183" t="s">
        <v>190</v>
      </c>
      <c r="E163" s="184" t="s">
        <v>117</v>
      </c>
      <c r="F163" s="185" t="s">
        <v>282</v>
      </c>
      <c r="G163" s="182"/>
      <c r="H163" s="186">
        <v>61.28</v>
      </c>
      <c r="I163" s="187"/>
      <c r="J163" s="182"/>
      <c r="L163" s="136"/>
      <c r="M163" s="141"/>
      <c r="N163" s="142"/>
      <c r="O163" s="142"/>
      <c r="P163" s="142"/>
      <c r="Q163" s="142"/>
      <c r="R163" s="142"/>
      <c r="S163" s="142"/>
      <c r="T163" s="143"/>
      <c r="AT163" s="138" t="s">
        <v>190</v>
      </c>
      <c r="AU163" s="138" t="s">
        <v>81</v>
      </c>
      <c r="AV163" s="12" t="s">
        <v>81</v>
      </c>
      <c r="AW163" s="12" t="s">
        <v>27</v>
      </c>
      <c r="AX163" s="12" t="s">
        <v>79</v>
      </c>
      <c r="AY163" s="138" t="s">
        <v>181</v>
      </c>
    </row>
    <row r="164" spans="2:65" s="1" customFormat="1" ht="24" customHeight="1">
      <c r="B164" s="128"/>
      <c r="C164" s="164" t="s">
        <v>283</v>
      </c>
      <c r="D164" s="164" t="s">
        <v>183</v>
      </c>
      <c r="E164" s="165" t="s">
        <v>284</v>
      </c>
      <c r="F164" s="166" t="s">
        <v>285</v>
      </c>
      <c r="G164" s="167" t="s">
        <v>186</v>
      </c>
      <c r="H164" s="168">
        <v>61.28</v>
      </c>
      <c r="I164" s="162"/>
      <c r="J164" s="169">
        <f>ROUND(I164*H164,2)</f>
        <v>0</v>
      </c>
      <c r="K164" s="129" t="s">
        <v>1</v>
      </c>
      <c r="L164" s="26"/>
      <c r="M164" s="130" t="s">
        <v>1</v>
      </c>
      <c r="N164" s="131" t="s">
        <v>36</v>
      </c>
      <c r="O164" s="132">
        <v>0.44800000000000001</v>
      </c>
      <c r="P164" s="132">
        <f>O164*H164</f>
        <v>27.453440000000001</v>
      </c>
      <c r="Q164" s="132">
        <v>0.04</v>
      </c>
      <c r="R164" s="132">
        <f>Q164*H164</f>
        <v>2.4512</v>
      </c>
      <c r="S164" s="132">
        <v>1.374E-2</v>
      </c>
      <c r="T164" s="133">
        <f>S164*H164</f>
        <v>0.84198720000000005</v>
      </c>
      <c r="AR164" s="134" t="s">
        <v>188</v>
      </c>
      <c r="AT164" s="134" t="s">
        <v>183</v>
      </c>
      <c r="AU164" s="134" t="s">
        <v>81</v>
      </c>
      <c r="AY164" s="15" t="s">
        <v>181</v>
      </c>
      <c r="BE164" s="135">
        <f>IF(N164="základní",J164,0)</f>
        <v>0</v>
      </c>
      <c r="BF164" s="135">
        <f>IF(N164="snížená",J164,0)</f>
        <v>0</v>
      </c>
      <c r="BG164" s="135">
        <f>IF(N164="zákl. přenesená",J164,0)</f>
        <v>0</v>
      </c>
      <c r="BH164" s="135">
        <f>IF(N164="sníž. přenesená",J164,0)</f>
        <v>0</v>
      </c>
      <c r="BI164" s="135">
        <f>IF(N164="nulová",J164,0)</f>
        <v>0</v>
      </c>
      <c r="BJ164" s="15" t="s">
        <v>79</v>
      </c>
      <c r="BK164" s="135">
        <f>ROUND(I164*H164,2)</f>
        <v>0</v>
      </c>
      <c r="BL164" s="15" t="s">
        <v>188</v>
      </c>
      <c r="BM164" s="134" t="s">
        <v>286</v>
      </c>
    </row>
    <row r="165" spans="2:65" s="1" customFormat="1" ht="16.5" customHeight="1">
      <c r="B165" s="128"/>
      <c r="C165" s="164" t="s">
        <v>287</v>
      </c>
      <c r="D165" s="164" t="s">
        <v>183</v>
      </c>
      <c r="E165" s="165" t="s">
        <v>288</v>
      </c>
      <c r="F165" s="166" t="s">
        <v>289</v>
      </c>
      <c r="G165" s="167" t="s">
        <v>186</v>
      </c>
      <c r="H165" s="168">
        <v>92.396000000000001</v>
      </c>
      <c r="I165" s="162"/>
      <c r="J165" s="169">
        <f>ROUND(I165*H165,2)</f>
        <v>0</v>
      </c>
      <c r="K165" s="129" t="s">
        <v>1</v>
      </c>
      <c r="L165" s="26"/>
      <c r="M165" s="130" t="s">
        <v>1</v>
      </c>
      <c r="N165" s="131" t="s">
        <v>36</v>
      </c>
      <c r="O165" s="132">
        <v>0.13</v>
      </c>
      <c r="P165" s="132">
        <f>O165*H165</f>
        <v>12.011480000000001</v>
      </c>
      <c r="Q165" s="132">
        <v>0</v>
      </c>
      <c r="R165" s="132">
        <f>Q165*H165</f>
        <v>0</v>
      </c>
      <c r="S165" s="132">
        <v>0.02</v>
      </c>
      <c r="T165" s="133">
        <f>S165*H165</f>
        <v>1.84792</v>
      </c>
      <c r="AR165" s="134" t="s">
        <v>188</v>
      </c>
      <c r="AT165" s="134" t="s">
        <v>183</v>
      </c>
      <c r="AU165" s="134" t="s">
        <v>81</v>
      </c>
      <c r="AY165" s="15" t="s">
        <v>181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5" t="s">
        <v>79</v>
      </c>
      <c r="BK165" s="135">
        <f>ROUND(I165*H165,2)</f>
        <v>0</v>
      </c>
      <c r="BL165" s="15" t="s">
        <v>188</v>
      </c>
      <c r="BM165" s="134" t="s">
        <v>290</v>
      </c>
    </row>
    <row r="166" spans="2:65" s="1" customFormat="1" ht="24" customHeight="1">
      <c r="B166" s="128"/>
      <c r="C166" s="164" t="s">
        <v>291</v>
      </c>
      <c r="D166" s="164" t="s">
        <v>183</v>
      </c>
      <c r="E166" s="165" t="s">
        <v>292</v>
      </c>
      <c r="F166" s="166" t="s">
        <v>293</v>
      </c>
      <c r="G166" s="167" t="s">
        <v>186</v>
      </c>
      <c r="H166" s="168">
        <v>32.58</v>
      </c>
      <c r="I166" s="162"/>
      <c r="J166" s="169">
        <f>ROUND(I166*H166,2)</f>
        <v>0</v>
      </c>
      <c r="K166" s="129" t="s">
        <v>1</v>
      </c>
      <c r="L166" s="26"/>
      <c r="M166" s="130" t="s">
        <v>1</v>
      </c>
      <c r="N166" s="131" t="s">
        <v>36</v>
      </c>
      <c r="O166" s="132">
        <v>0.17</v>
      </c>
      <c r="P166" s="132">
        <f>O166*H166</f>
        <v>5.5385999999999997</v>
      </c>
      <c r="Q166" s="132">
        <v>0</v>
      </c>
      <c r="R166" s="132">
        <f>Q166*H166</f>
        <v>0</v>
      </c>
      <c r="S166" s="132">
        <v>0.02</v>
      </c>
      <c r="T166" s="133">
        <f>S166*H166</f>
        <v>0.65159999999999996</v>
      </c>
      <c r="AR166" s="134" t="s">
        <v>188</v>
      </c>
      <c r="AT166" s="134" t="s">
        <v>183</v>
      </c>
      <c r="AU166" s="134" t="s">
        <v>81</v>
      </c>
      <c r="AY166" s="15" t="s">
        <v>181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5" t="s">
        <v>79</v>
      </c>
      <c r="BK166" s="135">
        <f>ROUND(I166*H166,2)</f>
        <v>0</v>
      </c>
      <c r="BL166" s="15" t="s">
        <v>188</v>
      </c>
      <c r="BM166" s="134" t="s">
        <v>294</v>
      </c>
    </row>
    <row r="167" spans="2:65" s="1" customFormat="1" ht="24" customHeight="1">
      <c r="B167" s="128"/>
      <c r="C167" s="164" t="s">
        <v>295</v>
      </c>
      <c r="D167" s="164" t="s">
        <v>183</v>
      </c>
      <c r="E167" s="165" t="s">
        <v>296</v>
      </c>
      <c r="F167" s="166" t="s">
        <v>297</v>
      </c>
      <c r="G167" s="167" t="s">
        <v>186</v>
      </c>
      <c r="H167" s="168">
        <v>52.21</v>
      </c>
      <c r="I167" s="162"/>
      <c r="J167" s="169">
        <f>ROUND(I167*H167,2)</f>
        <v>0</v>
      </c>
      <c r="K167" s="129" t="s">
        <v>1</v>
      </c>
      <c r="L167" s="26"/>
      <c r="M167" s="130" t="s">
        <v>1</v>
      </c>
      <c r="N167" s="131" t="s">
        <v>36</v>
      </c>
      <c r="O167" s="132">
        <v>0.26</v>
      </c>
      <c r="P167" s="132">
        <f>O167*H167</f>
        <v>13.5746</v>
      </c>
      <c r="Q167" s="132">
        <v>0</v>
      </c>
      <c r="R167" s="132">
        <f>Q167*H167</f>
        <v>0</v>
      </c>
      <c r="S167" s="132">
        <v>3.4599999999999999E-2</v>
      </c>
      <c r="T167" s="133">
        <f>S167*H167</f>
        <v>1.8064659999999999</v>
      </c>
      <c r="AR167" s="134" t="s">
        <v>188</v>
      </c>
      <c r="AT167" s="134" t="s">
        <v>183</v>
      </c>
      <c r="AU167" s="134" t="s">
        <v>81</v>
      </c>
      <c r="AY167" s="15" t="s">
        <v>181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5" t="s">
        <v>79</v>
      </c>
      <c r="BK167" s="135">
        <f>ROUND(I167*H167,2)</f>
        <v>0</v>
      </c>
      <c r="BL167" s="15" t="s">
        <v>188</v>
      </c>
      <c r="BM167" s="134" t="s">
        <v>298</v>
      </c>
    </row>
    <row r="168" spans="2:65" s="1" customFormat="1" ht="24" customHeight="1">
      <c r="B168" s="128"/>
      <c r="C168" s="164" t="s">
        <v>299</v>
      </c>
      <c r="D168" s="164" t="s">
        <v>183</v>
      </c>
      <c r="E168" s="165" t="s">
        <v>300</v>
      </c>
      <c r="F168" s="192" t="s">
        <v>1106</v>
      </c>
      <c r="G168" s="167" t="s">
        <v>212</v>
      </c>
      <c r="H168" s="168">
        <v>22</v>
      </c>
      <c r="I168" s="162"/>
      <c r="J168" s="169">
        <f>ROUND(I168*H168,2)</f>
        <v>0</v>
      </c>
      <c r="K168" s="129" t="s">
        <v>1</v>
      </c>
      <c r="L168" s="26"/>
      <c r="M168" s="130" t="s">
        <v>1</v>
      </c>
      <c r="N168" s="131" t="s">
        <v>36</v>
      </c>
      <c r="O168" s="132">
        <v>1.2549999999999999</v>
      </c>
      <c r="P168" s="132">
        <f>O168*H168</f>
        <v>27.61</v>
      </c>
      <c r="Q168" s="132">
        <v>0</v>
      </c>
      <c r="R168" s="132">
        <f>Q168*H168</f>
        <v>0</v>
      </c>
      <c r="S168" s="132">
        <v>7.911E-2</v>
      </c>
      <c r="T168" s="133">
        <f>S168*H168</f>
        <v>1.7404200000000001</v>
      </c>
      <c r="AR168" s="134" t="s">
        <v>247</v>
      </c>
      <c r="AT168" s="134" t="s">
        <v>183</v>
      </c>
      <c r="AU168" s="134" t="s">
        <v>81</v>
      </c>
      <c r="AY168" s="15" t="s">
        <v>181</v>
      </c>
      <c r="BE168" s="135">
        <f>IF(N168="základní",J168,0)</f>
        <v>0</v>
      </c>
      <c r="BF168" s="135">
        <f>IF(N168="snížená",J168,0)</f>
        <v>0</v>
      </c>
      <c r="BG168" s="135">
        <f>IF(N168="zákl. přenesená",J168,0)</f>
        <v>0</v>
      </c>
      <c r="BH168" s="135">
        <f>IF(N168="sníž. přenesená",J168,0)</f>
        <v>0</v>
      </c>
      <c r="BI168" s="135">
        <f>IF(N168="nulová",J168,0)</f>
        <v>0</v>
      </c>
      <c r="BJ168" s="15" t="s">
        <v>79</v>
      </c>
      <c r="BK168" s="135">
        <f>ROUND(I168*H168,2)</f>
        <v>0</v>
      </c>
      <c r="BL168" s="15" t="s">
        <v>247</v>
      </c>
      <c r="BM168" s="134" t="s">
        <v>301</v>
      </c>
    </row>
    <row r="169" spans="2:65" s="12" customFormat="1">
      <c r="B169" s="136"/>
      <c r="C169" s="182"/>
      <c r="D169" s="183" t="s">
        <v>190</v>
      </c>
      <c r="E169" s="184" t="s">
        <v>1</v>
      </c>
      <c r="F169" s="185" t="s">
        <v>278</v>
      </c>
      <c r="G169" s="182"/>
      <c r="H169" s="186">
        <v>22</v>
      </c>
      <c r="I169" s="187"/>
      <c r="J169" s="182"/>
      <c r="L169" s="136"/>
      <c r="M169" s="141"/>
      <c r="N169" s="142"/>
      <c r="O169" s="142"/>
      <c r="P169" s="142"/>
      <c r="Q169" s="142"/>
      <c r="R169" s="142"/>
      <c r="S169" s="142"/>
      <c r="T169" s="143"/>
      <c r="AT169" s="138" t="s">
        <v>190</v>
      </c>
      <c r="AU169" s="138" t="s">
        <v>81</v>
      </c>
      <c r="AV169" s="12" t="s">
        <v>81</v>
      </c>
      <c r="AW169" s="12" t="s">
        <v>27</v>
      </c>
      <c r="AX169" s="12" t="s">
        <v>79</v>
      </c>
      <c r="AY169" s="138" t="s">
        <v>181</v>
      </c>
    </row>
    <row r="170" spans="2:65" s="1" customFormat="1" ht="24" customHeight="1">
      <c r="B170" s="128"/>
      <c r="C170" s="164" t="s">
        <v>302</v>
      </c>
      <c r="D170" s="164" t="s">
        <v>183</v>
      </c>
      <c r="E170" s="165" t="s">
        <v>303</v>
      </c>
      <c r="F170" s="166" t="s">
        <v>304</v>
      </c>
      <c r="G170" s="167" t="s">
        <v>212</v>
      </c>
      <c r="H170" s="168">
        <v>2</v>
      </c>
      <c r="I170" s="162"/>
      <c r="J170" s="169">
        <f>ROUND(I170*H170,2)</f>
        <v>0</v>
      </c>
      <c r="K170" s="129" t="s">
        <v>1</v>
      </c>
      <c r="L170" s="26"/>
      <c r="M170" s="130" t="s">
        <v>1</v>
      </c>
      <c r="N170" s="131" t="s">
        <v>36</v>
      </c>
      <c r="O170" s="132">
        <v>1.2549999999999999</v>
      </c>
      <c r="P170" s="132">
        <f>O170*H170</f>
        <v>2.5099999999999998</v>
      </c>
      <c r="Q170" s="132">
        <v>0</v>
      </c>
      <c r="R170" s="132">
        <f>Q170*H170</f>
        <v>0</v>
      </c>
      <c r="S170" s="132">
        <v>0.11108999999999999</v>
      </c>
      <c r="T170" s="133">
        <f>S170*H170</f>
        <v>0.22217999999999999</v>
      </c>
      <c r="AR170" s="134" t="s">
        <v>247</v>
      </c>
      <c r="AT170" s="134" t="s">
        <v>183</v>
      </c>
      <c r="AU170" s="134" t="s">
        <v>81</v>
      </c>
      <c r="AY170" s="15" t="s">
        <v>181</v>
      </c>
      <c r="BE170" s="135">
        <f>IF(N170="základní",J170,0)</f>
        <v>0</v>
      </c>
      <c r="BF170" s="135">
        <f>IF(N170="snížená",J170,0)</f>
        <v>0</v>
      </c>
      <c r="BG170" s="135">
        <f>IF(N170="zákl. přenesená",J170,0)</f>
        <v>0</v>
      </c>
      <c r="BH170" s="135">
        <f>IF(N170="sníž. přenesená",J170,0)</f>
        <v>0</v>
      </c>
      <c r="BI170" s="135">
        <f>IF(N170="nulová",J170,0)</f>
        <v>0</v>
      </c>
      <c r="BJ170" s="15" t="s">
        <v>79</v>
      </c>
      <c r="BK170" s="135">
        <f>ROUND(I170*H170,2)</f>
        <v>0</v>
      </c>
      <c r="BL170" s="15" t="s">
        <v>247</v>
      </c>
      <c r="BM170" s="134" t="s">
        <v>305</v>
      </c>
    </row>
    <row r="171" spans="2:65" s="12" customFormat="1">
      <c r="B171" s="136"/>
      <c r="C171" s="182"/>
      <c r="D171" s="183" t="s">
        <v>190</v>
      </c>
      <c r="E171" s="184" t="s">
        <v>1</v>
      </c>
      <c r="F171" s="185" t="s">
        <v>81</v>
      </c>
      <c r="G171" s="182"/>
      <c r="H171" s="186">
        <v>2</v>
      </c>
      <c r="I171" s="187"/>
      <c r="J171" s="182"/>
      <c r="L171" s="136"/>
      <c r="M171" s="141"/>
      <c r="N171" s="142"/>
      <c r="O171" s="142"/>
      <c r="P171" s="142"/>
      <c r="Q171" s="142"/>
      <c r="R171" s="142"/>
      <c r="S171" s="142"/>
      <c r="T171" s="143"/>
      <c r="AT171" s="138" t="s">
        <v>190</v>
      </c>
      <c r="AU171" s="138" t="s">
        <v>81</v>
      </c>
      <c r="AV171" s="12" t="s">
        <v>81</v>
      </c>
      <c r="AW171" s="12" t="s">
        <v>27</v>
      </c>
      <c r="AX171" s="12" t="s">
        <v>79</v>
      </c>
      <c r="AY171" s="138" t="s">
        <v>181</v>
      </c>
    </row>
    <row r="172" spans="2:65" s="11" customFormat="1" ht="27" customHeight="1">
      <c r="B172" s="116"/>
      <c r="C172" s="177"/>
      <c r="D172" s="178" t="s">
        <v>70</v>
      </c>
      <c r="E172" s="179" t="s">
        <v>306</v>
      </c>
      <c r="F172" s="179" t="s">
        <v>307</v>
      </c>
      <c r="G172" s="177"/>
      <c r="H172" s="177"/>
      <c r="I172" s="181"/>
      <c r="J172" s="180">
        <f>BK172</f>
        <v>0</v>
      </c>
      <c r="L172" s="116"/>
      <c r="M172" s="120"/>
      <c r="N172" s="121"/>
      <c r="O172" s="121"/>
      <c r="P172" s="122">
        <f>SUM(P173:P184)</f>
        <v>2.2274839999999996</v>
      </c>
      <c r="Q172" s="121"/>
      <c r="R172" s="122">
        <f>SUM(R173:R184)</f>
        <v>0</v>
      </c>
      <c r="S172" s="121"/>
      <c r="T172" s="123">
        <f>SUM(T173:T184)</f>
        <v>0</v>
      </c>
      <c r="AR172" s="117" t="s">
        <v>79</v>
      </c>
      <c r="AT172" s="124" t="s">
        <v>70</v>
      </c>
      <c r="AU172" s="124" t="s">
        <v>79</v>
      </c>
      <c r="AY172" s="117" t="s">
        <v>181</v>
      </c>
      <c r="BK172" s="125">
        <f>SUM(BK173:BK184)</f>
        <v>0</v>
      </c>
    </row>
    <row r="173" spans="2:65" s="1" customFormat="1" ht="24" customHeight="1">
      <c r="B173" s="128"/>
      <c r="C173" s="164" t="s">
        <v>308</v>
      </c>
      <c r="D173" s="164" t="s">
        <v>183</v>
      </c>
      <c r="E173" s="165" t="s">
        <v>309</v>
      </c>
      <c r="F173" s="166" t="s">
        <v>310</v>
      </c>
      <c r="G173" s="167" t="s">
        <v>311</v>
      </c>
      <c r="H173" s="168">
        <v>10.507</v>
      </c>
      <c r="I173" s="162"/>
      <c r="J173" s="169">
        <f>ROUND(I173*H173,2)</f>
        <v>0</v>
      </c>
      <c r="K173" s="129" t="s">
        <v>1</v>
      </c>
      <c r="L173" s="26"/>
      <c r="M173" s="130" t="s">
        <v>1</v>
      </c>
      <c r="N173" s="131" t="s">
        <v>36</v>
      </c>
      <c r="O173" s="132">
        <v>9.0999999999999998E-2</v>
      </c>
      <c r="P173" s="132">
        <f>O173*H173</f>
        <v>0.9561369999999999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188</v>
      </c>
      <c r="AT173" s="134" t="s">
        <v>183</v>
      </c>
      <c r="AU173" s="134" t="s">
        <v>81</v>
      </c>
      <c r="AY173" s="15" t="s">
        <v>181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5" t="s">
        <v>79</v>
      </c>
      <c r="BK173" s="135">
        <f>ROUND(I173*H173,2)</f>
        <v>0</v>
      </c>
      <c r="BL173" s="15" t="s">
        <v>188</v>
      </c>
      <c r="BM173" s="134" t="s">
        <v>312</v>
      </c>
    </row>
    <row r="174" spans="2:65" s="1" customFormat="1" ht="16.5" customHeight="1">
      <c r="B174" s="128"/>
      <c r="C174" s="164" t="s">
        <v>313</v>
      </c>
      <c r="D174" s="164" t="s">
        <v>183</v>
      </c>
      <c r="E174" s="165" t="s">
        <v>314</v>
      </c>
      <c r="F174" s="166" t="s">
        <v>315</v>
      </c>
      <c r="G174" s="167" t="s">
        <v>311</v>
      </c>
      <c r="H174" s="168">
        <v>10.507</v>
      </c>
      <c r="I174" s="162"/>
      <c r="J174" s="169">
        <f>ROUND(I174*H174,2)</f>
        <v>0</v>
      </c>
      <c r="K174" s="129" t="s">
        <v>187</v>
      </c>
      <c r="L174" s="26"/>
      <c r="M174" s="130" t="s">
        <v>1</v>
      </c>
      <c r="N174" s="131" t="s">
        <v>36</v>
      </c>
      <c r="O174" s="132">
        <v>9.0999999999999998E-2</v>
      </c>
      <c r="P174" s="132">
        <f>O174*H174</f>
        <v>0.9561369999999999</v>
      </c>
      <c r="Q174" s="132">
        <v>0</v>
      </c>
      <c r="R174" s="132">
        <f>Q174*H174</f>
        <v>0</v>
      </c>
      <c r="S174" s="132">
        <v>0</v>
      </c>
      <c r="T174" s="133">
        <f>S174*H174</f>
        <v>0</v>
      </c>
      <c r="AR174" s="134" t="s">
        <v>188</v>
      </c>
      <c r="AT174" s="134" t="s">
        <v>183</v>
      </c>
      <c r="AU174" s="134" t="s">
        <v>81</v>
      </c>
      <c r="AY174" s="15" t="s">
        <v>181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5" t="s">
        <v>79</v>
      </c>
      <c r="BK174" s="135">
        <f>ROUND(I174*H174,2)</f>
        <v>0</v>
      </c>
      <c r="BL174" s="15" t="s">
        <v>188</v>
      </c>
      <c r="BM174" s="134" t="s">
        <v>316</v>
      </c>
    </row>
    <row r="175" spans="2:65" s="1" customFormat="1" ht="16.5" customHeight="1">
      <c r="B175" s="128"/>
      <c r="C175" s="164" t="s">
        <v>317</v>
      </c>
      <c r="D175" s="164" t="s">
        <v>183</v>
      </c>
      <c r="E175" s="165" t="s">
        <v>318</v>
      </c>
      <c r="F175" s="166" t="s">
        <v>319</v>
      </c>
      <c r="G175" s="167" t="s">
        <v>311</v>
      </c>
      <c r="H175" s="168">
        <v>105.07</v>
      </c>
      <c r="I175" s="162"/>
      <c r="J175" s="169">
        <f>ROUND(I175*H175,2)</f>
        <v>0</v>
      </c>
      <c r="K175" s="129" t="s">
        <v>187</v>
      </c>
      <c r="L175" s="26"/>
      <c r="M175" s="130" t="s">
        <v>1</v>
      </c>
      <c r="N175" s="131" t="s">
        <v>36</v>
      </c>
      <c r="O175" s="132">
        <v>3.0000000000000001E-3</v>
      </c>
      <c r="P175" s="132">
        <f>O175*H175</f>
        <v>0.31520999999999999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188</v>
      </c>
      <c r="AT175" s="134" t="s">
        <v>183</v>
      </c>
      <c r="AU175" s="134" t="s">
        <v>81</v>
      </c>
      <c r="AY175" s="15" t="s">
        <v>181</v>
      </c>
      <c r="BE175" s="135">
        <f>IF(N175="základní",J175,0)</f>
        <v>0</v>
      </c>
      <c r="BF175" s="135">
        <f>IF(N175="snížená",J175,0)</f>
        <v>0</v>
      </c>
      <c r="BG175" s="135">
        <f>IF(N175="zákl. přenesená",J175,0)</f>
        <v>0</v>
      </c>
      <c r="BH175" s="135">
        <f>IF(N175="sníž. přenesená",J175,0)</f>
        <v>0</v>
      </c>
      <c r="BI175" s="135">
        <f>IF(N175="nulová",J175,0)</f>
        <v>0</v>
      </c>
      <c r="BJ175" s="15" t="s">
        <v>79</v>
      </c>
      <c r="BK175" s="135">
        <f>ROUND(I175*H175,2)</f>
        <v>0</v>
      </c>
      <c r="BL175" s="15" t="s">
        <v>188</v>
      </c>
      <c r="BM175" s="134" t="s">
        <v>320</v>
      </c>
    </row>
    <row r="176" spans="2:65" s="12" customFormat="1">
      <c r="B176" s="136"/>
      <c r="C176" s="182"/>
      <c r="D176" s="183" t="s">
        <v>190</v>
      </c>
      <c r="E176" s="182"/>
      <c r="F176" s="185" t="s">
        <v>321</v>
      </c>
      <c r="G176" s="182"/>
      <c r="H176" s="186">
        <v>105.07</v>
      </c>
      <c r="I176" s="187"/>
      <c r="J176" s="182"/>
      <c r="L176" s="136"/>
      <c r="M176" s="141"/>
      <c r="N176" s="142"/>
      <c r="O176" s="142"/>
      <c r="P176" s="142"/>
      <c r="Q176" s="142"/>
      <c r="R176" s="142"/>
      <c r="S176" s="142"/>
      <c r="T176" s="143"/>
      <c r="AT176" s="138" t="s">
        <v>190</v>
      </c>
      <c r="AU176" s="138" t="s">
        <v>81</v>
      </c>
      <c r="AV176" s="12" t="s">
        <v>81</v>
      </c>
      <c r="AW176" s="12" t="s">
        <v>3</v>
      </c>
      <c r="AX176" s="12" t="s">
        <v>79</v>
      </c>
      <c r="AY176" s="138" t="s">
        <v>181</v>
      </c>
    </row>
    <row r="177" spans="2:65" s="1" customFormat="1" ht="16.5" customHeight="1">
      <c r="B177" s="128"/>
      <c r="C177" s="164" t="s">
        <v>322</v>
      </c>
      <c r="D177" s="164" t="s">
        <v>183</v>
      </c>
      <c r="E177" s="165" t="s">
        <v>323</v>
      </c>
      <c r="F177" s="166" t="s">
        <v>324</v>
      </c>
      <c r="G177" s="167" t="s">
        <v>311</v>
      </c>
      <c r="H177" s="168">
        <v>8.3239999999999998</v>
      </c>
      <c r="I177" s="162"/>
      <c r="J177" s="169">
        <f>ROUND(I177*H177,2)</f>
        <v>0</v>
      </c>
      <c r="K177" s="129" t="s">
        <v>187</v>
      </c>
      <c r="L177" s="26"/>
      <c r="M177" s="130" t="s">
        <v>1</v>
      </c>
      <c r="N177" s="131" t="s">
        <v>36</v>
      </c>
      <c r="O177" s="132">
        <v>0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188</v>
      </c>
      <c r="AT177" s="134" t="s">
        <v>183</v>
      </c>
      <c r="AU177" s="134" t="s">
        <v>81</v>
      </c>
      <c r="AY177" s="15" t="s">
        <v>181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5" t="s">
        <v>79</v>
      </c>
      <c r="BK177" s="135">
        <f>ROUND(I177*H177,2)</f>
        <v>0</v>
      </c>
      <c r="BL177" s="15" t="s">
        <v>188</v>
      </c>
      <c r="BM177" s="134" t="s">
        <v>325</v>
      </c>
    </row>
    <row r="178" spans="2:65" s="12" customFormat="1">
      <c r="B178" s="136"/>
      <c r="C178" s="182"/>
      <c r="D178" s="183" t="s">
        <v>190</v>
      </c>
      <c r="E178" s="184" t="s">
        <v>1</v>
      </c>
      <c r="F178" s="185" t="s">
        <v>326</v>
      </c>
      <c r="G178" s="182"/>
      <c r="H178" s="186">
        <v>8.3239999999999998</v>
      </c>
      <c r="I178" s="187"/>
      <c r="J178" s="182"/>
      <c r="L178" s="136"/>
      <c r="M178" s="141"/>
      <c r="N178" s="142"/>
      <c r="O178" s="142"/>
      <c r="P178" s="142"/>
      <c r="Q178" s="142"/>
      <c r="R178" s="142"/>
      <c r="S178" s="142"/>
      <c r="T178" s="143"/>
      <c r="AT178" s="138" t="s">
        <v>190</v>
      </c>
      <c r="AU178" s="138" t="s">
        <v>81</v>
      </c>
      <c r="AV178" s="12" t="s">
        <v>81</v>
      </c>
      <c r="AW178" s="12" t="s">
        <v>27</v>
      </c>
      <c r="AX178" s="12" t="s">
        <v>79</v>
      </c>
      <c r="AY178" s="138" t="s">
        <v>181</v>
      </c>
    </row>
    <row r="179" spans="2:65" s="1" customFormat="1" ht="16.5" customHeight="1">
      <c r="B179" s="128"/>
      <c r="C179" s="164" t="s">
        <v>327</v>
      </c>
      <c r="D179" s="164" t="s">
        <v>183</v>
      </c>
      <c r="E179" s="165" t="s">
        <v>328</v>
      </c>
      <c r="F179" s="166" t="s">
        <v>329</v>
      </c>
      <c r="G179" s="167" t="s">
        <v>311</v>
      </c>
      <c r="H179" s="168">
        <v>0.34499999999999997</v>
      </c>
      <c r="I179" s="162"/>
      <c r="J179" s="169">
        <f>ROUND(I179*H179,2)</f>
        <v>0</v>
      </c>
      <c r="K179" s="129" t="s">
        <v>187</v>
      </c>
      <c r="L179" s="26"/>
      <c r="M179" s="130" t="s">
        <v>1</v>
      </c>
      <c r="N179" s="131" t="s">
        <v>36</v>
      </c>
      <c r="O179" s="132">
        <v>0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188</v>
      </c>
      <c r="AT179" s="134" t="s">
        <v>183</v>
      </c>
      <c r="AU179" s="134" t="s">
        <v>81</v>
      </c>
      <c r="AY179" s="15" t="s">
        <v>181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5" t="s">
        <v>79</v>
      </c>
      <c r="BK179" s="135">
        <f>ROUND(I179*H179,2)</f>
        <v>0</v>
      </c>
      <c r="BL179" s="15" t="s">
        <v>188</v>
      </c>
      <c r="BM179" s="134" t="s">
        <v>330</v>
      </c>
    </row>
    <row r="180" spans="2:65" s="12" customFormat="1">
      <c r="B180" s="136"/>
      <c r="C180" s="182"/>
      <c r="D180" s="183" t="s">
        <v>190</v>
      </c>
      <c r="E180" s="184" t="s">
        <v>119</v>
      </c>
      <c r="F180" s="185" t="s">
        <v>120</v>
      </c>
      <c r="G180" s="182"/>
      <c r="H180" s="186">
        <v>0.34499999999999997</v>
      </c>
      <c r="I180" s="187"/>
      <c r="J180" s="182"/>
      <c r="L180" s="136"/>
      <c r="M180" s="141"/>
      <c r="N180" s="142"/>
      <c r="O180" s="142"/>
      <c r="P180" s="142"/>
      <c r="Q180" s="142"/>
      <c r="R180" s="142"/>
      <c r="S180" s="142"/>
      <c r="T180" s="143"/>
      <c r="AT180" s="138" t="s">
        <v>190</v>
      </c>
      <c r="AU180" s="138" t="s">
        <v>81</v>
      </c>
      <c r="AV180" s="12" t="s">
        <v>81</v>
      </c>
      <c r="AW180" s="12" t="s">
        <v>27</v>
      </c>
      <c r="AX180" s="12" t="s">
        <v>79</v>
      </c>
      <c r="AY180" s="138" t="s">
        <v>181</v>
      </c>
    </row>
    <row r="181" spans="2:65" s="1" customFormat="1" ht="16.5" customHeight="1">
      <c r="B181" s="128"/>
      <c r="C181" s="164" t="s">
        <v>331</v>
      </c>
      <c r="D181" s="164" t="s">
        <v>183</v>
      </c>
      <c r="E181" s="165" t="s">
        <v>332</v>
      </c>
      <c r="F181" s="166" t="s">
        <v>333</v>
      </c>
      <c r="G181" s="167" t="s">
        <v>311</v>
      </c>
      <c r="H181" s="168">
        <v>0.23799999999999999</v>
      </c>
      <c r="I181" s="162"/>
      <c r="J181" s="169">
        <f>ROUND(I181*H181,2)</f>
        <v>0</v>
      </c>
      <c r="K181" s="129" t="s">
        <v>187</v>
      </c>
      <c r="L181" s="26"/>
      <c r="M181" s="130" t="s">
        <v>1</v>
      </c>
      <c r="N181" s="131" t="s">
        <v>36</v>
      </c>
      <c r="O181" s="132">
        <v>0</v>
      </c>
      <c r="P181" s="132">
        <f>O181*H181</f>
        <v>0</v>
      </c>
      <c r="Q181" s="132">
        <v>0</v>
      </c>
      <c r="R181" s="132">
        <f>Q181*H181</f>
        <v>0</v>
      </c>
      <c r="S181" s="132">
        <v>0</v>
      </c>
      <c r="T181" s="133">
        <f>S181*H181</f>
        <v>0</v>
      </c>
      <c r="AR181" s="134" t="s">
        <v>188</v>
      </c>
      <c r="AT181" s="134" t="s">
        <v>183</v>
      </c>
      <c r="AU181" s="134" t="s">
        <v>81</v>
      </c>
      <c r="AY181" s="15" t="s">
        <v>181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5" t="s">
        <v>79</v>
      </c>
      <c r="BK181" s="135">
        <f>ROUND(I181*H181,2)</f>
        <v>0</v>
      </c>
      <c r="BL181" s="15" t="s">
        <v>188</v>
      </c>
      <c r="BM181" s="134" t="s">
        <v>334</v>
      </c>
    </row>
    <row r="182" spans="2:65" s="12" customFormat="1">
      <c r="B182" s="136"/>
      <c r="C182" s="182"/>
      <c r="D182" s="183" t="s">
        <v>190</v>
      </c>
      <c r="E182" s="184" t="s">
        <v>121</v>
      </c>
      <c r="F182" s="185" t="s">
        <v>122</v>
      </c>
      <c r="G182" s="182"/>
      <c r="H182" s="186">
        <v>0.23799999999999999</v>
      </c>
      <c r="I182" s="187"/>
      <c r="J182" s="182"/>
      <c r="L182" s="136"/>
      <c r="M182" s="141"/>
      <c r="N182" s="142"/>
      <c r="O182" s="142"/>
      <c r="P182" s="142"/>
      <c r="Q182" s="142"/>
      <c r="R182" s="142"/>
      <c r="S182" s="142"/>
      <c r="T182" s="143"/>
      <c r="AT182" s="138" t="s">
        <v>190</v>
      </c>
      <c r="AU182" s="138" t="s">
        <v>81</v>
      </c>
      <c r="AV182" s="12" t="s">
        <v>81</v>
      </c>
      <c r="AW182" s="12" t="s">
        <v>27</v>
      </c>
      <c r="AX182" s="12" t="s">
        <v>79</v>
      </c>
      <c r="AY182" s="138" t="s">
        <v>181</v>
      </c>
    </row>
    <row r="183" spans="2:65" s="1" customFormat="1" ht="16.5" customHeight="1">
      <c r="B183" s="128"/>
      <c r="C183" s="164" t="s">
        <v>335</v>
      </c>
      <c r="D183" s="164" t="s">
        <v>183</v>
      </c>
      <c r="E183" s="165" t="s">
        <v>336</v>
      </c>
      <c r="F183" s="166" t="s">
        <v>337</v>
      </c>
      <c r="G183" s="167" t="s">
        <v>311</v>
      </c>
      <c r="H183" s="168">
        <v>1.6</v>
      </c>
      <c r="I183" s="162"/>
      <c r="J183" s="169">
        <f>ROUND(I183*H183,2)</f>
        <v>0</v>
      </c>
      <c r="K183" s="129" t="s">
        <v>187</v>
      </c>
      <c r="L183" s="26"/>
      <c r="M183" s="130" t="s">
        <v>1</v>
      </c>
      <c r="N183" s="131" t="s">
        <v>36</v>
      </c>
      <c r="O183" s="132">
        <v>0</v>
      </c>
      <c r="P183" s="132">
        <f>O183*H183</f>
        <v>0</v>
      </c>
      <c r="Q183" s="132">
        <v>0</v>
      </c>
      <c r="R183" s="132">
        <f>Q183*H183</f>
        <v>0</v>
      </c>
      <c r="S183" s="132">
        <v>0</v>
      </c>
      <c r="T183" s="133">
        <f>S183*H183</f>
        <v>0</v>
      </c>
      <c r="AR183" s="134" t="s">
        <v>188</v>
      </c>
      <c r="AT183" s="134" t="s">
        <v>183</v>
      </c>
      <c r="AU183" s="134" t="s">
        <v>81</v>
      </c>
      <c r="AY183" s="15" t="s">
        <v>181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5" t="s">
        <v>79</v>
      </c>
      <c r="BK183" s="135">
        <f>ROUND(I183*H183,2)</f>
        <v>0</v>
      </c>
      <c r="BL183" s="15" t="s">
        <v>188</v>
      </c>
      <c r="BM183" s="134" t="s">
        <v>338</v>
      </c>
    </row>
    <row r="184" spans="2:65" s="12" customFormat="1">
      <c r="B184" s="136"/>
      <c r="C184" s="182"/>
      <c r="D184" s="183" t="s">
        <v>190</v>
      </c>
      <c r="E184" s="184" t="s">
        <v>123</v>
      </c>
      <c r="F184" s="185" t="s">
        <v>124</v>
      </c>
      <c r="G184" s="182"/>
      <c r="H184" s="186">
        <v>1.6</v>
      </c>
      <c r="I184" s="187"/>
      <c r="J184" s="182"/>
      <c r="L184" s="136"/>
      <c r="M184" s="141"/>
      <c r="N184" s="142"/>
      <c r="O184" s="142"/>
      <c r="P184" s="142"/>
      <c r="Q184" s="142"/>
      <c r="R184" s="142"/>
      <c r="S184" s="142"/>
      <c r="T184" s="143"/>
      <c r="AT184" s="138" t="s">
        <v>190</v>
      </c>
      <c r="AU184" s="138" t="s">
        <v>81</v>
      </c>
      <c r="AV184" s="12" t="s">
        <v>81</v>
      </c>
      <c r="AW184" s="12" t="s">
        <v>27</v>
      </c>
      <c r="AX184" s="12" t="s">
        <v>79</v>
      </c>
      <c r="AY184" s="138" t="s">
        <v>181</v>
      </c>
    </row>
    <row r="185" spans="2:65" s="11" customFormat="1" ht="22.9" customHeight="1">
      <c r="B185" s="116"/>
      <c r="C185" s="177"/>
      <c r="D185" s="178" t="s">
        <v>70</v>
      </c>
      <c r="E185" s="179" t="s">
        <v>339</v>
      </c>
      <c r="F185" s="179" t="s">
        <v>340</v>
      </c>
      <c r="G185" s="177"/>
      <c r="H185" s="177"/>
      <c r="I185" s="181"/>
      <c r="J185" s="180">
        <f>BK185</f>
        <v>0</v>
      </c>
      <c r="L185" s="116"/>
      <c r="M185" s="120"/>
      <c r="N185" s="121"/>
      <c r="O185" s="121"/>
      <c r="P185" s="122">
        <f>P186</f>
        <v>7.1731919999999993</v>
      </c>
      <c r="Q185" s="121"/>
      <c r="R185" s="122">
        <f>R186</f>
        <v>0</v>
      </c>
      <c r="S185" s="121"/>
      <c r="T185" s="123">
        <f>T186</f>
        <v>0</v>
      </c>
      <c r="AR185" s="117" t="s">
        <v>79</v>
      </c>
      <c r="AT185" s="124" t="s">
        <v>70</v>
      </c>
      <c r="AU185" s="124" t="s">
        <v>79</v>
      </c>
      <c r="AY185" s="117" t="s">
        <v>181</v>
      </c>
      <c r="BK185" s="125">
        <f>BK186</f>
        <v>0</v>
      </c>
    </row>
    <row r="186" spans="2:65" s="1" customFormat="1" ht="16.5" customHeight="1">
      <c r="B186" s="128"/>
      <c r="C186" s="164" t="s">
        <v>341</v>
      </c>
      <c r="D186" s="164" t="s">
        <v>183</v>
      </c>
      <c r="E186" s="165" t="s">
        <v>342</v>
      </c>
      <c r="F186" s="166" t="s">
        <v>343</v>
      </c>
      <c r="G186" s="167" t="s">
        <v>311</v>
      </c>
      <c r="H186" s="168">
        <v>8.6319999999999997</v>
      </c>
      <c r="I186" s="162"/>
      <c r="J186" s="169">
        <f>ROUND(I186*H186,2)</f>
        <v>0</v>
      </c>
      <c r="K186" s="129" t="s">
        <v>1</v>
      </c>
      <c r="L186" s="26"/>
      <c r="M186" s="130" t="s">
        <v>1</v>
      </c>
      <c r="N186" s="131" t="s">
        <v>36</v>
      </c>
      <c r="O186" s="132">
        <v>0.83099999999999996</v>
      </c>
      <c r="P186" s="132">
        <f>O186*H186</f>
        <v>7.1731919999999993</v>
      </c>
      <c r="Q186" s="132">
        <v>0</v>
      </c>
      <c r="R186" s="132">
        <f>Q186*H186</f>
        <v>0</v>
      </c>
      <c r="S186" s="132">
        <v>0</v>
      </c>
      <c r="T186" s="133">
        <f>S186*H186</f>
        <v>0</v>
      </c>
      <c r="AR186" s="134" t="s">
        <v>188</v>
      </c>
      <c r="AT186" s="134" t="s">
        <v>183</v>
      </c>
      <c r="AU186" s="134" t="s">
        <v>81</v>
      </c>
      <c r="AY186" s="15" t="s">
        <v>181</v>
      </c>
      <c r="BE186" s="135">
        <f>IF(N186="základní",J186,0)</f>
        <v>0</v>
      </c>
      <c r="BF186" s="135">
        <f>IF(N186="snížená",J186,0)</f>
        <v>0</v>
      </c>
      <c r="BG186" s="135">
        <f>IF(N186="zákl. přenesená",J186,0)</f>
        <v>0</v>
      </c>
      <c r="BH186" s="135">
        <f>IF(N186="sníž. přenesená",J186,0)</f>
        <v>0</v>
      </c>
      <c r="BI186" s="135">
        <f>IF(N186="nulová",J186,0)</f>
        <v>0</v>
      </c>
      <c r="BJ186" s="15" t="s">
        <v>79</v>
      </c>
      <c r="BK186" s="135">
        <f>ROUND(I186*H186,2)</f>
        <v>0</v>
      </c>
      <c r="BL186" s="15" t="s">
        <v>188</v>
      </c>
      <c r="BM186" s="134" t="s">
        <v>344</v>
      </c>
    </row>
    <row r="187" spans="2:65" s="11" customFormat="1" ht="25.9" customHeight="1">
      <c r="B187" s="116"/>
      <c r="C187" s="177"/>
      <c r="D187" s="178" t="s">
        <v>70</v>
      </c>
      <c r="E187" s="193" t="s">
        <v>345</v>
      </c>
      <c r="F187" s="193" t="s">
        <v>346</v>
      </c>
      <c r="G187" s="177"/>
      <c r="H187" s="177"/>
      <c r="I187" s="181"/>
      <c r="J187" s="194">
        <f>BK187</f>
        <v>0</v>
      </c>
      <c r="L187" s="116"/>
      <c r="M187" s="120"/>
      <c r="N187" s="121"/>
      <c r="O187" s="121"/>
      <c r="P187" s="122">
        <f>P188+P222+P274+P295+P310+P331</f>
        <v>493.75097199999993</v>
      </c>
      <c r="Q187" s="121"/>
      <c r="R187" s="122">
        <f>R188+R222+R274+R295+R310+R331</f>
        <v>7.4055472800000004</v>
      </c>
      <c r="S187" s="121"/>
      <c r="T187" s="123">
        <f>T188+T222+T274+T295+T310+T331</f>
        <v>2.1308469999999999E-2</v>
      </c>
      <c r="AR187" s="117" t="s">
        <v>81</v>
      </c>
      <c r="AT187" s="124" t="s">
        <v>70</v>
      </c>
      <c r="AU187" s="124" t="s">
        <v>71</v>
      </c>
      <c r="AY187" s="117" t="s">
        <v>181</v>
      </c>
      <c r="BK187" s="125">
        <f>BK188+BK222+BK274+BK295+BK310+BK331</f>
        <v>0</v>
      </c>
    </row>
    <row r="188" spans="2:65" s="11" customFormat="1" ht="22.9" customHeight="1">
      <c r="B188" s="116"/>
      <c r="C188" s="177"/>
      <c r="D188" s="178" t="s">
        <v>70</v>
      </c>
      <c r="E188" s="179" t="s">
        <v>347</v>
      </c>
      <c r="F188" s="179" t="s">
        <v>348</v>
      </c>
      <c r="G188" s="177"/>
      <c r="H188" s="177"/>
      <c r="I188" s="181"/>
      <c r="J188" s="180">
        <f>BK188</f>
        <v>0</v>
      </c>
      <c r="L188" s="116"/>
      <c r="M188" s="120"/>
      <c r="N188" s="121"/>
      <c r="O188" s="121"/>
      <c r="P188" s="122">
        <f>SUM(P189:P221)</f>
        <v>191.58031799999998</v>
      </c>
      <c r="Q188" s="121"/>
      <c r="R188" s="122">
        <f>SUM(R189:R221)</f>
        <v>2.5931630000000001</v>
      </c>
      <c r="S188" s="121"/>
      <c r="T188" s="123">
        <f>SUM(T189:T221)</f>
        <v>0</v>
      </c>
      <c r="AR188" s="117" t="s">
        <v>81</v>
      </c>
      <c r="AT188" s="124" t="s">
        <v>70</v>
      </c>
      <c r="AU188" s="124" t="s">
        <v>79</v>
      </c>
      <c r="AY188" s="117" t="s">
        <v>181</v>
      </c>
      <c r="BK188" s="125">
        <f>SUM(BK189:BK221)</f>
        <v>0</v>
      </c>
    </row>
    <row r="189" spans="2:65" s="1" customFormat="1" ht="16.5" customHeight="1">
      <c r="B189" s="128"/>
      <c r="C189" s="164" t="s">
        <v>349</v>
      </c>
      <c r="D189" s="164" t="s">
        <v>183</v>
      </c>
      <c r="E189" s="165" t="s">
        <v>350</v>
      </c>
      <c r="F189" s="166" t="s">
        <v>351</v>
      </c>
      <c r="G189" s="167" t="s">
        <v>186</v>
      </c>
      <c r="H189" s="168">
        <v>20.172999999999998</v>
      </c>
      <c r="I189" s="162"/>
      <c r="J189" s="169">
        <f>ROUND(I189*H189,2)</f>
        <v>0</v>
      </c>
      <c r="K189" s="129" t="s">
        <v>187</v>
      </c>
      <c r="L189" s="26"/>
      <c r="M189" s="130" t="s">
        <v>1</v>
      </c>
      <c r="N189" s="131" t="s">
        <v>36</v>
      </c>
      <c r="O189" s="132">
        <v>0.999</v>
      </c>
      <c r="P189" s="132">
        <f>O189*H189</f>
        <v>20.152826999999998</v>
      </c>
      <c r="Q189" s="132">
        <v>2.818E-2</v>
      </c>
      <c r="R189" s="132">
        <f>Q189*H189</f>
        <v>0.56847513999999999</v>
      </c>
      <c r="S189" s="132">
        <v>0</v>
      </c>
      <c r="T189" s="133">
        <f>S189*H189</f>
        <v>0</v>
      </c>
      <c r="AR189" s="134" t="s">
        <v>247</v>
      </c>
      <c r="AT189" s="134" t="s">
        <v>183</v>
      </c>
      <c r="AU189" s="134" t="s">
        <v>81</v>
      </c>
      <c r="AY189" s="15" t="s">
        <v>181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5" t="s">
        <v>79</v>
      </c>
      <c r="BK189" s="135">
        <f>ROUND(I189*H189,2)</f>
        <v>0</v>
      </c>
      <c r="BL189" s="15" t="s">
        <v>247</v>
      </c>
      <c r="BM189" s="134" t="s">
        <v>352</v>
      </c>
    </row>
    <row r="190" spans="2:65" s="12" customFormat="1">
      <c r="B190" s="136"/>
      <c r="C190" s="182"/>
      <c r="D190" s="183" t="s">
        <v>190</v>
      </c>
      <c r="E190" s="184" t="s">
        <v>125</v>
      </c>
      <c r="F190" s="185" t="s">
        <v>353</v>
      </c>
      <c r="G190" s="182"/>
      <c r="H190" s="186">
        <v>20.172999999999998</v>
      </c>
      <c r="I190" s="187"/>
      <c r="J190" s="182"/>
      <c r="L190" s="136"/>
      <c r="M190" s="141"/>
      <c r="N190" s="142"/>
      <c r="O190" s="142"/>
      <c r="P190" s="142"/>
      <c r="Q190" s="142"/>
      <c r="R190" s="142"/>
      <c r="S190" s="142"/>
      <c r="T190" s="143"/>
      <c r="AT190" s="138" t="s">
        <v>190</v>
      </c>
      <c r="AU190" s="138" t="s">
        <v>81</v>
      </c>
      <c r="AV190" s="12" t="s">
        <v>81</v>
      </c>
      <c r="AW190" s="12" t="s">
        <v>27</v>
      </c>
      <c r="AX190" s="12" t="s">
        <v>79</v>
      </c>
      <c r="AY190" s="138" t="s">
        <v>181</v>
      </c>
    </row>
    <row r="191" spans="2:65" s="1" customFormat="1" ht="24" customHeight="1">
      <c r="B191" s="128"/>
      <c r="C191" s="164" t="s">
        <v>354</v>
      </c>
      <c r="D191" s="164" t="s">
        <v>183</v>
      </c>
      <c r="E191" s="165" t="s">
        <v>355</v>
      </c>
      <c r="F191" s="166" t="s">
        <v>356</v>
      </c>
      <c r="G191" s="167" t="s">
        <v>186</v>
      </c>
      <c r="H191" s="168">
        <v>24.92</v>
      </c>
      <c r="I191" s="162"/>
      <c r="J191" s="169">
        <f>ROUND(I191*H191,2)</f>
        <v>0</v>
      </c>
      <c r="K191" s="129" t="s">
        <v>187</v>
      </c>
      <c r="L191" s="26"/>
      <c r="M191" s="130" t="s">
        <v>1</v>
      </c>
      <c r="N191" s="131" t="s">
        <v>36</v>
      </c>
      <c r="O191" s="132">
        <v>0.999</v>
      </c>
      <c r="P191" s="132">
        <f>O191*H191</f>
        <v>24.89508</v>
      </c>
      <c r="Q191" s="132">
        <v>3.1329999999999997E-2</v>
      </c>
      <c r="R191" s="132">
        <f>Q191*H191</f>
        <v>0.78074359999999998</v>
      </c>
      <c r="S191" s="132">
        <v>0</v>
      </c>
      <c r="T191" s="133">
        <f>S191*H191</f>
        <v>0</v>
      </c>
      <c r="AR191" s="134" t="s">
        <v>247</v>
      </c>
      <c r="AT191" s="134" t="s">
        <v>183</v>
      </c>
      <c r="AU191" s="134" t="s">
        <v>81</v>
      </c>
      <c r="AY191" s="15" t="s">
        <v>181</v>
      </c>
      <c r="BE191" s="135">
        <f>IF(N191="základní",J191,0)</f>
        <v>0</v>
      </c>
      <c r="BF191" s="135">
        <f>IF(N191="snížená",J191,0)</f>
        <v>0</v>
      </c>
      <c r="BG191" s="135">
        <f>IF(N191="zákl. přenesená",J191,0)</f>
        <v>0</v>
      </c>
      <c r="BH191" s="135">
        <f>IF(N191="sníž. přenesená",J191,0)</f>
        <v>0</v>
      </c>
      <c r="BI191" s="135">
        <f>IF(N191="nulová",J191,0)</f>
        <v>0</v>
      </c>
      <c r="BJ191" s="15" t="s">
        <v>79</v>
      </c>
      <c r="BK191" s="135">
        <f>ROUND(I191*H191,2)</f>
        <v>0</v>
      </c>
      <c r="BL191" s="15" t="s">
        <v>247</v>
      </c>
      <c r="BM191" s="134" t="s">
        <v>357</v>
      </c>
    </row>
    <row r="192" spans="2:65" s="12" customFormat="1">
      <c r="B192" s="136"/>
      <c r="C192" s="182"/>
      <c r="D192" s="183" t="s">
        <v>190</v>
      </c>
      <c r="E192" s="184" t="s">
        <v>1</v>
      </c>
      <c r="F192" s="185" t="s">
        <v>358</v>
      </c>
      <c r="G192" s="182"/>
      <c r="H192" s="186">
        <v>11.89</v>
      </c>
      <c r="I192" s="187"/>
      <c r="J192" s="182"/>
      <c r="L192" s="136"/>
      <c r="M192" s="141"/>
      <c r="N192" s="142"/>
      <c r="O192" s="142"/>
      <c r="P192" s="142"/>
      <c r="Q192" s="142"/>
      <c r="R192" s="142"/>
      <c r="S192" s="142"/>
      <c r="T192" s="143"/>
      <c r="AT192" s="138" t="s">
        <v>190</v>
      </c>
      <c r="AU192" s="138" t="s">
        <v>81</v>
      </c>
      <c r="AV192" s="12" t="s">
        <v>81</v>
      </c>
      <c r="AW192" s="12" t="s">
        <v>27</v>
      </c>
      <c r="AX192" s="12" t="s">
        <v>71</v>
      </c>
      <c r="AY192" s="138" t="s">
        <v>181</v>
      </c>
    </row>
    <row r="193" spans="2:65" s="12" customFormat="1">
      <c r="B193" s="136"/>
      <c r="C193" s="182"/>
      <c r="D193" s="183" t="s">
        <v>190</v>
      </c>
      <c r="E193" s="184" t="s">
        <v>1</v>
      </c>
      <c r="F193" s="185" t="s">
        <v>359</v>
      </c>
      <c r="G193" s="182"/>
      <c r="H193" s="186">
        <v>13.03</v>
      </c>
      <c r="I193" s="187"/>
      <c r="J193" s="182"/>
      <c r="L193" s="136"/>
      <c r="M193" s="141"/>
      <c r="N193" s="142"/>
      <c r="O193" s="142"/>
      <c r="P193" s="142"/>
      <c r="Q193" s="142"/>
      <c r="R193" s="142"/>
      <c r="S193" s="142"/>
      <c r="T193" s="143"/>
      <c r="AT193" s="138" t="s">
        <v>190</v>
      </c>
      <c r="AU193" s="138" t="s">
        <v>81</v>
      </c>
      <c r="AV193" s="12" t="s">
        <v>81</v>
      </c>
      <c r="AW193" s="12" t="s">
        <v>27</v>
      </c>
      <c r="AX193" s="12" t="s">
        <v>71</v>
      </c>
      <c r="AY193" s="138" t="s">
        <v>181</v>
      </c>
    </row>
    <row r="194" spans="2:65" s="13" customFormat="1">
      <c r="B194" s="144"/>
      <c r="C194" s="188"/>
      <c r="D194" s="183" t="s">
        <v>190</v>
      </c>
      <c r="E194" s="189" t="s">
        <v>127</v>
      </c>
      <c r="F194" s="190" t="s">
        <v>268</v>
      </c>
      <c r="G194" s="188"/>
      <c r="H194" s="191">
        <v>24.92</v>
      </c>
      <c r="I194" s="195"/>
      <c r="J194" s="188"/>
      <c r="L194" s="144"/>
      <c r="M194" s="146"/>
      <c r="N194" s="147"/>
      <c r="O194" s="147"/>
      <c r="P194" s="147"/>
      <c r="Q194" s="147"/>
      <c r="R194" s="147"/>
      <c r="S194" s="147"/>
      <c r="T194" s="148"/>
      <c r="AT194" s="145" t="s">
        <v>190</v>
      </c>
      <c r="AU194" s="145" t="s">
        <v>81</v>
      </c>
      <c r="AV194" s="13" t="s">
        <v>188</v>
      </c>
      <c r="AW194" s="13" t="s">
        <v>27</v>
      </c>
      <c r="AX194" s="13" t="s">
        <v>79</v>
      </c>
      <c r="AY194" s="145" t="s">
        <v>181</v>
      </c>
    </row>
    <row r="195" spans="2:65" s="1" customFormat="1" ht="16.5" customHeight="1">
      <c r="B195" s="128"/>
      <c r="C195" s="164" t="s">
        <v>360</v>
      </c>
      <c r="D195" s="164" t="s">
        <v>183</v>
      </c>
      <c r="E195" s="165" t="s">
        <v>361</v>
      </c>
      <c r="F195" s="166" t="s">
        <v>362</v>
      </c>
      <c r="G195" s="167" t="s">
        <v>363</v>
      </c>
      <c r="H195" s="168">
        <v>12.3</v>
      </c>
      <c r="I195" s="162"/>
      <c r="J195" s="169">
        <f t="shared" ref="J195:J206" si="10">ROUND(I195*H195,2)</f>
        <v>0</v>
      </c>
      <c r="K195" s="129" t="s">
        <v>187</v>
      </c>
      <c r="L195" s="26"/>
      <c r="M195" s="130" t="s">
        <v>1</v>
      </c>
      <c r="N195" s="131" t="s">
        <v>36</v>
      </c>
      <c r="O195" s="132">
        <v>0.75</v>
      </c>
      <c r="P195" s="132">
        <f t="shared" ref="P195:P206" si="11">O195*H195</f>
        <v>9.2250000000000014</v>
      </c>
      <c r="Q195" s="132">
        <v>0</v>
      </c>
      <c r="R195" s="132">
        <f t="shared" ref="R195:R206" si="12">Q195*H195</f>
        <v>0</v>
      </c>
      <c r="S195" s="132">
        <v>0</v>
      </c>
      <c r="T195" s="133">
        <f t="shared" ref="T195:T206" si="13">S195*H195</f>
        <v>0</v>
      </c>
      <c r="AR195" s="134" t="s">
        <v>247</v>
      </c>
      <c r="AT195" s="134" t="s">
        <v>183</v>
      </c>
      <c r="AU195" s="134" t="s">
        <v>81</v>
      </c>
      <c r="AY195" s="15" t="s">
        <v>181</v>
      </c>
      <c r="BE195" s="135">
        <f t="shared" ref="BE195:BE206" si="14">IF(N195="základní",J195,0)</f>
        <v>0</v>
      </c>
      <c r="BF195" s="135">
        <f t="shared" ref="BF195:BF206" si="15">IF(N195="snížená",J195,0)</f>
        <v>0</v>
      </c>
      <c r="BG195" s="135">
        <f t="shared" ref="BG195:BG206" si="16">IF(N195="zákl. přenesená",J195,0)</f>
        <v>0</v>
      </c>
      <c r="BH195" s="135">
        <f t="shared" ref="BH195:BH206" si="17">IF(N195="sníž. přenesená",J195,0)</f>
        <v>0</v>
      </c>
      <c r="BI195" s="135">
        <f t="shared" ref="BI195:BI206" si="18">IF(N195="nulová",J195,0)</f>
        <v>0</v>
      </c>
      <c r="BJ195" s="15" t="s">
        <v>79</v>
      </c>
      <c r="BK195" s="135">
        <f t="shared" ref="BK195:BK206" si="19">ROUND(I195*H195,2)</f>
        <v>0</v>
      </c>
      <c r="BL195" s="15" t="s">
        <v>247</v>
      </c>
      <c r="BM195" s="134" t="s">
        <v>364</v>
      </c>
    </row>
    <row r="196" spans="2:65" s="1" customFormat="1" ht="24" customHeight="1">
      <c r="B196" s="128"/>
      <c r="C196" s="164" t="s">
        <v>365</v>
      </c>
      <c r="D196" s="164" t="s">
        <v>183</v>
      </c>
      <c r="E196" s="165" t="s">
        <v>366</v>
      </c>
      <c r="F196" s="166" t="s">
        <v>367</v>
      </c>
      <c r="G196" s="167" t="s">
        <v>363</v>
      </c>
      <c r="H196" s="168">
        <v>24.6</v>
      </c>
      <c r="I196" s="162"/>
      <c r="J196" s="169">
        <f t="shared" si="10"/>
        <v>0</v>
      </c>
      <c r="K196" s="129" t="s">
        <v>1</v>
      </c>
      <c r="L196" s="26"/>
      <c r="M196" s="130" t="s">
        <v>1</v>
      </c>
      <c r="N196" s="131" t="s">
        <v>36</v>
      </c>
      <c r="O196" s="132">
        <v>0.10100000000000001</v>
      </c>
      <c r="P196" s="132">
        <f t="shared" si="11"/>
        <v>2.4846000000000004</v>
      </c>
      <c r="Q196" s="132">
        <v>4.0000000000000003E-5</v>
      </c>
      <c r="R196" s="132">
        <f t="shared" si="12"/>
        <v>9.8400000000000007E-4</v>
      </c>
      <c r="S196" s="132">
        <v>0</v>
      </c>
      <c r="T196" s="133">
        <f t="shared" si="13"/>
        <v>0</v>
      </c>
      <c r="AR196" s="134" t="s">
        <v>247</v>
      </c>
      <c r="AT196" s="134" t="s">
        <v>183</v>
      </c>
      <c r="AU196" s="134" t="s">
        <v>81</v>
      </c>
      <c r="AY196" s="15" t="s">
        <v>181</v>
      </c>
      <c r="BE196" s="135">
        <f t="shared" si="14"/>
        <v>0</v>
      </c>
      <c r="BF196" s="135">
        <f t="shared" si="15"/>
        <v>0</v>
      </c>
      <c r="BG196" s="135">
        <f t="shared" si="16"/>
        <v>0</v>
      </c>
      <c r="BH196" s="135">
        <f t="shared" si="17"/>
        <v>0</v>
      </c>
      <c r="BI196" s="135">
        <f t="shared" si="18"/>
        <v>0</v>
      </c>
      <c r="BJ196" s="15" t="s">
        <v>79</v>
      </c>
      <c r="BK196" s="135">
        <f t="shared" si="19"/>
        <v>0</v>
      </c>
      <c r="BL196" s="15" t="s">
        <v>247</v>
      </c>
      <c r="BM196" s="134" t="s">
        <v>368</v>
      </c>
    </row>
    <row r="197" spans="2:65" s="1" customFormat="1" ht="24" customHeight="1">
      <c r="B197" s="128"/>
      <c r="C197" s="164" t="s">
        <v>369</v>
      </c>
      <c r="D197" s="164" t="s">
        <v>183</v>
      </c>
      <c r="E197" s="165" t="s">
        <v>370</v>
      </c>
      <c r="F197" s="166" t="s">
        <v>371</v>
      </c>
      <c r="G197" s="167" t="s">
        <v>212</v>
      </c>
      <c r="H197" s="168">
        <v>1</v>
      </c>
      <c r="I197" s="162"/>
      <c r="J197" s="169">
        <f t="shared" si="10"/>
        <v>0</v>
      </c>
      <c r="K197" s="129" t="s">
        <v>187</v>
      </c>
      <c r="L197" s="26"/>
      <c r="M197" s="130" t="s">
        <v>1</v>
      </c>
      <c r="N197" s="131" t="s">
        <v>36</v>
      </c>
      <c r="O197" s="132">
        <v>2.7519999999999998</v>
      </c>
      <c r="P197" s="132">
        <f t="shared" si="11"/>
        <v>2.7519999999999998</v>
      </c>
      <c r="Q197" s="132">
        <v>0</v>
      </c>
      <c r="R197" s="132">
        <f t="shared" si="12"/>
        <v>0</v>
      </c>
      <c r="S197" s="132">
        <v>0</v>
      </c>
      <c r="T197" s="133">
        <f t="shared" si="13"/>
        <v>0</v>
      </c>
      <c r="AR197" s="134" t="s">
        <v>247</v>
      </c>
      <c r="AT197" s="134" t="s">
        <v>183</v>
      </c>
      <c r="AU197" s="134" t="s">
        <v>81</v>
      </c>
      <c r="AY197" s="15" t="s">
        <v>181</v>
      </c>
      <c r="BE197" s="135">
        <f t="shared" si="14"/>
        <v>0</v>
      </c>
      <c r="BF197" s="135">
        <f t="shared" si="15"/>
        <v>0</v>
      </c>
      <c r="BG197" s="135">
        <f t="shared" si="16"/>
        <v>0</v>
      </c>
      <c r="BH197" s="135">
        <f t="shared" si="17"/>
        <v>0</v>
      </c>
      <c r="BI197" s="135">
        <f t="shared" si="18"/>
        <v>0</v>
      </c>
      <c r="BJ197" s="15" t="s">
        <v>79</v>
      </c>
      <c r="BK197" s="135">
        <f t="shared" si="19"/>
        <v>0</v>
      </c>
      <c r="BL197" s="15" t="s">
        <v>247</v>
      </c>
      <c r="BM197" s="134" t="s">
        <v>372</v>
      </c>
    </row>
    <row r="198" spans="2:65" s="1" customFormat="1" ht="16.5" customHeight="1">
      <c r="B198" s="128"/>
      <c r="C198" s="170" t="s">
        <v>373</v>
      </c>
      <c r="D198" s="170" t="s">
        <v>374</v>
      </c>
      <c r="E198" s="171" t="s">
        <v>375</v>
      </c>
      <c r="F198" s="172" t="s">
        <v>376</v>
      </c>
      <c r="G198" s="173" t="s">
        <v>212</v>
      </c>
      <c r="H198" s="174">
        <v>1</v>
      </c>
      <c r="I198" s="163"/>
      <c r="J198" s="175">
        <f t="shared" si="10"/>
        <v>0</v>
      </c>
      <c r="K198" s="149" t="s">
        <v>187</v>
      </c>
      <c r="L198" s="150"/>
      <c r="M198" s="151" t="s">
        <v>1</v>
      </c>
      <c r="N198" s="152" t="s">
        <v>36</v>
      </c>
      <c r="O198" s="132">
        <v>0</v>
      </c>
      <c r="P198" s="132">
        <f t="shared" si="11"/>
        <v>0</v>
      </c>
      <c r="Q198" s="132">
        <v>4.8500000000000001E-2</v>
      </c>
      <c r="R198" s="132">
        <f t="shared" si="12"/>
        <v>4.8500000000000001E-2</v>
      </c>
      <c r="S198" s="132">
        <v>0</v>
      </c>
      <c r="T198" s="133">
        <f t="shared" si="13"/>
        <v>0</v>
      </c>
      <c r="AR198" s="134" t="s">
        <v>322</v>
      </c>
      <c r="AT198" s="134" t="s">
        <v>374</v>
      </c>
      <c r="AU198" s="134" t="s">
        <v>81</v>
      </c>
      <c r="AY198" s="15" t="s">
        <v>181</v>
      </c>
      <c r="BE198" s="135">
        <f t="shared" si="14"/>
        <v>0</v>
      </c>
      <c r="BF198" s="135">
        <f t="shared" si="15"/>
        <v>0</v>
      </c>
      <c r="BG198" s="135">
        <f t="shared" si="16"/>
        <v>0</v>
      </c>
      <c r="BH198" s="135">
        <f t="shared" si="17"/>
        <v>0</v>
      </c>
      <c r="BI198" s="135">
        <f t="shared" si="18"/>
        <v>0</v>
      </c>
      <c r="BJ198" s="15" t="s">
        <v>79</v>
      </c>
      <c r="BK198" s="135">
        <f t="shared" si="19"/>
        <v>0</v>
      </c>
      <c r="BL198" s="15" t="s">
        <v>247</v>
      </c>
      <c r="BM198" s="134" t="s">
        <v>377</v>
      </c>
    </row>
    <row r="199" spans="2:65" s="1" customFormat="1" ht="24" customHeight="1">
      <c r="B199" s="128"/>
      <c r="C199" s="164" t="s">
        <v>378</v>
      </c>
      <c r="D199" s="164" t="s">
        <v>183</v>
      </c>
      <c r="E199" s="165" t="s">
        <v>379</v>
      </c>
      <c r="F199" s="166" t="s">
        <v>380</v>
      </c>
      <c r="G199" s="167" t="s">
        <v>186</v>
      </c>
      <c r="H199" s="168">
        <v>7.1539999999999999</v>
      </c>
      <c r="I199" s="162"/>
      <c r="J199" s="169">
        <f t="shared" si="10"/>
        <v>0</v>
      </c>
      <c r="K199" s="129" t="s">
        <v>1</v>
      </c>
      <c r="L199" s="26"/>
      <c r="M199" s="130" t="s">
        <v>1</v>
      </c>
      <c r="N199" s="131" t="s">
        <v>36</v>
      </c>
      <c r="O199" s="132">
        <v>0.80900000000000005</v>
      </c>
      <c r="P199" s="132">
        <f t="shared" si="11"/>
        <v>5.7875860000000001</v>
      </c>
      <c r="Q199" s="132">
        <v>1.5440000000000001E-2</v>
      </c>
      <c r="R199" s="132">
        <f t="shared" si="12"/>
        <v>0.11045776</v>
      </c>
      <c r="S199" s="132">
        <v>0</v>
      </c>
      <c r="T199" s="133">
        <f t="shared" si="13"/>
        <v>0</v>
      </c>
      <c r="AR199" s="134" t="s">
        <v>247</v>
      </c>
      <c r="AT199" s="134" t="s">
        <v>183</v>
      </c>
      <c r="AU199" s="134" t="s">
        <v>81</v>
      </c>
      <c r="AY199" s="15" t="s">
        <v>181</v>
      </c>
      <c r="BE199" s="135">
        <f t="shared" si="14"/>
        <v>0</v>
      </c>
      <c r="BF199" s="135">
        <f t="shared" si="15"/>
        <v>0</v>
      </c>
      <c r="BG199" s="135">
        <f t="shared" si="16"/>
        <v>0</v>
      </c>
      <c r="BH199" s="135">
        <f t="shared" si="17"/>
        <v>0</v>
      </c>
      <c r="BI199" s="135">
        <f t="shared" si="18"/>
        <v>0</v>
      </c>
      <c r="BJ199" s="15" t="s">
        <v>79</v>
      </c>
      <c r="BK199" s="135">
        <f t="shared" si="19"/>
        <v>0</v>
      </c>
      <c r="BL199" s="15" t="s">
        <v>247</v>
      </c>
      <c r="BM199" s="134" t="s">
        <v>381</v>
      </c>
    </row>
    <row r="200" spans="2:65" s="1" customFormat="1" ht="16.5" customHeight="1">
      <c r="B200" s="128"/>
      <c r="C200" s="164" t="s">
        <v>382</v>
      </c>
      <c r="D200" s="164" t="s">
        <v>183</v>
      </c>
      <c r="E200" s="165" t="s">
        <v>383</v>
      </c>
      <c r="F200" s="166" t="s">
        <v>384</v>
      </c>
      <c r="G200" s="167" t="s">
        <v>239</v>
      </c>
      <c r="H200" s="168">
        <v>1</v>
      </c>
      <c r="I200" s="162"/>
      <c r="J200" s="169">
        <f t="shared" si="10"/>
        <v>0</v>
      </c>
      <c r="K200" s="129" t="s">
        <v>1</v>
      </c>
      <c r="L200" s="26"/>
      <c r="M200" s="130" t="s">
        <v>1</v>
      </c>
      <c r="N200" s="131" t="s">
        <v>36</v>
      </c>
      <c r="O200" s="132">
        <v>0.15</v>
      </c>
      <c r="P200" s="132">
        <f t="shared" si="11"/>
        <v>0.15</v>
      </c>
      <c r="Q200" s="132">
        <v>0</v>
      </c>
      <c r="R200" s="132">
        <f t="shared" si="12"/>
        <v>0</v>
      </c>
      <c r="S200" s="132">
        <v>0</v>
      </c>
      <c r="T200" s="133">
        <f t="shared" si="13"/>
        <v>0</v>
      </c>
      <c r="AR200" s="134" t="s">
        <v>247</v>
      </c>
      <c r="AT200" s="134" t="s">
        <v>183</v>
      </c>
      <c r="AU200" s="134" t="s">
        <v>81</v>
      </c>
      <c r="AY200" s="15" t="s">
        <v>181</v>
      </c>
      <c r="BE200" s="135">
        <f t="shared" si="14"/>
        <v>0</v>
      </c>
      <c r="BF200" s="135">
        <f t="shared" si="15"/>
        <v>0</v>
      </c>
      <c r="BG200" s="135">
        <f t="shared" si="16"/>
        <v>0</v>
      </c>
      <c r="BH200" s="135">
        <f t="shared" si="17"/>
        <v>0</v>
      </c>
      <c r="BI200" s="135">
        <f t="shared" si="18"/>
        <v>0</v>
      </c>
      <c r="BJ200" s="15" t="s">
        <v>79</v>
      </c>
      <c r="BK200" s="135">
        <f t="shared" si="19"/>
        <v>0</v>
      </c>
      <c r="BL200" s="15" t="s">
        <v>247</v>
      </c>
      <c r="BM200" s="134" t="s">
        <v>385</v>
      </c>
    </row>
    <row r="201" spans="2:65" s="1" customFormat="1" ht="36" customHeight="1">
      <c r="B201" s="128"/>
      <c r="C201" s="164" t="s">
        <v>386</v>
      </c>
      <c r="D201" s="164" t="s">
        <v>183</v>
      </c>
      <c r="E201" s="165" t="s">
        <v>387</v>
      </c>
      <c r="F201" s="166" t="s">
        <v>388</v>
      </c>
      <c r="G201" s="167" t="s">
        <v>186</v>
      </c>
      <c r="H201" s="168">
        <v>5.125</v>
      </c>
      <c r="I201" s="162"/>
      <c r="J201" s="169">
        <f t="shared" si="10"/>
        <v>0</v>
      </c>
      <c r="K201" s="129" t="s">
        <v>1</v>
      </c>
      <c r="L201" s="26"/>
      <c r="M201" s="130" t="s">
        <v>1</v>
      </c>
      <c r="N201" s="131" t="s">
        <v>36</v>
      </c>
      <c r="O201" s="132">
        <v>0.80900000000000005</v>
      </c>
      <c r="P201" s="132">
        <f t="shared" si="11"/>
        <v>4.1461250000000005</v>
      </c>
      <c r="Q201" s="132">
        <v>1.7000000000000001E-2</v>
      </c>
      <c r="R201" s="132">
        <f t="shared" si="12"/>
        <v>8.7125000000000008E-2</v>
      </c>
      <c r="S201" s="132">
        <v>0</v>
      </c>
      <c r="T201" s="133">
        <f t="shared" si="13"/>
        <v>0</v>
      </c>
      <c r="AR201" s="134" t="s">
        <v>247</v>
      </c>
      <c r="AT201" s="134" t="s">
        <v>183</v>
      </c>
      <c r="AU201" s="134" t="s">
        <v>81</v>
      </c>
      <c r="AY201" s="15" t="s">
        <v>181</v>
      </c>
      <c r="BE201" s="135">
        <f t="shared" si="14"/>
        <v>0</v>
      </c>
      <c r="BF201" s="135">
        <f t="shared" si="15"/>
        <v>0</v>
      </c>
      <c r="BG201" s="135">
        <f t="shared" si="16"/>
        <v>0</v>
      </c>
      <c r="BH201" s="135">
        <f t="shared" si="17"/>
        <v>0</v>
      </c>
      <c r="BI201" s="135">
        <f t="shared" si="18"/>
        <v>0</v>
      </c>
      <c r="BJ201" s="15" t="s">
        <v>79</v>
      </c>
      <c r="BK201" s="135">
        <f t="shared" si="19"/>
        <v>0</v>
      </c>
      <c r="BL201" s="15" t="s">
        <v>247</v>
      </c>
      <c r="BM201" s="134" t="s">
        <v>389</v>
      </c>
    </row>
    <row r="202" spans="2:65" s="1" customFormat="1" ht="16.5" customHeight="1">
      <c r="B202" s="128"/>
      <c r="C202" s="164" t="s">
        <v>390</v>
      </c>
      <c r="D202" s="164" t="s">
        <v>183</v>
      </c>
      <c r="E202" s="165" t="s">
        <v>391</v>
      </c>
      <c r="F202" s="166" t="s">
        <v>392</v>
      </c>
      <c r="G202" s="167" t="s">
        <v>212</v>
      </c>
      <c r="H202" s="168">
        <v>5</v>
      </c>
      <c r="I202" s="162"/>
      <c r="J202" s="169">
        <f t="shared" si="10"/>
        <v>0</v>
      </c>
      <c r="K202" s="129" t="s">
        <v>187</v>
      </c>
      <c r="L202" s="26"/>
      <c r="M202" s="130" t="s">
        <v>1</v>
      </c>
      <c r="N202" s="131" t="s">
        <v>36</v>
      </c>
      <c r="O202" s="132">
        <v>1.5</v>
      </c>
      <c r="P202" s="132">
        <f t="shared" si="11"/>
        <v>7.5</v>
      </c>
      <c r="Q202" s="132">
        <v>1.0000000000000001E-5</v>
      </c>
      <c r="R202" s="132">
        <f t="shared" si="12"/>
        <v>5.0000000000000002E-5</v>
      </c>
      <c r="S202" s="132">
        <v>0</v>
      </c>
      <c r="T202" s="133">
        <f t="shared" si="13"/>
        <v>0</v>
      </c>
      <c r="AR202" s="134" t="s">
        <v>247</v>
      </c>
      <c r="AT202" s="134" t="s">
        <v>183</v>
      </c>
      <c r="AU202" s="134" t="s">
        <v>81</v>
      </c>
      <c r="AY202" s="15" t="s">
        <v>181</v>
      </c>
      <c r="BE202" s="135">
        <f t="shared" si="14"/>
        <v>0</v>
      </c>
      <c r="BF202" s="135">
        <f t="shared" si="15"/>
        <v>0</v>
      </c>
      <c r="BG202" s="135">
        <f t="shared" si="16"/>
        <v>0</v>
      </c>
      <c r="BH202" s="135">
        <f t="shared" si="17"/>
        <v>0</v>
      </c>
      <c r="BI202" s="135">
        <f t="shared" si="18"/>
        <v>0</v>
      </c>
      <c r="BJ202" s="15" t="s">
        <v>79</v>
      </c>
      <c r="BK202" s="135">
        <f t="shared" si="19"/>
        <v>0</v>
      </c>
      <c r="BL202" s="15" t="s">
        <v>247</v>
      </c>
      <c r="BM202" s="134" t="s">
        <v>393</v>
      </c>
    </row>
    <row r="203" spans="2:65" s="1" customFormat="1" ht="16.5" customHeight="1">
      <c r="B203" s="128"/>
      <c r="C203" s="170" t="s">
        <v>394</v>
      </c>
      <c r="D203" s="170" t="s">
        <v>374</v>
      </c>
      <c r="E203" s="171" t="s">
        <v>395</v>
      </c>
      <c r="F203" s="172" t="s">
        <v>396</v>
      </c>
      <c r="G203" s="173" t="s">
        <v>212</v>
      </c>
      <c r="H203" s="174">
        <v>3</v>
      </c>
      <c r="I203" s="163"/>
      <c r="J203" s="175">
        <f t="shared" si="10"/>
        <v>0</v>
      </c>
      <c r="K203" s="149" t="s">
        <v>187</v>
      </c>
      <c r="L203" s="150"/>
      <c r="M203" s="151" t="s">
        <v>1</v>
      </c>
      <c r="N203" s="152" t="s">
        <v>36</v>
      </c>
      <c r="O203" s="132">
        <v>0</v>
      </c>
      <c r="P203" s="132">
        <f t="shared" si="11"/>
        <v>0</v>
      </c>
      <c r="Q203" s="132">
        <v>2.5000000000000001E-3</v>
      </c>
      <c r="R203" s="132">
        <f t="shared" si="12"/>
        <v>7.4999999999999997E-3</v>
      </c>
      <c r="S203" s="132">
        <v>0</v>
      </c>
      <c r="T203" s="133">
        <f t="shared" si="13"/>
        <v>0</v>
      </c>
      <c r="AR203" s="134" t="s">
        <v>397</v>
      </c>
      <c r="AT203" s="134" t="s">
        <v>374</v>
      </c>
      <c r="AU203" s="134" t="s">
        <v>81</v>
      </c>
      <c r="AY203" s="15" t="s">
        <v>181</v>
      </c>
      <c r="BE203" s="135">
        <f t="shared" si="14"/>
        <v>0</v>
      </c>
      <c r="BF203" s="135">
        <f t="shared" si="15"/>
        <v>0</v>
      </c>
      <c r="BG203" s="135">
        <f t="shared" si="16"/>
        <v>0</v>
      </c>
      <c r="BH203" s="135">
        <f t="shared" si="17"/>
        <v>0</v>
      </c>
      <c r="BI203" s="135">
        <f t="shared" si="18"/>
        <v>0</v>
      </c>
      <c r="BJ203" s="15" t="s">
        <v>79</v>
      </c>
      <c r="BK203" s="135">
        <f t="shared" si="19"/>
        <v>0</v>
      </c>
      <c r="BL203" s="15" t="s">
        <v>397</v>
      </c>
      <c r="BM203" s="134" t="s">
        <v>398</v>
      </c>
    </row>
    <row r="204" spans="2:65" s="1" customFormat="1" ht="16.5" customHeight="1">
      <c r="B204" s="128"/>
      <c r="C204" s="170" t="s">
        <v>399</v>
      </c>
      <c r="D204" s="170" t="s">
        <v>374</v>
      </c>
      <c r="E204" s="171" t="s">
        <v>400</v>
      </c>
      <c r="F204" s="172" t="s">
        <v>401</v>
      </c>
      <c r="G204" s="173" t="s">
        <v>212</v>
      </c>
      <c r="H204" s="174">
        <v>2</v>
      </c>
      <c r="I204" s="163"/>
      <c r="J204" s="175">
        <f t="shared" si="10"/>
        <v>0</v>
      </c>
      <c r="K204" s="149" t="s">
        <v>187</v>
      </c>
      <c r="L204" s="150"/>
      <c r="M204" s="151" t="s">
        <v>1</v>
      </c>
      <c r="N204" s="152" t="s">
        <v>36</v>
      </c>
      <c r="O204" s="132">
        <v>0</v>
      </c>
      <c r="P204" s="132">
        <f t="shared" si="11"/>
        <v>0</v>
      </c>
      <c r="Q204" s="132">
        <v>6.7000000000000002E-3</v>
      </c>
      <c r="R204" s="132">
        <f t="shared" si="12"/>
        <v>1.34E-2</v>
      </c>
      <c r="S204" s="132">
        <v>0</v>
      </c>
      <c r="T204" s="133">
        <f t="shared" si="13"/>
        <v>0</v>
      </c>
      <c r="AR204" s="134" t="s">
        <v>397</v>
      </c>
      <c r="AT204" s="134" t="s">
        <v>374</v>
      </c>
      <c r="AU204" s="134" t="s">
        <v>81</v>
      </c>
      <c r="AY204" s="15" t="s">
        <v>181</v>
      </c>
      <c r="BE204" s="135">
        <f t="shared" si="14"/>
        <v>0</v>
      </c>
      <c r="BF204" s="135">
        <f t="shared" si="15"/>
        <v>0</v>
      </c>
      <c r="BG204" s="135">
        <f t="shared" si="16"/>
        <v>0</v>
      </c>
      <c r="BH204" s="135">
        <f t="shared" si="17"/>
        <v>0</v>
      </c>
      <c r="BI204" s="135">
        <f t="shared" si="18"/>
        <v>0</v>
      </c>
      <c r="BJ204" s="15" t="s">
        <v>79</v>
      </c>
      <c r="BK204" s="135">
        <f t="shared" si="19"/>
        <v>0</v>
      </c>
      <c r="BL204" s="15" t="s">
        <v>397</v>
      </c>
      <c r="BM204" s="134" t="s">
        <v>402</v>
      </c>
    </row>
    <row r="205" spans="2:65" s="1" customFormat="1" ht="16.5" customHeight="1">
      <c r="B205" s="128"/>
      <c r="C205" s="164" t="s">
        <v>403</v>
      </c>
      <c r="D205" s="164" t="s">
        <v>183</v>
      </c>
      <c r="E205" s="165" t="s">
        <v>404</v>
      </c>
      <c r="F205" s="166" t="s">
        <v>405</v>
      </c>
      <c r="G205" s="167" t="s">
        <v>186</v>
      </c>
      <c r="H205" s="168">
        <v>102.465</v>
      </c>
      <c r="I205" s="162"/>
      <c r="J205" s="169">
        <f t="shared" si="10"/>
        <v>0</v>
      </c>
      <c r="K205" s="129" t="s">
        <v>187</v>
      </c>
      <c r="L205" s="26"/>
      <c r="M205" s="130" t="s">
        <v>1</v>
      </c>
      <c r="N205" s="131" t="s">
        <v>36</v>
      </c>
      <c r="O205" s="132">
        <v>0.15</v>
      </c>
      <c r="P205" s="132">
        <f t="shared" si="11"/>
        <v>15.36975</v>
      </c>
      <c r="Q205" s="132">
        <v>2.0000000000000001E-4</v>
      </c>
      <c r="R205" s="132">
        <f t="shared" si="12"/>
        <v>2.0493000000000001E-2</v>
      </c>
      <c r="S205" s="132">
        <v>0</v>
      </c>
      <c r="T205" s="133">
        <f t="shared" si="13"/>
        <v>0</v>
      </c>
      <c r="AR205" s="134" t="s">
        <v>247</v>
      </c>
      <c r="AT205" s="134" t="s">
        <v>183</v>
      </c>
      <c r="AU205" s="134" t="s">
        <v>81</v>
      </c>
      <c r="AY205" s="15" t="s">
        <v>181</v>
      </c>
      <c r="BE205" s="135">
        <f t="shared" si="14"/>
        <v>0</v>
      </c>
      <c r="BF205" s="135">
        <f t="shared" si="15"/>
        <v>0</v>
      </c>
      <c r="BG205" s="135">
        <f t="shared" si="16"/>
        <v>0</v>
      </c>
      <c r="BH205" s="135">
        <f t="shared" si="17"/>
        <v>0</v>
      </c>
      <c r="BI205" s="135">
        <f t="shared" si="18"/>
        <v>0</v>
      </c>
      <c r="BJ205" s="15" t="s">
        <v>79</v>
      </c>
      <c r="BK205" s="135">
        <f t="shared" si="19"/>
        <v>0</v>
      </c>
      <c r="BL205" s="15" t="s">
        <v>247</v>
      </c>
      <c r="BM205" s="134" t="s">
        <v>406</v>
      </c>
    </row>
    <row r="206" spans="2:65" s="1" customFormat="1" ht="27.75" customHeight="1">
      <c r="B206" s="128"/>
      <c r="C206" s="164" t="s">
        <v>407</v>
      </c>
      <c r="D206" s="164" t="s">
        <v>183</v>
      </c>
      <c r="E206" s="165" t="s">
        <v>408</v>
      </c>
      <c r="F206" s="166" t="s">
        <v>409</v>
      </c>
      <c r="G206" s="167" t="s">
        <v>186</v>
      </c>
      <c r="H206" s="168">
        <v>60.85</v>
      </c>
      <c r="I206" s="162"/>
      <c r="J206" s="169">
        <f t="shared" si="10"/>
        <v>0</v>
      </c>
      <c r="K206" s="129" t="s">
        <v>1</v>
      </c>
      <c r="L206" s="26"/>
      <c r="M206" s="130" t="s">
        <v>1</v>
      </c>
      <c r="N206" s="131" t="s">
        <v>36</v>
      </c>
      <c r="O206" s="132">
        <v>1.101</v>
      </c>
      <c r="P206" s="132">
        <f t="shared" si="11"/>
        <v>66.995850000000004</v>
      </c>
      <c r="Q206" s="132">
        <v>1.491E-2</v>
      </c>
      <c r="R206" s="132">
        <f t="shared" si="12"/>
        <v>0.90727349999999996</v>
      </c>
      <c r="S206" s="132">
        <v>0</v>
      </c>
      <c r="T206" s="133">
        <f t="shared" si="13"/>
        <v>0</v>
      </c>
      <c r="AR206" s="134" t="s">
        <v>247</v>
      </c>
      <c r="AT206" s="134" t="s">
        <v>183</v>
      </c>
      <c r="AU206" s="134" t="s">
        <v>81</v>
      </c>
      <c r="AY206" s="15" t="s">
        <v>181</v>
      </c>
      <c r="BE206" s="135">
        <f t="shared" si="14"/>
        <v>0</v>
      </c>
      <c r="BF206" s="135">
        <f t="shared" si="15"/>
        <v>0</v>
      </c>
      <c r="BG206" s="135">
        <f t="shared" si="16"/>
        <v>0</v>
      </c>
      <c r="BH206" s="135">
        <f t="shared" si="17"/>
        <v>0</v>
      </c>
      <c r="BI206" s="135">
        <f t="shared" si="18"/>
        <v>0</v>
      </c>
      <c r="BJ206" s="15" t="s">
        <v>79</v>
      </c>
      <c r="BK206" s="135">
        <f t="shared" si="19"/>
        <v>0</v>
      </c>
      <c r="BL206" s="15" t="s">
        <v>247</v>
      </c>
      <c r="BM206" s="134" t="s">
        <v>410</v>
      </c>
    </row>
    <row r="207" spans="2:65" s="12" customFormat="1">
      <c r="B207" s="136"/>
      <c r="C207" s="182"/>
      <c r="D207" s="183" t="s">
        <v>190</v>
      </c>
      <c r="E207" s="184" t="s">
        <v>133</v>
      </c>
      <c r="F207" s="185" t="s">
        <v>411</v>
      </c>
      <c r="G207" s="182"/>
      <c r="H207" s="186">
        <v>60.85</v>
      </c>
      <c r="I207" s="187"/>
      <c r="J207" s="182"/>
      <c r="L207" s="136"/>
      <c r="M207" s="141"/>
      <c r="N207" s="142"/>
      <c r="O207" s="142"/>
      <c r="P207" s="142"/>
      <c r="Q207" s="142"/>
      <c r="R207" s="142"/>
      <c r="S207" s="142"/>
      <c r="T207" s="143"/>
      <c r="AT207" s="138" t="s">
        <v>190</v>
      </c>
      <c r="AU207" s="138" t="s">
        <v>81</v>
      </c>
      <c r="AV207" s="12" t="s">
        <v>81</v>
      </c>
      <c r="AW207" s="12" t="s">
        <v>27</v>
      </c>
      <c r="AX207" s="12" t="s">
        <v>79</v>
      </c>
      <c r="AY207" s="138" t="s">
        <v>181</v>
      </c>
    </row>
    <row r="208" spans="2:65" s="1" customFormat="1" ht="16.5" customHeight="1">
      <c r="B208" s="128"/>
      <c r="C208" s="164" t="s">
        <v>412</v>
      </c>
      <c r="D208" s="164" t="s">
        <v>183</v>
      </c>
      <c r="E208" s="165" t="s">
        <v>413</v>
      </c>
      <c r="F208" s="166" t="s">
        <v>414</v>
      </c>
      <c r="G208" s="167" t="s">
        <v>239</v>
      </c>
      <c r="H208" s="168">
        <v>1</v>
      </c>
      <c r="I208" s="162"/>
      <c r="J208" s="169">
        <f>ROUND(I208*H208,2)</f>
        <v>0</v>
      </c>
      <c r="K208" s="129" t="s">
        <v>1</v>
      </c>
      <c r="L208" s="26"/>
      <c r="M208" s="130" t="s">
        <v>1</v>
      </c>
      <c r="N208" s="131" t="s">
        <v>36</v>
      </c>
      <c r="O208" s="132">
        <v>0.23</v>
      </c>
      <c r="P208" s="132">
        <f>O208*H208</f>
        <v>0.23</v>
      </c>
      <c r="Q208" s="132">
        <v>2.5999999999999998E-4</v>
      </c>
      <c r="R208" s="132">
        <f>Q208*H208</f>
        <v>2.5999999999999998E-4</v>
      </c>
      <c r="S208" s="132">
        <v>0</v>
      </c>
      <c r="T208" s="133">
        <f>S208*H208</f>
        <v>0</v>
      </c>
      <c r="AR208" s="134" t="s">
        <v>247</v>
      </c>
      <c r="AT208" s="134" t="s">
        <v>183</v>
      </c>
      <c r="AU208" s="134" t="s">
        <v>81</v>
      </c>
      <c r="AY208" s="15" t="s">
        <v>181</v>
      </c>
      <c r="BE208" s="135">
        <f>IF(N208="základní",J208,0)</f>
        <v>0</v>
      </c>
      <c r="BF208" s="135">
        <f>IF(N208="snížená",J208,0)</f>
        <v>0</v>
      </c>
      <c r="BG208" s="135">
        <f>IF(N208="zákl. přenesená",J208,0)</f>
        <v>0</v>
      </c>
      <c r="BH208" s="135">
        <f>IF(N208="sníž. přenesená",J208,0)</f>
        <v>0</v>
      </c>
      <c r="BI208" s="135">
        <f>IF(N208="nulová",J208,0)</f>
        <v>0</v>
      </c>
      <c r="BJ208" s="15" t="s">
        <v>79</v>
      </c>
      <c r="BK208" s="135">
        <f>ROUND(I208*H208,2)</f>
        <v>0</v>
      </c>
      <c r="BL208" s="15" t="s">
        <v>247</v>
      </c>
      <c r="BM208" s="134" t="s">
        <v>415</v>
      </c>
    </row>
    <row r="209" spans="2:65" s="12" customFormat="1">
      <c r="B209" s="136"/>
      <c r="C209" s="182"/>
      <c r="D209" s="183" t="s">
        <v>190</v>
      </c>
      <c r="E209" s="184" t="s">
        <v>1</v>
      </c>
      <c r="F209" s="185" t="s">
        <v>79</v>
      </c>
      <c r="G209" s="182"/>
      <c r="H209" s="186">
        <v>1</v>
      </c>
      <c r="I209" s="187"/>
      <c r="J209" s="182"/>
      <c r="L209" s="136"/>
      <c r="M209" s="141"/>
      <c r="N209" s="142"/>
      <c r="O209" s="142"/>
      <c r="P209" s="142"/>
      <c r="Q209" s="142"/>
      <c r="R209" s="142"/>
      <c r="S209" s="142"/>
      <c r="T209" s="143"/>
      <c r="AT209" s="138" t="s">
        <v>190</v>
      </c>
      <c r="AU209" s="138" t="s">
        <v>81</v>
      </c>
      <c r="AV209" s="12" t="s">
        <v>81</v>
      </c>
      <c r="AW209" s="12" t="s">
        <v>27</v>
      </c>
      <c r="AX209" s="12" t="s">
        <v>79</v>
      </c>
      <c r="AY209" s="138" t="s">
        <v>181</v>
      </c>
    </row>
    <row r="210" spans="2:65" s="1" customFormat="1" ht="16.5" customHeight="1">
      <c r="B210" s="128"/>
      <c r="C210" s="164" t="s">
        <v>416</v>
      </c>
      <c r="D210" s="164" t="s">
        <v>183</v>
      </c>
      <c r="E210" s="165" t="s">
        <v>417</v>
      </c>
      <c r="F210" s="166" t="s">
        <v>418</v>
      </c>
      <c r="G210" s="167" t="s">
        <v>363</v>
      </c>
      <c r="H210" s="168">
        <v>68.599999999999994</v>
      </c>
      <c r="I210" s="162"/>
      <c r="J210" s="169">
        <f>ROUND(I210*H210,2)</f>
        <v>0</v>
      </c>
      <c r="K210" s="129" t="s">
        <v>1</v>
      </c>
      <c r="L210" s="26"/>
      <c r="M210" s="130" t="s">
        <v>1</v>
      </c>
      <c r="N210" s="131" t="s">
        <v>36</v>
      </c>
      <c r="O210" s="132">
        <v>0.23</v>
      </c>
      <c r="P210" s="132">
        <f>O210*H210</f>
        <v>15.777999999999999</v>
      </c>
      <c r="Q210" s="132">
        <v>2.5999999999999998E-4</v>
      </c>
      <c r="R210" s="132">
        <f>Q210*H210</f>
        <v>1.7835999999999998E-2</v>
      </c>
      <c r="S210" s="132">
        <v>0</v>
      </c>
      <c r="T210" s="133">
        <f>S210*H210</f>
        <v>0</v>
      </c>
      <c r="AR210" s="134" t="s">
        <v>247</v>
      </c>
      <c r="AT210" s="134" t="s">
        <v>183</v>
      </c>
      <c r="AU210" s="134" t="s">
        <v>81</v>
      </c>
      <c r="AY210" s="15" t="s">
        <v>181</v>
      </c>
      <c r="BE210" s="135">
        <f>IF(N210="základní",J210,0)</f>
        <v>0</v>
      </c>
      <c r="BF210" s="135">
        <f>IF(N210="snížená",J210,0)</f>
        <v>0</v>
      </c>
      <c r="BG210" s="135">
        <f>IF(N210="zákl. přenesená",J210,0)</f>
        <v>0</v>
      </c>
      <c r="BH210" s="135">
        <f>IF(N210="sníž. přenesená",J210,0)</f>
        <v>0</v>
      </c>
      <c r="BI210" s="135">
        <f>IF(N210="nulová",J210,0)</f>
        <v>0</v>
      </c>
      <c r="BJ210" s="15" t="s">
        <v>79</v>
      </c>
      <c r="BK210" s="135">
        <f>ROUND(I210*H210,2)</f>
        <v>0</v>
      </c>
      <c r="BL210" s="15" t="s">
        <v>247</v>
      </c>
      <c r="BM210" s="134" t="s">
        <v>419</v>
      </c>
    </row>
    <row r="211" spans="2:65" s="12" customFormat="1">
      <c r="B211" s="136"/>
      <c r="C211" s="182"/>
      <c r="D211" s="183" t="s">
        <v>190</v>
      </c>
      <c r="E211" s="184" t="s">
        <v>1</v>
      </c>
      <c r="F211" s="185" t="s">
        <v>420</v>
      </c>
      <c r="G211" s="182"/>
      <c r="H211" s="186">
        <v>68.599999999999994</v>
      </c>
      <c r="I211" s="187"/>
      <c r="J211" s="182"/>
      <c r="L211" s="136"/>
      <c r="M211" s="141"/>
      <c r="N211" s="142"/>
      <c r="O211" s="142"/>
      <c r="P211" s="142"/>
      <c r="Q211" s="142"/>
      <c r="R211" s="142"/>
      <c r="S211" s="142"/>
      <c r="T211" s="143"/>
      <c r="AT211" s="138" t="s">
        <v>190</v>
      </c>
      <c r="AU211" s="138" t="s">
        <v>81</v>
      </c>
      <c r="AV211" s="12" t="s">
        <v>81</v>
      </c>
      <c r="AW211" s="12" t="s">
        <v>27</v>
      </c>
      <c r="AX211" s="12" t="s">
        <v>79</v>
      </c>
      <c r="AY211" s="138" t="s">
        <v>181</v>
      </c>
    </row>
    <row r="212" spans="2:65" s="1" customFormat="1" ht="16.5" customHeight="1">
      <c r="B212" s="128"/>
      <c r="C212" s="164" t="s">
        <v>421</v>
      </c>
      <c r="D212" s="164" t="s">
        <v>183</v>
      </c>
      <c r="E212" s="165" t="s">
        <v>422</v>
      </c>
      <c r="F212" s="166" t="s">
        <v>423</v>
      </c>
      <c r="G212" s="167" t="s">
        <v>186</v>
      </c>
      <c r="H212" s="168">
        <v>16.2</v>
      </c>
      <c r="I212" s="162"/>
      <c r="J212" s="169">
        <f>ROUND(I212*H212,2)</f>
        <v>0</v>
      </c>
      <c r="K212" s="129" t="s">
        <v>187</v>
      </c>
      <c r="L212" s="26"/>
      <c r="M212" s="130" t="s">
        <v>1</v>
      </c>
      <c r="N212" s="131" t="s">
        <v>36</v>
      </c>
      <c r="O212" s="132">
        <v>0.12</v>
      </c>
      <c r="P212" s="132">
        <f>O212*H212</f>
        <v>1.944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247</v>
      </c>
      <c r="AT212" s="134" t="s">
        <v>183</v>
      </c>
      <c r="AU212" s="134" t="s">
        <v>81</v>
      </c>
      <c r="AY212" s="15" t="s">
        <v>181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5" t="s">
        <v>79</v>
      </c>
      <c r="BK212" s="135">
        <f>ROUND(I212*H212,2)</f>
        <v>0</v>
      </c>
      <c r="BL212" s="15" t="s">
        <v>247</v>
      </c>
      <c r="BM212" s="134" t="s">
        <v>424</v>
      </c>
    </row>
    <row r="213" spans="2:65" s="12" customFormat="1">
      <c r="B213" s="136"/>
      <c r="C213" s="182"/>
      <c r="D213" s="183" t="s">
        <v>190</v>
      </c>
      <c r="E213" s="184" t="s">
        <v>1</v>
      </c>
      <c r="F213" s="185" t="s">
        <v>425</v>
      </c>
      <c r="G213" s="182"/>
      <c r="H213" s="186">
        <v>16.2</v>
      </c>
      <c r="I213" s="187"/>
      <c r="J213" s="182"/>
      <c r="L213" s="136"/>
      <c r="M213" s="141"/>
      <c r="N213" s="142"/>
      <c r="O213" s="142"/>
      <c r="P213" s="142"/>
      <c r="Q213" s="142"/>
      <c r="R213" s="142"/>
      <c r="S213" s="142"/>
      <c r="T213" s="143"/>
      <c r="AT213" s="138" t="s">
        <v>190</v>
      </c>
      <c r="AU213" s="138" t="s">
        <v>81</v>
      </c>
      <c r="AV213" s="12" t="s">
        <v>81</v>
      </c>
      <c r="AW213" s="12" t="s">
        <v>27</v>
      </c>
      <c r="AX213" s="12" t="s">
        <v>79</v>
      </c>
      <c r="AY213" s="138" t="s">
        <v>181</v>
      </c>
    </row>
    <row r="214" spans="2:65" s="1" customFormat="1" ht="16.5" customHeight="1">
      <c r="B214" s="128"/>
      <c r="C214" s="164" t="s">
        <v>426</v>
      </c>
      <c r="D214" s="164" t="s">
        <v>183</v>
      </c>
      <c r="E214" s="165" t="s">
        <v>427</v>
      </c>
      <c r="F214" s="166" t="s">
        <v>428</v>
      </c>
      <c r="G214" s="167" t="s">
        <v>186</v>
      </c>
      <c r="H214" s="168">
        <v>60.85</v>
      </c>
      <c r="I214" s="162"/>
      <c r="J214" s="169">
        <f>ROUND(I214*H214,2)</f>
        <v>0</v>
      </c>
      <c r="K214" s="129" t="s">
        <v>187</v>
      </c>
      <c r="L214" s="26"/>
      <c r="M214" s="130" t="s">
        <v>1</v>
      </c>
      <c r="N214" s="131" t="s">
        <v>36</v>
      </c>
      <c r="O214" s="132">
        <v>0.08</v>
      </c>
      <c r="P214" s="132">
        <f>O214*H214</f>
        <v>4.8680000000000003</v>
      </c>
      <c r="Q214" s="132">
        <v>1E-4</v>
      </c>
      <c r="R214" s="132">
        <f>Q214*H214</f>
        <v>6.0850000000000001E-3</v>
      </c>
      <c r="S214" s="132">
        <v>0</v>
      </c>
      <c r="T214" s="133">
        <f>S214*H214</f>
        <v>0</v>
      </c>
      <c r="AR214" s="134" t="s">
        <v>247</v>
      </c>
      <c r="AT214" s="134" t="s">
        <v>183</v>
      </c>
      <c r="AU214" s="134" t="s">
        <v>81</v>
      </c>
      <c r="AY214" s="15" t="s">
        <v>181</v>
      </c>
      <c r="BE214" s="135">
        <f>IF(N214="základní",J214,0)</f>
        <v>0</v>
      </c>
      <c r="BF214" s="135">
        <f>IF(N214="snížená",J214,0)</f>
        <v>0</v>
      </c>
      <c r="BG214" s="135">
        <f>IF(N214="zákl. přenesená",J214,0)</f>
        <v>0</v>
      </c>
      <c r="BH214" s="135">
        <f>IF(N214="sníž. přenesená",J214,0)</f>
        <v>0</v>
      </c>
      <c r="BI214" s="135">
        <f>IF(N214="nulová",J214,0)</f>
        <v>0</v>
      </c>
      <c r="BJ214" s="15" t="s">
        <v>79</v>
      </c>
      <c r="BK214" s="135">
        <f>ROUND(I214*H214,2)</f>
        <v>0</v>
      </c>
      <c r="BL214" s="15" t="s">
        <v>247</v>
      </c>
      <c r="BM214" s="134" t="s">
        <v>429</v>
      </c>
    </row>
    <row r="215" spans="2:65" s="1" customFormat="1" ht="16.5" customHeight="1">
      <c r="B215" s="128"/>
      <c r="C215" s="164" t="s">
        <v>430</v>
      </c>
      <c r="D215" s="164" t="s">
        <v>183</v>
      </c>
      <c r="E215" s="165" t="s">
        <v>431</v>
      </c>
      <c r="F215" s="166" t="s">
        <v>432</v>
      </c>
      <c r="G215" s="167" t="s">
        <v>186</v>
      </c>
      <c r="H215" s="168">
        <v>60.85</v>
      </c>
      <c r="I215" s="162"/>
      <c r="J215" s="169">
        <f>ROUND(I215*H215,2)</f>
        <v>0</v>
      </c>
      <c r="K215" s="129" t="s">
        <v>187</v>
      </c>
      <c r="L215" s="26"/>
      <c r="M215" s="130" t="s">
        <v>1</v>
      </c>
      <c r="N215" s="131" t="s">
        <v>36</v>
      </c>
      <c r="O215" s="132">
        <v>0.1</v>
      </c>
      <c r="P215" s="132">
        <f>O215*H215</f>
        <v>6.0850000000000009</v>
      </c>
      <c r="Q215" s="132">
        <v>1E-4</v>
      </c>
      <c r="R215" s="132">
        <f>Q215*H215</f>
        <v>6.0850000000000001E-3</v>
      </c>
      <c r="S215" s="132">
        <v>0</v>
      </c>
      <c r="T215" s="133">
        <f>S215*H215</f>
        <v>0</v>
      </c>
      <c r="AR215" s="134" t="s">
        <v>247</v>
      </c>
      <c r="AT215" s="134" t="s">
        <v>183</v>
      </c>
      <c r="AU215" s="134" t="s">
        <v>81</v>
      </c>
      <c r="AY215" s="15" t="s">
        <v>181</v>
      </c>
      <c r="BE215" s="135">
        <f>IF(N215="základní",J215,0)</f>
        <v>0</v>
      </c>
      <c r="BF215" s="135">
        <f>IF(N215="snížená",J215,0)</f>
        <v>0</v>
      </c>
      <c r="BG215" s="135">
        <f>IF(N215="zákl. přenesená",J215,0)</f>
        <v>0</v>
      </c>
      <c r="BH215" s="135">
        <f>IF(N215="sníž. přenesená",J215,0)</f>
        <v>0</v>
      </c>
      <c r="BI215" s="135">
        <f>IF(N215="nulová",J215,0)</f>
        <v>0</v>
      </c>
      <c r="BJ215" s="15" t="s">
        <v>79</v>
      </c>
      <c r="BK215" s="135">
        <f>ROUND(I215*H215,2)</f>
        <v>0</v>
      </c>
      <c r="BL215" s="15" t="s">
        <v>247</v>
      </c>
      <c r="BM215" s="134" t="s">
        <v>433</v>
      </c>
    </row>
    <row r="216" spans="2:65" s="1" customFormat="1" ht="16.5" customHeight="1">
      <c r="B216" s="128"/>
      <c r="C216" s="164" t="s">
        <v>434</v>
      </c>
      <c r="D216" s="164" t="s">
        <v>183</v>
      </c>
      <c r="E216" s="165" t="s">
        <v>435</v>
      </c>
      <c r="F216" s="166" t="s">
        <v>436</v>
      </c>
      <c r="G216" s="167" t="s">
        <v>212</v>
      </c>
      <c r="H216" s="168">
        <v>2</v>
      </c>
      <c r="I216" s="162"/>
      <c r="J216" s="169">
        <f>ROUND(I216*H216,2)</f>
        <v>0</v>
      </c>
      <c r="K216" s="129" t="s">
        <v>187</v>
      </c>
      <c r="L216" s="26"/>
      <c r="M216" s="130" t="s">
        <v>1</v>
      </c>
      <c r="N216" s="131" t="s">
        <v>36</v>
      </c>
      <c r="O216" s="132">
        <v>0.42</v>
      </c>
      <c r="P216" s="132">
        <f>O216*H216</f>
        <v>0.84</v>
      </c>
      <c r="Q216" s="132">
        <v>8.0000000000000007E-5</v>
      </c>
      <c r="R216" s="132">
        <f>Q216*H216</f>
        <v>1.6000000000000001E-4</v>
      </c>
      <c r="S216" s="132">
        <v>0</v>
      </c>
      <c r="T216" s="133">
        <f>S216*H216</f>
        <v>0</v>
      </c>
      <c r="AR216" s="134" t="s">
        <v>247</v>
      </c>
      <c r="AT216" s="134" t="s">
        <v>183</v>
      </c>
      <c r="AU216" s="134" t="s">
        <v>81</v>
      </c>
      <c r="AY216" s="15" t="s">
        <v>181</v>
      </c>
      <c r="BE216" s="135">
        <f>IF(N216="základní",J216,0)</f>
        <v>0</v>
      </c>
      <c r="BF216" s="135">
        <f>IF(N216="snížená",J216,0)</f>
        <v>0</v>
      </c>
      <c r="BG216" s="135">
        <f>IF(N216="zákl. přenesená",J216,0)</f>
        <v>0</v>
      </c>
      <c r="BH216" s="135">
        <f>IF(N216="sníž. přenesená",J216,0)</f>
        <v>0</v>
      </c>
      <c r="BI216" s="135">
        <f>IF(N216="nulová",J216,0)</f>
        <v>0</v>
      </c>
      <c r="BJ216" s="15" t="s">
        <v>79</v>
      </c>
      <c r="BK216" s="135">
        <f>ROUND(I216*H216,2)</f>
        <v>0</v>
      </c>
      <c r="BL216" s="15" t="s">
        <v>247</v>
      </c>
      <c r="BM216" s="134" t="s">
        <v>437</v>
      </c>
    </row>
    <row r="217" spans="2:65" s="12" customFormat="1">
      <c r="B217" s="136"/>
      <c r="C217" s="182"/>
      <c r="D217" s="183" t="s">
        <v>190</v>
      </c>
      <c r="E217" s="184" t="s">
        <v>1</v>
      </c>
      <c r="F217" s="185" t="s">
        <v>81</v>
      </c>
      <c r="G217" s="182"/>
      <c r="H217" s="186">
        <v>2</v>
      </c>
      <c r="I217" s="187"/>
      <c r="J217" s="182"/>
      <c r="L217" s="136"/>
      <c r="M217" s="141"/>
      <c r="N217" s="142"/>
      <c r="O217" s="142"/>
      <c r="P217" s="142"/>
      <c r="Q217" s="142"/>
      <c r="R217" s="142"/>
      <c r="S217" s="142"/>
      <c r="T217" s="143"/>
      <c r="AT217" s="138" t="s">
        <v>190</v>
      </c>
      <c r="AU217" s="138" t="s">
        <v>81</v>
      </c>
      <c r="AV217" s="12" t="s">
        <v>81</v>
      </c>
      <c r="AW217" s="12" t="s">
        <v>27</v>
      </c>
      <c r="AX217" s="12" t="s">
        <v>79</v>
      </c>
      <c r="AY217" s="138" t="s">
        <v>181</v>
      </c>
    </row>
    <row r="218" spans="2:65" s="1" customFormat="1" ht="16.5" customHeight="1">
      <c r="B218" s="128"/>
      <c r="C218" s="170" t="s">
        <v>438</v>
      </c>
      <c r="D218" s="170" t="s">
        <v>374</v>
      </c>
      <c r="E218" s="171" t="s">
        <v>439</v>
      </c>
      <c r="F218" s="172" t="s">
        <v>440</v>
      </c>
      <c r="G218" s="173" t="s">
        <v>212</v>
      </c>
      <c r="H218" s="174">
        <v>2</v>
      </c>
      <c r="I218" s="163"/>
      <c r="J218" s="175">
        <f>ROUND(I218*H218,2)</f>
        <v>0</v>
      </c>
      <c r="K218" s="149" t="s">
        <v>187</v>
      </c>
      <c r="L218" s="150"/>
      <c r="M218" s="151" t="s">
        <v>1</v>
      </c>
      <c r="N218" s="152" t="s">
        <v>36</v>
      </c>
      <c r="O218" s="132">
        <v>0</v>
      </c>
      <c r="P218" s="132">
        <f>O218*H218</f>
        <v>0</v>
      </c>
      <c r="Q218" s="132">
        <v>7.2999999999999996E-4</v>
      </c>
      <c r="R218" s="132">
        <f>Q218*H218</f>
        <v>1.4599999999999999E-3</v>
      </c>
      <c r="S218" s="132">
        <v>0</v>
      </c>
      <c r="T218" s="133">
        <f>S218*H218</f>
        <v>0</v>
      </c>
      <c r="AR218" s="134" t="s">
        <v>322</v>
      </c>
      <c r="AT218" s="134" t="s">
        <v>374</v>
      </c>
      <c r="AU218" s="134" t="s">
        <v>81</v>
      </c>
      <c r="AY218" s="15" t="s">
        <v>181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5" t="s">
        <v>79</v>
      </c>
      <c r="BK218" s="135">
        <f>ROUND(I218*H218,2)</f>
        <v>0</v>
      </c>
      <c r="BL218" s="15" t="s">
        <v>247</v>
      </c>
      <c r="BM218" s="134" t="s">
        <v>441</v>
      </c>
    </row>
    <row r="219" spans="2:65" s="1" customFormat="1" ht="24" customHeight="1">
      <c r="B219" s="128"/>
      <c r="C219" s="164" t="s">
        <v>442</v>
      </c>
      <c r="D219" s="164" t="s">
        <v>183</v>
      </c>
      <c r="E219" s="165" t="s">
        <v>443</v>
      </c>
      <c r="F219" s="166" t="s">
        <v>444</v>
      </c>
      <c r="G219" s="167" t="s">
        <v>363</v>
      </c>
      <c r="H219" s="168">
        <v>3.5</v>
      </c>
      <c r="I219" s="162"/>
      <c r="J219" s="169">
        <f>ROUND(I219*H219,2)</f>
        <v>0</v>
      </c>
      <c r="K219" s="129" t="s">
        <v>1</v>
      </c>
      <c r="L219" s="26"/>
      <c r="M219" s="130" t="s">
        <v>1</v>
      </c>
      <c r="N219" s="131" t="s">
        <v>36</v>
      </c>
      <c r="O219" s="132">
        <v>0.67900000000000005</v>
      </c>
      <c r="P219" s="132">
        <f>O219*H219</f>
        <v>2.3765000000000001</v>
      </c>
      <c r="Q219" s="132">
        <v>4.6499999999999996E-3</v>
      </c>
      <c r="R219" s="132">
        <f>Q219*H219</f>
        <v>1.6274999999999998E-2</v>
      </c>
      <c r="S219" s="132">
        <v>0</v>
      </c>
      <c r="T219" s="133">
        <f>S219*H219</f>
        <v>0</v>
      </c>
      <c r="AR219" s="134" t="s">
        <v>188</v>
      </c>
      <c r="AT219" s="134" t="s">
        <v>183</v>
      </c>
      <c r="AU219" s="134" t="s">
        <v>81</v>
      </c>
      <c r="AY219" s="15" t="s">
        <v>181</v>
      </c>
      <c r="BE219" s="135">
        <f>IF(N219="základní",J219,0)</f>
        <v>0</v>
      </c>
      <c r="BF219" s="135">
        <f>IF(N219="snížená",J219,0)</f>
        <v>0</v>
      </c>
      <c r="BG219" s="135">
        <f>IF(N219="zákl. přenesená",J219,0)</f>
        <v>0</v>
      </c>
      <c r="BH219" s="135">
        <f>IF(N219="sníž. přenesená",J219,0)</f>
        <v>0</v>
      </c>
      <c r="BI219" s="135">
        <f>IF(N219="nulová",J219,0)</f>
        <v>0</v>
      </c>
      <c r="BJ219" s="15" t="s">
        <v>79</v>
      </c>
      <c r="BK219" s="135">
        <f>ROUND(I219*H219,2)</f>
        <v>0</v>
      </c>
      <c r="BL219" s="15" t="s">
        <v>188</v>
      </c>
      <c r="BM219" s="134" t="s">
        <v>445</v>
      </c>
    </row>
    <row r="220" spans="2:65" s="12" customFormat="1">
      <c r="B220" s="136"/>
      <c r="C220" s="182"/>
      <c r="D220" s="183" t="s">
        <v>190</v>
      </c>
      <c r="E220" s="184" t="s">
        <v>1</v>
      </c>
      <c r="F220" s="185">
        <v>3.5</v>
      </c>
      <c r="G220" s="182"/>
      <c r="H220" s="186">
        <v>350</v>
      </c>
      <c r="I220" s="187"/>
      <c r="J220" s="182"/>
      <c r="L220" s="136"/>
      <c r="M220" s="141"/>
      <c r="N220" s="142"/>
      <c r="O220" s="142"/>
      <c r="P220" s="142"/>
      <c r="Q220" s="142"/>
      <c r="R220" s="142"/>
      <c r="S220" s="142"/>
      <c r="T220" s="143"/>
      <c r="AT220" s="138" t="s">
        <v>190</v>
      </c>
      <c r="AU220" s="138" t="s">
        <v>81</v>
      </c>
      <c r="AV220" s="12" t="s">
        <v>81</v>
      </c>
      <c r="AW220" s="12" t="s">
        <v>27</v>
      </c>
      <c r="AX220" s="12" t="s">
        <v>79</v>
      </c>
      <c r="AY220" s="138" t="s">
        <v>181</v>
      </c>
    </row>
    <row r="221" spans="2:65" s="1" customFormat="1" ht="16.5" customHeight="1">
      <c r="B221" s="128"/>
      <c r="C221" s="164" t="s">
        <v>446</v>
      </c>
      <c r="D221" s="164" t="s">
        <v>183</v>
      </c>
      <c r="E221" s="165" t="s">
        <v>447</v>
      </c>
      <c r="F221" s="166" t="s">
        <v>448</v>
      </c>
      <c r="G221" s="167" t="s">
        <v>449</v>
      </c>
      <c r="H221" s="168">
        <f>SUM(J189:J219)/100</f>
        <v>0</v>
      </c>
      <c r="I221" s="162"/>
      <c r="J221" s="169">
        <f>ROUND(I221*H221,2)</f>
        <v>0</v>
      </c>
      <c r="K221" s="129" t="s">
        <v>187</v>
      </c>
      <c r="L221" s="26"/>
      <c r="M221" s="130" t="s">
        <v>1</v>
      </c>
      <c r="N221" s="131" t="s">
        <v>36</v>
      </c>
      <c r="O221" s="132">
        <v>0</v>
      </c>
      <c r="P221" s="132">
        <f>O221*H221</f>
        <v>0</v>
      </c>
      <c r="Q221" s="132">
        <v>0</v>
      </c>
      <c r="R221" s="132">
        <f>Q221*H221</f>
        <v>0</v>
      </c>
      <c r="S221" s="132">
        <v>0</v>
      </c>
      <c r="T221" s="133">
        <f>S221*H221</f>
        <v>0</v>
      </c>
      <c r="AR221" s="134" t="s">
        <v>247</v>
      </c>
      <c r="AT221" s="134" t="s">
        <v>183</v>
      </c>
      <c r="AU221" s="134" t="s">
        <v>81</v>
      </c>
      <c r="AY221" s="15" t="s">
        <v>181</v>
      </c>
      <c r="BE221" s="135">
        <f>IF(N221="základní",J221,0)</f>
        <v>0</v>
      </c>
      <c r="BF221" s="135">
        <f>IF(N221="snížená",J221,0)</f>
        <v>0</v>
      </c>
      <c r="BG221" s="135">
        <f>IF(N221="zákl. přenesená",J221,0)</f>
        <v>0</v>
      </c>
      <c r="BH221" s="135">
        <f>IF(N221="sníž. přenesená",J221,0)</f>
        <v>0</v>
      </c>
      <c r="BI221" s="135">
        <f>IF(N221="nulová",J221,0)</f>
        <v>0</v>
      </c>
      <c r="BJ221" s="15" t="s">
        <v>79</v>
      </c>
      <c r="BK221" s="135">
        <f>ROUND(I221*H221,2)</f>
        <v>0</v>
      </c>
      <c r="BL221" s="15" t="s">
        <v>247</v>
      </c>
      <c r="BM221" s="134" t="s">
        <v>450</v>
      </c>
    </row>
    <row r="222" spans="2:65" s="11" customFormat="1" ht="31.5" customHeight="1">
      <c r="B222" s="116"/>
      <c r="C222" s="177"/>
      <c r="D222" s="178" t="s">
        <v>70</v>
      </c>
      <c r="E222" s="179" t="s">
        <v>451</v>
      </c>
      <c r="F222" s="179" t="s">
        <v>452</v>
      </c>
      <c r="G222" s="177"/>
      <c r="H222" s="177"/>
      <c r="I222" s="181"/>
      <c r="J222" s="180">
        <f>BK222</f>
        <v>0</v>
      </c>
      <c r="L222" s="116"/>
      <c r="M222" s="120"/>
      <c r="N222" s="121"/>
      <c r="O222" s="121"/>
      <c r="P222" s="122">
        <f>SUM(P223:P273)</f>
        <v>77.81626</v>
      </c>
      <c r="Q222" s="121"/>
      <c r="R222" s="122">
        <f>SUM(R223:R273)</f>
        <v>0.95189000000000024</v>
      </c>
      <c r="S222" s="121"/>
      <c r="T222" s="123">
        <f>SUM(T223:T273)</f>
        <v>0</v>
      </c>
      <c r="AR222" s="117" t="s">
        <v>81</v>
      </c>
      <c r="AT222" s="124" t="s">
        <v>70</v>
      </c>
      <c r="AU222" s="124" t="s">
        <v>79</v>
      </c>
      <c r="AY222" s="117" t="s">
        <v>181</v>
      </c>
      <c r="BK222" s="125">
        <f>SUM(BK223:BK273)</f>
        <v>0</v>
      </c>
    </row>
    <row r="223" spans="2:65" s="1" customFormat="1" ht="24" customHeight="1">
      <c r="B223" s="128"/>
      <c r="C223" s="164" t="s">
        <v>453</v>
      </c>
      <c r="D223" s="164" t="s">
        <v>183</v>
      </c>
      <c r="E223" s="165" t="s">
        <v>454</v>
      </c>
      <c r="F223" s="166" t="s">
        <v>455</v>
      </c>
      <c r="G223" s="167" t="s">
        <v>212</v>
      </c>
      <c r="H223" s="168">
        <v>2</v>
      </c>
      <c r="I223" s="162"/>
      <c r="J223" s="169">
        <f>ROUND(I223*H223,2)</f>
        <v>0</v>
      </c>
      <c r="K223" s="129" t="s">
        <v>1</v>
      </c>
      <c r="L223" s="26"/>
      <c r="M223" s="130" t="s">
        <v>1</v>
      </c>
      <c r="N223" s="131" t="s">
        <v>36</v>
      </c>
      <c r="O223" s="132">
        <v>9.8019999999999996</v>
      </c>
      <c r="P223" s="132">
        <f>O223*H223</f>
        <v>19.603999999999999</v>
      </c>
      <c r="Q223" s="132">
        <v>5.0000000000000001E-4</v>
      </c>
      <c r="R223" s="132">
        <f>Q223*H223</f>
        <v>1E-3</v>
      </c>
      <c r="S223" s="132">
        <v>0</v>
      </c>
      <c r="T223" s="133">
        <f>S223*H223</f>
        <v>0</v>
      </c>
      <c r="AR223" s="134" t="s">
        <v>247</v>
      </c>
      <c r="AT223" s="134" t="s">
        <v>183</v>
      </c>
      <c r="AU223" s="134" t="s">
        <v>81</v>
      </c>
      <c r="AY223" s="15" t="s">
        <v>181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5" t="s">
        <v>79</v>
      </c>
      <c r="BK223" s="135">
        <f>ROUND(I223*H223,2)</f>
        <v>0</v>
      </c>
      <c r="BL223" s="15" t="s">
        <v>247</v>
      </c>
      <c r="BM223" s="134" t="s">
        <v>456</v>
      </c>
    </row>
    <row r="224" spans="2:65" s="12" customFormat="1">
      <c r="B224" s="136"/>
      <c r="C224" s="182"/>
      <c r="D224" s="183" t="s">
        <v>190</v>
      </c>
      <c r="E224" s="184" t="s">
        <v>1</v>
      </c>
      <c r="F224" s="185" t="s">
        <v>81</v>
      </c>
      <c r="G224" s="182"/>
      <c r="H224" s="186">
        <v>2</v>
      </c>
      <c r="I224" s="187"/>
      <c r="J224" s="182"/>
      <c r="L224" s="136"/>
      <c r="M224" s="141"/>
      <c r="N224" s="142"/>
      <c r="O224" s="142"/>
      <c r="P224" s="142"/>
      <c r="Q224" s="142"/>
      <c r="R224" s="142"/>
      <c r="S224" s="142"/>
      <c r="T224" s="143"/>
      <c r="AT224" s="138" t="s">
        <v>190</v>
      </c>
      <c r="AU224" s="138" t="s">
        <v>81</v>
      </c>
      <c r="AV224" s="12" t="s">
        <v>81</v>
      </c>
      <c r="AW224" s="12" t="s">
        <v>27</v>
      </c>
      <c r="AX224" s="12" t="s">
        <v>79</v>
      </c>
      <c r="AY224" s="138" t="s">
        <v>181</v>
      </c>
    </row>
    <row r="225" spans="2:65" s="1" customFormat="1" ht="36" customHeight="1">
      <c r="B225" s="128"/>
      <c r="C225" s="170" t="s">
        <v>457</v>
      </c>
      <c r="D225" s="170" t="s">
        <v>374</v>
      </c>
      <c r="E225" s="171" t="s">
        <v>458</v>
      </c>
      <c r="F225" s="172" t="s">
        <v>459</v>
      </c>
      <c r="G225" s="173" t="s">
        <v>212</v>
      </c>
      <c r="H225" s="174">
        <v>2</v>
      </c>
      <c r="I225" s="163"/>
      <c r="J225" s="175">
        <f>ROUND(I225*H225,2)</f>
        <v>0</v>
      </c>
      <c r="K225" s="149" t="s">
        <v>187</v>
      </c>
      <c r="L225" s="150"/>
      <c r="M225" s="151" t="s">
        <v>1</v>
      </c>
      <c r="N225" s="152" t="s">
        <v>36</v>
      </c>
      <c r="O225" s="132">
        <v>0</v>
      </c>
      <c r="P225" s="132">
        <f>O225*H225</f>
        <v>0</v>
      </c>
      <c r="Q225" s="132">
        <v>0.27200000000000002</v>
      </c>
      <c r="R225" s="132">
        <f>Q225*H225</f>
        <v>0.54400000000000004</v>
      </c>
      <c r="S225" s="132">
        <v>0</v>
      </c>
      <c r="T225" s="133">
        <f>S225*H225</f>
        <v>0</v>
      </c>
      <c r="AR225" s="134" t="s">
        <v>322</v>
      </c>
      <c r="AT225" s="134" t="s">
        <v>374</v>
      </c>
      <c r="AU225" s="134" t="s">
        <v>81</v>
      </c>
      <c r="AY225" s="15" t="s">
        <v>181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5" t="s">
        <v>79</v>
      </c>
      <c r="BK225" s="135">
        <f>ROUND(I225*H225,2)</f>
        <v>0</v>
      </c>
      <c r="BL225" s="15" t="s">
        <v>247</v>
      </c>
      <c r="BM225" s="134" t="s">
        <v>460</v>
      </c>
    </row>
    <row r="226" spans="2:65" s="1" customFormat="1" ht="24" customHeight="1">
      <c r="B226" s="128"/>
      <c r="C226" s="164" t="s">
        <v>146</v>
      </c>
      <c r="D226" s="164" t="s">
        <v>183</v>
      </c>
      <c r="E226" s="165" t="s">
        <v>461</v>
      </c>
      <c r="F226" s="166" t="s">
        <v>462</v>
      </c>
      <c r="G226" s="167" t="s">
        <v>239</v>
      </c>
      <c r="H226" s="168">
        <v>1</v>
      </c>
      <c r="I226" s="162"/>
      <c r="J226" s="169">
        <f>ROUND(I226*H226,2)</f>
        <v>0</v>
      </c>
      <c r="K226" s="129" t="s">
        <v>1</v>
      </c>
      <c r="L226" s="26"/>
      <c r="M226" s="130" t="s">
        <v>1</v>
      </c>
      <c r="N226" s="131" t="s">
        <v>36</v>
      </c>
      <c r="O226" s="132">
        <v>0.20399999999999999</v>
      </c>
      <c r="P226" s="132">
        <f>O226*H226</f>
        <v>0.20399999999999999</v>
      </c>
      <c r="Q226" s="132">
        <v>0</v>
      </c>
      <c r="R226" s="132">
        <f>Q226*H226</f>
        <v>0</v>
      </c>
      <c r="S226" s="132">
        <v>0</v>
      </c>
      <c r="T226" s="133">
        <f>S226*H226</f>
        <v>0</v>
      </c>
      <c r="AR226" s="134" t="s">
        <v>247</v>
      </c>
      <c r="AT226" s="134" t="s">
        <v>183</v>
      </c>
      <c r="AU226" s="134" t="s">
        <v>81</v>
      </c>
      <c r="AY226" s="15" t="s">
        <v>181</v>
      </c>
      <c r="BE226" s="135">
        <f>IF(N226="základní",J226,0)</f>
        <v>0</v>
      </c>
      <c r="BF226" s="135">
        <f>IF(N226="snížená",J226,0)</f>
        <v>0</v>
      </c>
      <c r="BG226" s="135">
        <f>IF(N226="zákl. přenesená",J226,0)</f>
        <v>0</v>
      </c>
      <c r="BH226" s="135">
        <f>IF(N226="sníž. přenesená",J226,0)</f>
        <v>0</v>
      </c>
      <c r="BI226" s="135">
        <f>IF(N226="nulová",J226,0)</f>
        <v>0</v>
      </c>
      <c r="BJ226" s="15" t="s">
        <v>79</v>
      </c>
      <c r="BK226" s="135">
        <f>ROUND(I226*H226,2)</f>
        <v>0</v>
      </c>
      <c r="BL226" s="15" t="s">
        <v>247</v>
      </c>
      <c r="BM226" s="134" t="s">
        <v>463</v>
      </c>
    </row>
    <row r="227" spans="2:65" s="12" customFormat="1">
      <c r="B227" s="136"/>
      <c r="C227" s="182"/>
      <c r="D227" s="183" t="s">
        <v>190</v>
      </c>
      <c r="E227" s="184" t="s">
        <v>1</v>
      </c>
      <c r="F227" s="185" t="s">
        <v>79</v>
      </c>
      <c r="G227" s="182"/>
      <c r="H227" s="186">
        <v>1</v>
      </c>
      <c r="I227" s="187"/>
      <c r="J227" s="182"/>
      <c r="L227" s="136"/>
      <c r="M227" s="141"/>
      <c r="N227" s="142"/>
      <c r="O227" s="142"/>
      <c r="P227" s="142"/>
      <c r="Q227" s="142"/>
      <c r="R227" s="142"/>
      <c r="S227" s="142"/>
      <c r="T227" s="143"/>
      <c r="AT227" s="138" t="s">
        <v>190</v>
      </c>
      <c r="AU227" s="138" t="s">
        <v>81</v>
      </c>
      <c r="AV227" s="12" t="s">
        <v>81</v>
      </c>
      <c r="AW227" s="12" t="s">
        <v>27</v>
      </c>
      <c r="AX227" s="12" t="s">
        <v>79</v>
      </c>
      <c r="AY227" s="138" t="s">
        <v>181</v>
      </c>
    </row>
    <row r="228" spans="2:65" s="1" customFormat="1" ht="16.5" customHeight="1">
      <c r="B228" s="128"/>
      <c r="C228" s="164" t="s">
        <v>464</v>
      </c>
      <c r="D228" s="164" t="s">
        <v>183</v>
      </c>
      <c r="E228" s="165" t="s">
        <v>465</v>
      </c>
      <c r="F228" s="166" t="s">
        <v>466</v>
      </c>
      <c r="G228" s="167" t="s">
        <v>212</v>
      </c>
      <c r="H228" s="168">
        <v>5</v>
      </c>
      <c r="I228" s="162"/>
      <c r="J228" s="169">
        <f>ROUND(I228*H228,2)</f>
        <v>0</v>
      </c>
      <c r="K228" s="129" t="s">
        <v>187</v>
      </c>
      <c r="L228" s="26"/>
      <c r="M228" s="130" t="s">
        <v>1</v>
      </c>
      <c r="N228" s="131" t="s">
        <v>36</v>
      </c>
      <c r="O228" s="132">
        <v>2.9249999999999998</v>
      </c>
      <c r="P228" s="132">
        <f>O228*H228</f>
        <v>14.625</v>
      </c>
      <c r="Q228" s="132">
        <v>4.6999999999999999E-4</v>
      </c>
      <c r="R228" s="132">
        <f>Q228*H228</f>
        <v>2.3500000000000001E-3</v>
      </c>
      <c r="S228" s="132">
        <v>0</v>
      </c>
      <c r="T228" s="133">
        <f>S228*H228</f>
        <v>0</v>
      </c>
      <c r="AR228" s="134" t="s">
        <v>247</v>
      </c>
      <c r="AT228" s="134" t="s">
        <v>183</v>
      </c>
      <c r="AU228" s="134" t="s">
        <v>81</v>
      </c>
      <c r="AY228" s="15" t="s">
        <v>181</v>
      </c>
      <c r="BE228" s="135">
        <f>IF(N228="základní",J228,0)</f>
        <v>0</v>
      </c>
      <c r="BF228" s="135">
        <f>IF(N228="snížená",J228,0)</f>
        <v>0</v>
      </c>
      <c r="BG228" s="135">
        <f>IF(N228="zákl. přenesená",J228,0)</f>
        <v>0</v>
      </c>
      <c r="BH228" s="135">
        <f>IF(N228="sníž. přenesená",J228,0)</f>
        <v>0</v>
      </c>
      <c r="BI228" s="135">
        <f>IF(N228="nulová",J228,0)</f>
        <v>0</v>
      </c>
      <c r="BJ228" s="15" t="s">
        <v>79</v>
      </c>
      <c r="BK228" s="135">
        <f>ROUND(I228*H228,2)</f>
        <v>0</v>
      </c>
      <c r="BL228" s="15" t="s">
        <v>247</v>
      </c>
      <c r="BM228" s="134" t="s">
        <v>467</v>
      </c>
    </row>
    <row r="229" spans="2:65" s="12" customFormat="1">
      <c r="B229" s="136"/>
      <c r="C229" s="182"/>
      <c r="D229" s="183" t="s">
        <v>190</v>
      </c>
      <c r="E229" s="184" t="s">
        <v>1</v>
      </c>
      <c r="F229" s="185" t="s">
        <v>201</v>
      </c>
      <c r="G229" s="182"/>
      <c r="H229" s="186">
        <v>5</v>
      </c>
      <c r="I229" s="187"/>
      <c r="J229" s="182"/>
      <c r="L229" s="136"/>
      <c r="M229" s="141"/>
      <c r="N229" s="142"/>
      <c r="O229" s="142"/>
      <c r="P229" s="142"/>
      <c r="Q229" s="142"/>
      <c r="R229" s="142"/>
      <c r="S229" s="142"/>
      <c r="T229" s="143"/>
      <c r="AT229" s="138" t="s">
        <v>190</v>
      </c>
      <c r="AU229" s="138" t="s">
        <v>81</v>
      </c>
      <c r="AV229" s="12" t="s">
        <v>81</v>
      </c>
      <c r="AW229" s="12" t="s">
        <v>27</v>
      </c>
      <c r="AX229" s="12" t="s">
        <v>79</v>
      </c>
      <c r="AY229" s="138" t="s">
        <v>181</v>
      </c>
    </row>
    <row r="230" spans="2:65" s="1" customFormat="1" ht="16.5" customHeight="1">
      <c r="B230" s="128"/>
      <c r="C230" s="170" t="s">
        <v>468</v>
      </c>
      <c r="D230" s="170" t="s">
        <v>374</v>
      </c>
      <c r="E230" s="171" t="s">
        <v>469</v>
      </c>
      <c r="F230" s="172" t="s">
        <v>470</v>
      </c>
      <c r="G230" s="173" t="s">
        <v>212</v>
      </c>
      <c r="H230" s="174">
        <v>3</v>
      </c>
      <c r="I230" s="163"/>
      <c r="J230" s="175">
        <f>ROUND(I230*H230,2)</f>
        <v>0</v>
      </c>
      <c r="K230" s="149" t="s">
        <v>1</v>
      </c>
      <c r="L230" s="150"/>
      <c r="M230" s="151" t="s">
        <v>1</v>
      </c>
      <c r="N230" s="152" t="s">
        <v>36</v>
      </c>
      <c r="O230" s="132">
        <v>0</v>
      </c>
      <c r="P230" s="132">
        <f>O230*H230</f>
        <v>0</v>
      </c>
      <c r="Q230" s="132">
        <v>1.6E-2</v>
      </c>
      <c r="R230" s="132">
        <f>Q230*H230</f>
        <v>4.8000000000000001E-2</v>
      </c>
      <c r="S230" s="132">
        <v>0</v>
      </c>
      <c r="T230" s="133">
        <f>S230*H230</f>
        <v>0</v>
      </c>
      <c r="AR230" s="134" t="s">
        <v>322</v>
      </c>
      <c r="AT230" s="134" t="s">
        <v>374</v>
      </c>
      <c r="AU230" s="134" t="s">
        <v>81</v>
      </c>
      <c r="AY230" s="15" t="s">
        <v>181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5" t="s">
        <v>79</v>
      </c>
      <c r="BK230" s="135">
        <f>ROUND(I230*H230,2)</f>
        <v>0</v>
      </c>
      <c r="BL230" s="15" t="s">
        <v>247</v>
      </c>
      <c r="BM230" s="134" t="s">
        <v>471</v>
      </c>
    </row>
    <row r="231" spans="2:65" s="12" customFormat="1">
      <c r="B231" s="136"/>
      <c r="C231" s="182"/>
      <c r="D231" s="183" t="s">
        <v>190</v>
      </c>
      <c r="E231" s="184" t="s">
        <v>1</v>
      </c>
      <c r="F231" s="185" t="s">
        <v>99</v>
      </c>
      <c r="G231" s="182"/>
      <c r="H231" s="186">
        <v>3</v>
      </c>
      <c r="I231" s="187"/>
      <c r="J231" s="182"/>
      <c r="L231" s="136"/>
      <c r="M231" s="141"/>
      <c r="N231" s="142"/>
      <c r="O231" s="142"/>
      <c r="P231" s="142"/>
      <c r="Q231" s="142"/>
      <c r="R231" s="142"/>
      <c r="S231" s="142"/>
      <c r="T231" s="143"/>
      <c r="AT231" s="138" t="s">
        <v>190</v>
      </c>
      <c r="AU231" s="138" t="s">
        <v>81</v>
      </c>
      <c r="AV231" s="12" t="s">
        <v>81</v>
      </c>
      <c r="AW231" s="12" t="s">
        <v>27</v>
      </c>
      <c r="AX231" s="12" t="s">
        <v>79</v>
      </c>
      <c r="AY231" s="138" t="s">
        <v>181</v>
      </c>
    </row>
    <row r="232" spans="2:65" s="1" customFormat="1" ht="16.5" customHeight="1">
      <c r="B232" s="128"/>
      <c r="C232" s="170" t="s">
        <v>472</v>
      </c>
      <c r="D232" s="170" t="s">
        <v>374</v>
      </c>
      <c r="E232" s="171" t="s">
        <v>473</v>
      </c>
      <c r="F232" s="172" t="s">
        <v>474</v>
      </c>
      <c r="G232" s="173" t="s">
        <v>212</v>
      </c>
      <c r="H232" s="174">
        <v>1</v>
      </c>
      <c r="I232" s="163"/>
      <c r="J232" s="175">
        <f>ROUND(I232*H232,2)</f>
        <v>0</v>
      </c>
      <c r="K232" s="149" t="s">
        <v>1</v>
      </c>
      <c r="L232" s="150"/>
      <c r="M232" s="151" t="s">
        <v>1</v>
      </c>
      <c r="N232" s="152" t="s">
        <v>36</v>
      </c>
      <c r="O232" s="132">
        <v>0</v>
      </c>
      <c r="P232" s="132">
        <f>O232*H232</f>
        <v>0</v>
      </c>
      <c r="Q232" s="132">
        <v>1.6E-2</v>
      </c>
      <c r="R232" s="132">
        <f>Q232*H232</f>
        <v>1.6E-2</v>
      </c>
      <c r="S232" s="132">
        <v>0</v>
      </c>
      <c r="T232" s="133">
        <f>S232*H232</f>
        <v>0</v>
      </c>
      <c r="AR232" s="134" t="s">
        <v>322</v>
      </c>
      <c r="AT232" s="134" t="s">
        <v>374</v>
      </c>
      <c r="AU232" s="134" t="s">
        <v>81</v>
      </c>
      <c r="AY232" s="15" t="s">
        <v>181</v>
      </c>
      <c r="BE232" s="135">
        <f>IF(N232="základní",J232,0)</f>
        <v>0</v>
      </c>
      <c r="BF232" s="135">
        <f>IF(N232="snížená",J232,0)</f>
        <v>0</v>
      </c>
      <c r="BG232" s="135">
        <f>IF(N232="zákl. přenesená",J232,0)</f>
        <v>0</v>
      </c>
      <c r="BH232" s="135">
        <f>IF(N232="sníž. přenesená",J232,0)</f>
        <v>0</v>
      </c>
      <c r="BI232" s="135">
        <f>IF(N232="nulová",J232,0)</f>
        <v>0</v>
      </c>
      <c r="BJ232" s="15" t="s">
        <v>79</v>
      </c>
      <c r="BK232" s="135">
        <f>ROUND(I232*H232,2)</f>
        <v>0</v>
      </c>
      <c r="BL232" s="15" t="s">
        <v>247</v>
      </c>
      <c r="BM232" s="134" t="s">
        <v>475</v>
      </c>
    </row>
    <row r="233" spans="2:65" s="12" customFormat="1">
      <c r="B233" s="136"/>
      <c r="C233" s="182"/>
      <c r="D233" s="183" t="s">
        <v>190</v>
      </c>
      <c r="E233" s="184" t="s">
        <v>1</v>
      </c>
      <c r="F233" s="185" t="s">
        <v>79</v>
      </c>
      <c r="G233" s="182"/>
      <c r="H233" s="186">
        <v>1</v>
      </c>
      <c r="I233" s="187"/>
      <c r="J233" s="182"/>
      <c r="L233" s="136"/>
      <c r="M233" s="141"/>
      <c r="N233" s="142"/>
      <c r="O233" s="142"/>
      <c r="P233" s="142"/>
      <c r="Q233" s="142"/>
      <c r="R233" s="142"/>
      <c r="S233" s="142"/>
      <c r="T233" s="143"/>
      <c r="AT233" s="138" t="s">
        <v>190</v>
      </c>
      <c r="AU233" s="138" t="s">
        <v>81</v>
      </c>
      <c r="AV233" s="12" t="s">
        <v>81</v>
      </c>
      <c r="AW233" s="12" t="s">
        <v>27</v>
      </c>
      <c r="AX233" s="12" t="s">
        <v>79</v>
      </c>
      <c r="AY233" s="138" t="s">
        <v>181</v>
      </c>
    </row>
    <row r="234" spans="2:65" s="1" customFormat="1" ht="24" customHeight="1">
      <c r="B234" s="128"/>
      <c r="C234" s="170" t="s">
        <v>476</v>
      </c>
      <c r="D234" s="170" t="s">
        <v>374</v>
      </c>
      <c r="E234" s="171" t="s">
        <v>477</v>
      </c>
      <c r="F234" s="172" t="s">
        <v>478</v>
      </c>
      <c r="G234" s="173" t="s">
        <v>212</v>
      </c>
      <c r="H234" s="174">
        <v>1</v>
      </c>
      <c r="I234" s="163"/>
      <c r="J234" s="175">
        <f>ROUND(I234*H234,2)</f>
        <v>0</v>
      </c>
      <c r="K234" s="149" t="s">
        <v>1</v>
      </c>
      <c r="L234" s="150"/>
      <c r="M234" s="151" t="s">
        <v>1</v>
      </c>
      <c r="N234" s="152" t="s">
        <v>36</v>
      </c>
      <c r="O234" s="132">
        <v>0</v>
      </c>
      <c r="P234" s="132">
        <f>O234*H234</f>
        <v>0</v>
      </c>
      <c r="Q234" s="132">
        <v>1.6E-2</v>
      </c>
      <c r="R234" s="132">
        <f>Q234*H234</f>
        <v>1.6E-2</v>
      </c>
      <c r="S234" s="132">
        <v>0</v>
      </c>
      <c r="T234" s="133">
        <f>S234*H234</f>
        <v>0</v>
      </c>
      <c r="AR234" s="134" t="s">
        <v>322</v>
      </c>
      <c r="AT234" s="134" t="s">
        <v>374</v>
      </c>
      <c r="AU234" s="134" t="s">
        <v>81</v>
      </c>
      <c r="AY234" s="15" t="s">
        <v>181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5" t="s">
        <v>79</v>
      </c>
      <c r="BK234" s="135">
        <f>ROUND(I234*H234,2)</f>
        <v>0</v>
      </c>
      <c r="BL234" s="15" t="s">
        <v>247</v>
      </c>
      <c r="BM234" s="134" t="s">
        <v>479</v>
      </c>
    </row>
    <row r="235" spans="2:65" s="12" customFormat="1">
      <c r="B235" s="136"/>
      <c r="C235" s="182"/>
      <c r="D235" s="183" t="s">
        <v>190</v>
      </c>
      <c r="E235" s="184" t="s">
        <v>1</v>
      </c>
      <c r="F235" s="185" t="s">
        <v>79</v>
      </c>
      <c r="G235" s="182"/>
      <c r="H235" s="186">
        <v>1</v>
      </c>
      <c r="I235" s="187"/>
      <c r="J235" s="182"/>
      <c r="L235" s="136"/>
      <c r="M235" s="141"/>
      <c r="N235" s="142"/>
      <c r="O235" s="142"/>
      <c r="P235" s="142"/>
      <c r="Q235" s="142"/>
      <c r="R235" s="142"/>
      <c r="S235" s="142"/>
      <c r="T235" s="143"/>
      <c r="AT235" s="138" t="s">
        <v>190</v>
      </c>
      <c r="AU235" s="138" t="s">
        <v>81</v>
      </c>
      <c r="AV235" s="12" t="s">
        <v>81</v>
      </c>
      <c r="AW235" s="12" t="s">
        <v>27</v>
      </c>
      <c r="AX235" s="12" t="s">
        <v>79</v>
      </c>
      <c r="AY235" s="138" t="s">
        <v>181</v>
      </c>
    </row>
    <row r="236" spans="2:65" s="1" customFormat="1" ht="16.5" customHeight="1">
      <c r="B236" s="128"/>
      <c r="C236" s="164" t="s">
        <v>480</v>
      </c>
      <c r="D236" s="164" t="s">
        <v>183</v>
      </c>
      <c r="E236" s="165" t="s">
        <v>481</v>
      </c>
      <c r="F236" s="166" t="s">
        <v>482</v>
      </c>
      <c r="G236" s="167" t="s">
        <v>212</v>
      </c>
      <c r="H236" s="168">
        <v>3</v>
      </c>
      <c r="I236" s="162"/>
      <c r="J236" s="169">
        <f>ROUND(I236*H236,2)</f>
        <v>0</v>
      </c>
      <c r="K236" s="129" t="s">
        <v>187</v>
      </c>
      <c r="L236" s="26"/>
      <c r="M236" s="130" t="s">
        <v>1</v>
      </c>
      <c r="N236" s="131" t="s">
        <v>36</v>
      </c>
      <c r="O236" s="132">
        <v>3.327</v>
      </c>
      <c r="P236" s="132">
        <f>O236*H236</f>
        <v>9.9809999999999999</v>
      </c>
      <c r="Q236" s="132">
        <v>4.8000000000000001E-4</v>
      </c>
      <c r="R236" s="132">
        <f>Q236*H236</f>
        <v>1.4400000000000001E-3</v>
      </c>
      <c r="S236" s="132">
        <v>0</v>
      </c>
      <c r="T236" s="133">
        <f>S236*H236</f>
        <v>0</v>
      </c>
      <c r="AR236" s="134" t="s">
        <v>247</v>
      </c>
      <c r="AT236" s="134" t="s">
        <v>183</v>
      </c>
      <c r="AU236" s="134" t="s">
        <v>81</v>
      </c>
      <c r="AY236" s="15" t="s">
        <v>181</v>
      </c>
      <c r="BE236" s="135">
        <f>IF(N236="základní",J236,0)</f>
        <v>0</v>
      </c>
      <c r="BF236" s="135">
        <f>IF(N236="snížená",J236,0)</f>
        <v>0</v>
      </c>
      <c r="BG236" s="135">
        <f>IF(N236="zákl. přenesená",J236,0)</f>
        <v>0</v>
      </c>
      <c r="BH236" s="135">
        <f>IF(N236="sníž. přenesená",J236,0)</f>
        <v>0</v>
      </c>
      <c r="BI236" s="135">
        <f>IF(N236="nulová",J236,0)</f>
        <v>0</v>
      </c>
      <c r="BJ236" s="15" t="s">
        <v>79</v>
      </c>
      <c r="BK236" s="135">
        <f>ROUND(I236*H236,2)</f>
        <v>0</v>
      </c>
      <c r="BL236" s="15" t="s">
        <v>247</v>
      </c>
      <c r="BM236" s="134" t="s">
        <v>483</v>
      </c>
    </row>
    <row r="237" spans="2:65" s="12" customFormat="1">
      <c r="B237" s="136"/>
      <c r="C237" s="182"/>
      <c r="D237" s="183" t="s">
        <v>190</v>
      </c>
      <c r="E237" s="184" t="s">
        <v>1</v>
      </c>
      <c r="F237" s="185" t="s">
        <v>99</v>
      </c>
      <c r="G237" s="182"/>
      <c r="H237" s="186">
        <v>3</v>
      </c>
      <c r="I237" s="187"/>
      <c r="J237" s="182"/>
      <c r="L237" s="136"/>
      <c r="M237" s="141"/>
      <c r="N237" s="142"/>
      <c r="O237" s="142"/>
      <c r="P237" s="142"/>
      <c r="Q237" s="142"/>
      <c r="R237" s="142"/>
      <c r="S237" s="142"/>
      <c r="T237" s="143"/>
      <c r="AT237" s="138" t="s">
        <v>190</v>
      </c>
      <c r="AU237" s="138" t="s">
        <v>81</v>
      </c>
      <c r="AV237" s="12" t="s">
        <v>81</v>
      </c>
      <c r="AW237" s="12" t="s">
        <v>27</v>
      </c>
      <c r="AX237" s="12" t="s">
        <v>79</v>
      </c>
      <c r="AY237" s="138" t="s">
        <v>181</v>
      </c>
    </row>
    <row r="238" spans="2:65" s="1" customFormat="1" ht="16.5" customHeight="1">
      <c r="B238" s="128"/>
      <c r="C238" s="170" t="s">
        <v>484</v>
      </c>
      <c r="D238" s="170" t="s">
        <v>374</v>
      </c>
      <c r="E238" s="171" t="s">
        <v>485</v>
      </c>
      <c r="F238" s="172" t="s">
        <v>486</v>
      </c>
      <c r="G238" s="173" t="s">
        <v>212</v>
      </c>
      <c r="H238" s="174">
        <v>1</v>
      </c>
      <c r="I238" s="163"/>
      <c r="J238" s="175">
        <f>ROUND(I238*H238,2)</f>
        <v>0</v>
      </c>
      <c r="K238" s="149" t="s">
        <v>1</v>
      </c>
      <c r="L238" s="150"/>
      <c r="M238" s="151" t="s">
        <v>1</v>
      </c>
      <c r="N238" s="152" t="s">
        <v>36</v>
      </c>
      <c r="O238" s="132">
        <v>0</v>
      </c>
      <c r="P238" s="132">
        <f>O238*H238</f>
        <v>0</v>
      </c>
      <c r="Q238" s="132">
        <v>2.5999999999999999E-2</v>
      </c>
      <c r="R238" s="132">
        <f>Q238*H238</f>
        <v>2.5999999999999999E-2</v>
      </c>
      <c r="S238" s="132">
        <v>0</v>
      </c>
      <c r="T238" s="133">
        <f>S238*H238</f>
        <v>0</v>
      </c>
      <c r="AR238" s="134" t="s">
        <v>322</v>
      </c>
      <c r="AT238" s="134" t="s">
        <v>374</v>
      </c>
      <c r="AU238" s="134" t="s">
        <v>81</v>
      </c>
      <c r="AY238" s="15" t="s">
        <v>181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5" t="s">
        <v>79</v>
      </c>
      <c r="BK238" s="135">
        <f>ROUND(I238*H238,2)</f>
        <v>0</v>
      </c>
      <c r="BL238" s="15" t="s">
        <v>247</v>
      </c>
      <c r="BM238" s="134" t="s">
        <v>487</v>
      </c>
    </row>
    <row r="239" spans="2:65" s="12" customFormat="1">
      <c r="B239" s="136"/>
      <c r="C239" s="182"/>
      <c r="D239" s="183" t="s">
        <v>190</v>
      </c>
      <c r="E239" s="184" t="s">
        <v>1</v>
      </c>
      <c r="F239" s="185" t="s">
        <v>79</v>
      </c>
      <c r="G239" s="182"/>
      <c r="H239" s="186">
        <v>1</v>
      </c>
      <c r="I239" s="187"/>
      <c r="J239" s="182"/>
      <c r="L239" s="136"/>
      <c r="M239" s="141"/>
      <c r="N239" s="142"/>
      <c r="O239" s="142"/>
      <c r="P239" s="142"/>
      <c r="Q239" s="142"/>
      <c r="R239" s="142"/>
      <c r="S239" s="142"/>
      <c r="T239" s="143"/>
      <c r="AT239" s="138" t="s">
        <v>190</v>
      </c>
      <c r="AU239" s="138" t="s">
        <v>81</v>
      </c>
      <c r="AV239" s="12" t="s">
        <v>81</v>
      </c>
      <c r="AW239" s="12" t="s">
        <v>27</v>
      </c>
      <c r="AX239" s="12" t="s">
        <v>79</v>
      </c>
      <c r="AY239" s="138" t="s">
        <v>181</v>
      </c>
    </row>
    <row r="240" spans="2:65" s="1" customFormat="1" ht="24" customHeight="1">
      <c r="B240" s="128"/>
      <c r="C240" s="170" t="s">
        <v>488</v>
      </c>
      <c r="D240" s="170" t="s">
        <v>374</v>
      </c>
      <c r="E240" s="171" t="s">
        <v>489</v>
      </c>
      <c r="F240" s="172" t="s">
        <v>490</v>
      </c>
      <c r="G240" s="173" t="s">
        <v>212</v>
      </c>
      <c r="H240" s="174">
        <v>1</v>
      </c>
      <c r="I240" s="163"/>
      <c r="J240" s="175">
        <f>ROUND(I240*H240,2)</f>
        <v>0</v>
      </c>
      <c r="K240" s="149" t="s">
        <v>1</v>
      </c>
      <c r="L240" s="150"/>
      <c r="M240" s="151" t="s">
        <v>1</v>
      </c>
      <c r="N240" s="152" t="s">
        <v>36</v>
      </c>
      <c r="O240" s="132">
        <v>0</v>
      </c>
      <c r="P240" s="132">
        <f>O240*H240</f>
        <v>0</v>
      </c>
      <c r="Q240" s="132">
        <v>2.5999999999999999E-2</v>
      </c>
      <c r="R240" s="132">
        <f>Q240*H240</f>
        <v>2.5999999999999999E-2</v>
      </c>
      <c r="S240" s="132">
        <v>0</v>
      </c>
      <c r="T240" s="133">
        <f>S240*H240</f>
        <v>0</v>
      </c>
      <c r="AR240" s="134" t="s">
        <v>322</v>
      </c>
      <c r="AT240" s="134" t="s">
        <v>374</v>
      </c>
      <c r="AU240" s="134" t="s">
        <v>81</v>
      </c>
      <c r="AY240" s="15" t="s">
        <v>181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5" t="s">
        <v>79</v>
      </c>
      <c r="BK240" s="135">
        <f>ROUND(I240*H240,2)</f>
        <v>0</v>
      </c>
      <c r="BL240" s="15" t="s">
        <v>247</v>
      </c>
      <c r="BM240" s="134" t="s">
        <v>491</v>
      </c>
    </row>
    <row r="241" spans="2:65" s="12" customFormat="1">
      <c r="B241" s="136"/>
      <c r="C241" s="182"/>
      <c r="D241" s="183" t="s">
        <v>190</v>
      </c>
      <c r="E241" s="184" t="s">
        <v>1</v>
      </c>
      <c r="F241" s="185" t="s">
        <v>79</v>
      </c>
      <c r="G241" s="182"/>
      <c r="H241" s="186">
        <v>1</v>
      </c>
      <c r="I241" s="187"/>
      <c r="J241" s="182"/>
      <c r="L241" s="136"/>
      <c r="M241" s="141"/>
      <c r="N241" s="142"/>
      <c r="O241" s="142"/>
      <c r="P241" s="142"/>
      <c r="Q241" s="142"/>
      <c r="R241" s="142"/>
      <c r="S241" s="142"/>
      <c r="T241" s="143"/>
      <c r="AT241" s="138" t="s">
        <v>190</v>
      </c>
      <c r="AU241" s="138" t="s">
        <v>81</v>
      </c>
      <c r="AV241" s="12" t="s">
        <v>81</v>
      </c>
      <c r="AW241" s="12" t="s">
        <v>27</v>
      </c>
      <c r="AX241" s="12" t="s">
        <v>79</v>
      </c>
      <c r="AY241" s="138" t="s">
        <v>181</v>
      </c>
    </row>
    <row r="242" spans="2:65" s="1" customFormat="1" ht="16.5" customHeight="1">
      <c r="B242" s="128"/>
      <c r="C242" s="170" t="s">
        <v>492</v>
      </c>
      <c r="D242" s="170" t="s">
        <v>374</v>
      </c>
      <c r="E242" s="171" t="s">
        <v>493</v>
      </c>
      <c r="F242" s="172" t="s">
        <v>494</v>
      </c>
      <c r="G242" s="173" t="s">
        <v>212</v>
      </c>
      <c r="H242" s="174">
        <v>1</v>
      </c>
      <c r="I242" s="163"/>
      <c r="J242" s="175">
        <f>ROUND(I242*H242,2)</f>
        <v>0</v>
      </c>
      <c r="K242" s="149" t="s">
        <v>1</v>
      </c>
      <c r="L242" s="150"/>
      <c r="M242" s="151" t="s">
        <v>1</v>
      </c>
      <c r="N242" s="152" t="s">
        <v>36</v>
      </c>
      <c r="O242" s="132">
        <v>0</v>
      </c>
      <c r="P242" s="132">
        <f>O242*H242</f>
        <v>0</v>
      </c>
      <c r="Q242" s="132">
        <v>2.5999999999999999E-2</v>
      </c>
      <c r="R242" s="132">
        <f>Q242*H242</f>
        <v>2.5999999999999999E-2</v>
      </c>
      <c r="S242" s="132">
        <v>0</v>
      </c>
      <c r="T242" s="133">
        <f>S242*H242</f>
        <v>0</v>
      </c>
      <c r="AR242" s="134" t="s">
        <v>322</v>
      </c>
      <c r="AT242" s="134" t="s">
        <v>374</v>
      </c>
      <c r="AU242" s="134" t="s">
        <v>81</v>
      </c>
      <c r="AY242" s="15" t="s">
        <v>181</v>
      </c>
      <c r="BE242" s="135">
        <f>IF(N242="základní",J242,0)</f>
        <v>0</v>
      </c>
      <c r="BF242" s="135">
        <f>IF(N242="snížená",J242,0)</f>
        <v>0</v>
      </c>
      <c r="BG242" s="135">
        <f>IF(N242="zákl. přenesená",J242,0)</f>
        <v>0</v>
      </c>
      <c r="BH242" s="135">
        <f>IF(N242="sníž. přenesená",J242,0)</f>
        <v>0</v>
      </c>
      <c r="BI242" s="135">
        <f>IF(N242="nulová",J242,0)</f>
        <v>0</v>
      </c>
      <c r="BJ242" s="15" t="s">
        <v>79</v>
      </c>
      <c r="BK242" s="135">
        <f>ROUND(I242*H242,2)</f>
        <v>0</v>
      </c>
      <c r="BL242" s="15" t="s">
        <v>247</v>
      </c>
      <c r="BM242" s="134" t="s">
        <v>495</v>
      </c>
    </row>
    <row r="243" spans="2:65" s="12" customFormat="1">
      <c r="B243" s="136"/>
      <c r="C243" s="182"/>
      <c r="D243" s="183" t="s">
        <v>190</v>
      </c>
      <c r="E243" s="184" t="s">
        <v>1</v>
      </c>
      <c r="F243" s="185" t="s">
        <v>79</v>
      </c>
      <c r="G243" s="182"/>
      <c r="H243" s="186">
        <v>1</v>
      </c>
      <c r="I243" s="187"/>
      <c r="J243" s="182"/>
      <c r="L243" s="136"/>
      <c r="M243" s="141"/>
      <c r="N243" s="142"/>
      <c r="O243" s="142"/>
      <c r="P243" s="142"/>
      <c r="Q243" s="142"/>
      <c r="R243" s="142"/>
      <c r="S243" s="142"/>
      <c r="T243" s="143"/>
      <c r="AT243" s="138" t="s">
        <v>190</v>
      </c>
      <c r="AU243" s="138" t="s">
        <v>81</v>
      </c>
      <c r="AV243" s="12" t="s">
        <v>81</v>
      </c>
      <c r="AW243" s="12" t="s">
        <v>27</v>
      </c>
      <c r="AX243" s="12" t="s">
        <v>79</v>
      </c>
      <c r="AY243" s="138" t="s">
        <v>181</v>
      </c>
    </row>
    <row r="244" spans="2:65" s="1" customFormat="1" ht="16.5" customHeight="1">
      <c r="B244" s="128"/>
      <c r="C244" s="164" t="s">
        <v>496</v>
      </c>
      <c r="D244" s="164" t="s">
        <v>183</v>
      </c>
      <c r="E244" s="165" t="s">
        <v>497</v>
      </c>
      <c r="F244" s="166" t="s">
        <v>498</v>
      </c>
      <c r="G244" s="167" t="s">
        <v>212</v>
      </c>
      <c r="H244" s="168">
        <v>8</v>
      </c>
      <c r="I244" s="162"/>
      <c r="J244" s="169">
        <f>ROUND(I244*H244,2)</f>
        <v>0</v>
      </c>
      <c r="K244" s="129" t="s">
        <v>187</v>
      </c>
      <c r="L244" s="26"/>
      <c r="M244" s="130" t="s">
        <v>1</v>
      </c>
      <c r="N244" s="131" t="s">
        <v>36</v>
      </c>
      <c r="O244" s="132">
        <v>1.8049999999999999</v>
      </c>
      <c r="P244" s="132">
        <f>O244*H244</f>
        <v>14.44</v>
      </c>
      <c r="Q244" s="132">
        <v>0</v>
      </c>
      <c r="R244" s="132">
        <f>Q244*H244</f>
        <v>0</v>
      </c>
      <c r="S244" s="132">
        <v>0</v>
      </c>
      <c r="T244" s="133">
        <f>S244*H244</f>
        <v>0</v>
      </c>
      <c r="AR244" s="134" t="s">
        <v>247</v>
      </c>
      <c r="AT244" s="134" t="s">
        <v>183</v>
      </c>
      <c r="AU244" s="134" t="s">
        <v>81</v>
      </c>
      <c r="AY244" s="15" t="s">
        <v>181</v>
      </c>
      <c r="BE244" s="135">
        <f>IF(N244="základní",J244,0)</f>
        <v>0</v>
      </c>
      <c r="BF244" s="135">
        <f>IF(N244="snížená",J244,0)</f>
        <v>0</v>
      </c>
      <c r="BG244" s="135">
        <f>IF(N244="zákl. přenesená",J244,0)</f>
        <v>0</v>
      </c>
      <c r="BH244" s="135">
        <f>IF(N244="sníž. přenesená",J244,0)</f>
        <v>0</v>
      </c>
      <c r="BI244" s="135">
        <f>IF(N244="nulová",J244,0)</f>
        <v>0</v>
      </c>
      <c r="BJ244" s="15" t="s">
        <v>79</v>
      </c>
      <c r="BK244" s="135">
        <f>ROUND(I244*H244,2)</f>
        <v>0</v>
      </c>
      <c r="BL244" s="15" t="s">
        <v>247</v>
      </c>
      <c r="BM244" s="134" t="s">
        <v>499</v>
      </c>
    </row>
    <row r="245" spans="2:65" s="12" customFormat="1">
      <c r="B245" s="136"/>
      <c r="C245" s="182"/>
      <c r="D245" s="183" t="s">
        <v>190</v>
      </c>
      <c r="E245" s="184" t="s">
        <v>1</v>
      </c>
      <c r="F245" s="185" t="s">
        <v>215</v>
      </c>
      <c r="G245" s="182"/>
      <c r="H245" s="186">
        <v>8</v>
      </c>
      <c r="I245" s="187"/>
      <c r="J245" s="182"/>
      <c r="L245" s="136"/>
      <c r="M245" s="141"/>
      <c r="N245" s="142"/>
      <c r="O245" s="142"/>
      <c r="P245" s="142"/>
      <c r="Q245" s="142"/>
      <c r="R245" s="142"/>
      <c r="S245" s="142"/>
      <c r="T245" s="143"/>
      <c r="AT245" s="138" t="s">
        <v>190</v>
      </c>
      <c r="AU245" s="138" t="s">
        <v>81</v>
      </c>
      <c r="AV245" s="12" t="s">
        <v>81</v>
      </c>
      <c r="AW245" s="12" t="s">
        <v>27</v>
      </c>
      <c r="AX245" s="12" t="s">
        <v>79</v>
      </c>
      <c r="AY245" s="138" t="s">
        <v>181</v>
      </c>
    </row>
    <row r="246" spans="2:65" s="1" customFormat="1" ht="24" customHeight="1">
      <c r="B246" s="128"/>
      <c r="C246" s="170" t="s">
        <v>500</v>
      </c>
      <c r="D246" s="170" t="s">
        <v>374</v>
      </c>
      <c r="E246" s="171" t="s">
        <v>501</v>
      </c>
      <c r="F246" s="172" t="s">
        <v>502</v>
      </c>
      <c r="G246" s="173" t="s">
        <v>212</v>
      </c>
      <c r="H246" s="174">
        <v>2</v>
      </c>
      <c r="I246" s="163"/>
      <c r="J246" s="175">
        <f>ROUND(I246*H246,2)</f>
        <v>0</v>
      </c>
      <c r="K246" s="149" t="s">
        <v>1</v>
      </c>
      <c r="L246" s="150"/>
      <c r="M246" s="151" t="s">
        <v>1</v>
      </c>
      <c r="N246" s="152" t="s">
        <v>36</v>
      </c>
      <c r="O246" s="132">
        <v>0</v>
      </c>
      <c r="P246" s="132">
        <f>O246*H246</f>
        <v>0</v>
      </c>
      <c r="Q246" s="132">
        <v>2.5000000000000001E-2</v>
      </c>
      <c r="R246" s="132">
        <f>Q246*H246</f>
        <v>0.05</v>
      </c>
      <c r="S246" s="132">
        <v>0</v>
      </c>
      <c r="T246" s="133">
        <f>S246*H246</f>
        <v>0</v>
      </c>
      <c r="AR246" s="134" t="s">
        <v>397</v>
      </c>
      <c r="AT246" s="134" t="s">
        <v>374</v>
      </c>
      <c r="AU246" s="134" t="s">
        <v>81</v>
      </c>
      <c r="AY246" s="15" t="s">
        <v>181</v>
      </c>
      <c r="BE246" s="135">
        <f>IF(N246="základní",J246,0)</f>
        <v>0</v>
      </c>
      <c r="BF246" s="135">
        <f>IF(N246="snížená",J246,0)</f>
        <v>0</v>
      </c>
      <c r="BG246" s="135">
        <f>IF(N246="zákl. přenesená",J246,0)</f>
        <v>0</v>
      </c>
      <c r="BH246" s="135">
        <f>IF(N246="sníž. přenesená",J246,0)</f>
        <v>0</v>
      </c>
      <c r="BI246" s="135">
        <f>IF(N246="nulová",J246,0)</f>
        <v>0</v>
      </c>
      <c r="BJ246" s="15" t="s">
        <v>79</v>
      </c>
      <c r="BK246" s="135">
        <f>ROUND(I246*H246,2)</f>
        <v>0</v>
      </c>
      <c r="BL246" s="15" t="s">
        <v>397</v>
      </c>
      <c r="BM246" s="134" t="s">
        <v>503</v>
      </c>
    </row>
    <row r="247" spans="2:65" s="12" customFormat="1">
      <c r="B247" s="136"/>
      <c r="C247" s="182"/>
      <c r="D247" s="183" t="s">
        <v>190</v>
      </c>
      <c r="E247" s="184" t="s">
        <v>1</v>
      </c>
      <c r="F247" s="185" t="s">
        <v>81</v>
      </c>
      <c r="G247" s="182"/>
      <c r="H247" s="186">
        <v>2</v>
      </c>
      <c r="I247" s="187"/>
      <c r="J247" s="182"/>
      <c r="L247" s="136"/>
      <c r="M247" s="141"/>
      <c r="N247" s="142"/>
      <c r="O247" s="142"/>
      <c r="P247" s="142"/>
      <c r="Q247" s="142"/>
      <c r="R247" s="142"/>
      <c r="S247" s="142"/>
      <c r="T247" s="143"/>
      <c r="AT247" s="138" t="s">
        <v>190</v>
      </c>
      <c r="AU247" s="138" t="s">
        <v>81</v>
      </c>
      <c r="AV247" s="12" t="s">
        <v>81</v>
      </c>
      <c r="AW247" s="12" t="s">
        <v>27</v>
      </c>
      <c r="AX247" s="12" t="s">
        <v>79</v>
      </c>
      <c r="AY247" s="138" t="s">
        <v>181</v>
      </c>
    </row>
    <row r="248" spans="2:65" s="1" customFormat="1" ht="16.5" customHeight="1">
      <c r="B248" s="128"/>
      <c r="C248" s="170" t="s">
        <v>504</v>
      </c>
      <c r="D248" s="170" t="s">
        <v>374</v>
      </c>
      <c r="E248" s="171" t="s">
        <v>505</v>
      </c>
      <c r="F248" s="172" t="s">
        <v>506</v>
      </c>
      <c r="G248" s="173" t="s">
        <v>212</v>
      </c>
      <c r="H248" s="174">
        <v>3</v>
      </c>
      <c r="I248" s="163"/>
      <c r="J248" s="175">
        <f>ROUND(I248*H248,2)</f>
        <v>0</v>
      </c>
      <c r="K248" s="149" t="s">
        <v>1</v>
      </c>
      <c r="L248" s="150"/>
      <c r="M248" s="151" t="s">
        <v>1</v>
      </c>
      <c r="N248" s="152" t="s">
        <v>36</v>
      </c>
      <c r="O248" s="132">
        <v>0</v>
      </c>
      <c r="P248" s="132">
        <f>O248*H248</f>
        <v>0</v>
      </c>
      <c r="Q248" s="132">
        <v>2.4E-2</v>
      </c>
      <c r="R248" s="132">
        <f>Q248*H248</f>
        <v>7.2000000000000008E-2</v>
      </c>
      <c r="S248" s="132">
        <v>0</v>
      </c>
      <c r="T248" s="133">
        <f>S248*H248</f>
        <v>0</v>
      </c>
      <c r="AR248" s="134" t="s">
        <v>397</v>
      </c>
      <c r="AT248" s="134" t="s">
        <v>374</v>
      </c>
      <c r="AU248" s="134" t="s">
        <v>81</v>
      </c>
      <c r="AY248" s="15" t="s">
        <v>181</v>
      </c>
      <c r="BE248" s="135">
        <f>IF(N248="základní",J248,0)</f>
        <v>0</v>
      </c>
      <c r="BF248" s="135">
        <f>IF(N248="snížená",J248,0)</f>
        <v>0</v>
      </c>
      <c r="BG248" s="135">
        <f>IF(N248="zákl. přenesená",J248,0)</f>
        <v>0</v>
      </c>
      <c r="BH248" s="135">
        <f>IF(N248="sníž. přenesená",J248,0)</f>
        <v>0</v>
      </c>
      <c r="BI248" s="135">
        <f>IF(N248="nulová",J248,0)</f>
        <v>0</v>
      </c>
      <c r="BJ248" s="15" t="s">
        <v>79</v>
      </c>
      <c r="BK248" s="135">
        <f>ROUND(I248*H248,2)</f>
        <v>0</v>
      </c>
      <c r="BL248" s="15" t="s">
        <v>397</v>
      </c>
      <c r="BM248" s="134" t="s">
        <v>507</v>
      </c>
    </row>
    <row r="249" spans="2:65" s="12" customFormat="1">
      <c r="B249" s="136"/>
      <c r="C249" s="182"/>
      <c r="D249" s="183" t="s">
        <v>190</v>
      </c>
      <c r="E249" s="184" t="s">
        <v>1</v>
      </c>
      <c r="F249" s="185" t="s">
        <v>99</v>
      </c>
      <c r="G249" s="182"/>
      <c r="H249" s="186">
        <v>3</v>
      </c>
      <c r="I249" s="187"/>
      <c r="J249" s="182"/>
      <c r="L249" s="136"/>
      <c r="M249" s="141"/>
      <c r="N249" s="142"/>
      <c r="O249" s="142"/>
      <c r="P249" s="142"/>
      <c r="Q249" s="142"/>
      <c r="R249" s="142"/>
      <c r="S249" s="142"/>
      <c r="T249" s="143"/>
      <c r="AT249" s="138" t="s">
        <v>190</v>
      </c>
      <c r="AU249" s="138" t="s">
        <v>81</v>
      </c>
      <c r="AV249" s="12" t="s">
        <v>81</v>
      </c>
      <c r="AW249" s="12" t="s">
        <v>27</v>
      </c>
      <c r="AX249" s="12" t="s">
        <v>79</v>
      </c>
      <c r="AY249" s="138" t="s">
        <v>181</v>
      </c>
    </row>
    <row r="250" spans="2:65" s="1" customFormat="1" ht="16.5" customHeight="1">
      <c r="B250" s="128"/>
      <c r="C250" s="170" t="s">
        <v>508</v>
      </c>
      <c r="D250" s="170" t="s">
        <v>374</v>
      </c>
      <c r="E250" s="171" t="s">
        <v>509</v>
      </c>
      <c r="F250" s="172" t="s">
        <v>510</v>
      </c>
      <c r="G250" s="173" t="s">
        <v>212</v>
      </c>
      <c r="H250" s="174">
        <v>3</v>
      </c>
      <c r="I250" s="163"/>
      <c r="J250" s="175">
        <f>ROUND(I250*H250,2)</f>
        <v>0</v>
      </c>
      <c r="K250" s="149" t="s">
        <v>1</v>
      </c>
      <c r="L250" s="150"/>
      <c r="M250" s="151" t="s">
        <v>1</v>
      </c>
      <c r="N250" s="152" t="s">
        <v>36</v>
      </c>
      <c r="O250" s="132">
        <v>0</v>
      </c>
      <c r="P250" s="132">
        <f>O250*H250</f>
        <v>0</v>
      </c>
      <c r="Q250" s="132">
        <v>2.4E-2</v>
      </c>
      <c r="R250" s="132">
        <f>Q250*H250</f>
        <v>7.2000000000000008E-2</v>
      </c>
      <c r="S250" s="132">
        <v>0</v>
      </c>
      <c r="T250" s="133">
        <f>S250*H250</f>
        <v>0</v>
      </c>
      <c r="AR250" s="134" t="s">
        <v>397</v>
      </c>
      <c r="AT250" s="134" t="s">
        <v>374</v>
      </c>
      <c r="AU250" s="134" t="s">
        <v>81</v>
      </c>
      <c r="AY250" s="15" t="s">
        <v>181</v>
      </c>
      <c r="BE250" s="135">
        <f>IF(N250="základní",J250,0)</f>
        <v>0</v>
      </c>
      <c r="BF250" s="135">
        <f>IF(N250="snížená",J250,0)</f>
        <v>0</v>
      </c>
      <c r="BG250" s="135">
        <f>IF(N250="zákl. přenesená",J250,0)</f>
        <v>0</v>
      </c>
      <c r="BH250" s="135">
        <f>IF(N250="sníž. přenesená",J250,0)</f>
        <v>0</v>
      </c>
      <c r="BI250" s="135">
        <f>IF(N250="nulová",J250,0)</f>
        <v>0</v>
      </c>
      <c r="BJ250" s="15" t="s">
        <v>79</v>
      </c>
      <c r="BK250" s="135">
        <f>ROUND(I250*H250,2)</f>
        <v>0</v>
      </c>
      <c r="BL250" s="15" t="s">
        <v>397</v>
      </c>
      <c r="BM250" s="134" t="s">
        <v>511</v>
      </c>
    </row>
    <row r="251" spans="2:65" s="12" customFormat="1">
      <c r="B251" s="136"/>
      <c r="C251" s="182"/>
      <c r="D251" s="183" t="s">
        <v>190</v>
      </c>
      <c r="E251" s="184" t="s">
        <v>1</v>
      </c>
      <c r="F251" s="185" t="s">
        <v>99</v>
      </c>
      <c r="G251" s="182"/>
      <c r="H251" s="186">
        <v>3</v>
      </c>
      <c r="I251" s="187"/>
      <c r="J251" s="182"/>
      <c r="L251" s="136"/>
      <c r="M251" s="141"/>
      <c r="N251" s="142"/>
      <c r="O251" s="142"/>
      <c r="P251" s="142"/>
      <c r="Q251" s="142"/>
      <c r="R251" s="142"/>
      <c r="S251" s="142"/>
      <c r="T251" s="143"/>
      <c r="AT251" s="138" t="s">
        <v>190</v>
      </c>
      <c r="AU251" s="138" t="s">
        <v>81</v>
      </c>
      <c r="AV251" s="12" t="s">
        <v>81</v>
      </c>
      <c r="AW251" s="12" t="s">
        <v>27</v>
      </c>
      <c r="AX251" s="12" t="s">
        <v>79</v>
      </c>
      <c r="AY251" s="138" t="s">
        <v>181</v>
      </c>
    </row>
    <row r="252" spans="2:65" s="1" customFormat="1" ht="24" customHeight="1">
      <c r="B252" s="128"/>
      <c r="C252" s="164" t="s">
        <v>512</v>
      </c>
      <c r="D252" s="164" t="s">
        <v>183</v>
      </c>
      <c r="E252" s="165" t="s">
        <v>513</v>
      </c>
      <c r="F252" s="166" t="s">
        <v>514</v>
      </c>
      <c r="G252" s="167" t="s">
        <v>212</v>
      </c>
      <c r="H252" s="168">
        <v>1</v>
      </c>
      <c r="I252" s="162"/>
      <c r="J252" s="169">
        <f>ROUND(I252*H252,2)</f>
        <v>0</v>
      </c>
      <c r="K252" s="129" t="s">
        <v>1</v>
      </c>
      <c r="L252" s="26"/>
      <c r="M252" s="130" t="s">
        <v>1</v>
      </c>
      <c r="N252" s="131" t="s">
        <v>36</v>
      </c>
      <c r="O252" s="132">
        <v>2.8559999999999999</v>
      </c>
      <c r="P252" s="132">
        <f>O252*H252</f>
        <v>2.8559999999999999</v>
      </c>
      <c r="Q252" s="132">
        <v>0</v>
      </c>
      <c r="R252" s="132">
        <f>Q252*H252</f>
        <v>0</v>
      </c>
      <c r="S252" s="132">
        <v>0</v>
      </c>
      <c r="T252" s="133">
        <f>S252*H252</f>
        <v>0</v>
      </c>
      <c r="AR252" s="134" t="s">
        <v>247</v>
      </c>
      <c r="AT252" s="134" t="s">
        <v>183</v>
      </c>
      <c r="AU252" s="134" t="s">
        <v>81</v>
      </c>
      <c r="AY252" s="15" t="s">
        <v>181</v>
      </c>
      <c r="BE252" s="135">
        <f>IF(N252="základní",J252,0)</f>
        <v>0</v>
      </c>
      <c r="BF252" s="135">
        <f>IF(N252="snížená",J252,0)</f>
        <v>0</v>
      </c>
      <c r="BG252" s="135">
        <f>IF(N252="zákl. přenesená",J252,0)</f>
        <v>0</v>
      </c>
      <c r="BH252" s="135">
        <f>IF(N252="sníž. přenesená",J252,0)</f>
        <v>0</v>
      </c>
      <c r="BI252" s="135">
        <f>IF(N252="nulová",J252,0)</f>
        <v>0</v>
      </c>
      <c r="BJ252" s="15" t="s">
        <v>79</v>
      </c>
      <c r="BK252" s="135">
        <f>ROUND(I252*H252,2)</f>
        <v>0</v>
      </c>
      <c r="BL252" s="15" t="s">
        <v>247</v>
      </c>
      <c r="BM252" s="134" t="s">
        <v>515</v>
      </c>
    </row>
    <row r="253" spans="2:65" s="12" customFormat="1">
      <c r="B253" s="136"/>
      <c r="C253" s="182"/>
      <c r="D253" s="183" t="s">
        <v>190</v>
      </c>
      <c r="E253" s="184" t="s">
        <v>1</v>
      </c>
      <c r="F253" s="185" t="s">
        <v>79</v>
      </c>
      <c r="G253" s="182"/>
      <c r="H253" s="186">
        <v>1</v>
      </c>
      <c r="I253" s="187"/>
      <c r="J253" s="182"/>
      <c r="L253" s="136"/>
      <c r="M253" s="141"/>
      <c r="N253" s="142"/>
      <c r="O253" s="142"/>
      <c r="P253" s="142"/>
      <c r="Q253" s="142"/>
      <c r="R253" s="142"/>
      <c r="S253" s="142"/>
      <c r="T253" s="143"/>
      <c r="AT253" s="138" t="s">
        <v>190</v>
      </c>
      <c r="AU253" s="138" t="s">
        <v>81</v>
      </c>
      <c r="AV253" s="12" t="s">
        <v>81</v>
      </c>
      <c r="AW253" s="12" t="s">
        <v>27</v>
      </c>
      <c r="AX253" s="12" t="s">
        <v>79</v>
      </c>
      <c r="AY253" s="138" t="s">
        <v>181</v>
      </c>
    </row>
    <row r="254" spans="2:65" s="1" customFormat="1" ht="24" customHeight="1">
      <c r="B254" s="128"/>
      <c r="C254" s="170" t="s">
        <v>516</v>
      </c>
      <c r="D254" s="170" t="s">
        <v>374</v>
      </c>
      <c r="E254" s="171" t="s">
        <v>517</v>
      </c>
      <c r="F254" s="172" t="s">
        <v>518</v>
      </c>
      <c r="G254" s="173" t="s">
        <v>212</v>
      </c>
      <c r="H254" s="174">
        <v>1</v>
      </c>
      <c r="I254" s="163"/>
      <c r="J254" s="175">
        <f>ROUND(I254*H254,2)</f>
        <v>0</v>
      </c>
      <c r="K254" s="149" t="s">
        <v>1</v>
      </c>
      <c r="L254" s="150"/>
      <c r="M254" s="151" t="s">
        <v>1</v>
      </c>
      <c r="N254" s="152" t="s">
        <v>36</v>
      </c>
      <c r="O254" s="132">
        <v>0</v>
      </c>
      <c r="P254" s="132">
        <f>O254*H254</f>
        <v>0</v>
      </c>
      <c r="Q254" s="132">
        <v>4.1500000000000002E-2</v>
      </c>
      <c r="R254" s="132">
        <f>Q254*H254</f>
        <v>4.1500000000000002E-2</v>
      </c>
      <c r="S254" s="132">
        <v>0</v>
      </c>
      <c r="T254" s="133">
        <f>S254*H254</f>
        <v>0</v>
      </c>
      <c r="AR254" s="134" t="s">
        <v>322</v>
      </c>
      <c r="AT254" s="134" t="s">
        <v>374</v>
      </c>
      <c r="AU254" s="134" t="s">
        <v>81</v>
      </c>
      <c r="AY254" s="15" t="s">
        <v>181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5" t="s">
        <v>79</v>
      </c>
      <c r="BK254" s="135">
        <f>ROUND(I254*H254,2)</f>
        <v>0</v>
      </c>
      <c r="BL254" s="15" t="s">
        <v>247</v>
      </c>
      <c r="BM254" s="134" t="s">
        <v>519</v>
      </c>
    </row>
    <row r="255" spans="2:65" s="1" customFormat="1" ht="16.5" customHeight="1">
      <c r="B255" s="128"/>
      <c r="C255" s="164" t="s">
        <v>520</v>
      </c>
      <c r="D255" s="164" t="s">
        <v>183</v>
      </c>
      <c r="E255" s="165" t="s">
        <v>521</v>
      </c>
      <c r="F255" s="166" t="s">
        <v>522</v>
      </c>
      <c r="G255" s="167" t="s">
        <v>212</v>
      </c>
      <c r="H255" s="168">
        <v>8</v>
      </c>
      <c r="I255" s="162"/>
      <c r="J255" s="169">
        <f>ROUND(I255*H255,2)</f>
        <v>0</v>
      </c>
      <c r="K255" s="129" t="s">
        <v>187</v>
      </c>
      <c r="L255" s="26"/>
      <c r="M255" s="130" t="s">
        <v>1</v>
      </c>
      <c r="N255" s="131" t="s">
        <v>36</v>
      </c>
      <c r="O255" s="132">
        <v>0.33500000000000002</v>
      </c>
      <c r="P255" s="132">
        <f>O255*H255</f>
        <v>2.68</v>
      </c>
      <c r="Q255" s="132">
        <v>0</v>
      </c>
      <c r="R255" s="132">
        <f>Q255*H255</f>
        <v>0</v>
      </c>
      <c r="S255" s="132">
        <v>0</v>
      </c>
      <c r="T255" s="133">
        <f>S255*H255</f>
        <v>0</v>
      </c>
      <c r="AR255" s="134" t="s">
        <v>247</v>
      </c>
      <c r="AT255" s="134" t="s">
        <v>183</v>
      </c>
      <c r="AU255" s="134" t="s">
        <v>81</v>
      </c>
      <c r="AY255" s="15" t="s">
        <v>181</v>
      </c>
      <c r="BE255" s="135">
        <f>IF(N255="základní",J255,0)</f>
        <v>0</v>
      </c>
      <c r="BF255" s="135">
        <f>IF(N255="snížená",J255,0)</f>
        <v>0</v>
      </c>
      <c r="BG255" s="135">
        <f>IF(N255="zákl. přenesená",J255,0)</f>
        <v>0</v>
      </c>
      <c r="BH255" s="135">
        <f>IF(N255="sníž. přenesená",J255,0)</f>
        <v>0</v>
      </c>
      <c r="BI255" s="135">
        <f>IF(N255="nulová",J255,0)</f>
        <v>0</v>
      </c>
      <c r="BJ255" s="15" t="s">
        <v>79</v>
      </c>
      <c r="BK255" s="135">
        <f>ROUND(I255*H255,2)</f>
        <v>0</v>
      </c>
      <c r="BL255" s="15" t="s">
        <v>247</v>
      </c>
      <c r="BM255" s="134" t="s">
        <v>523</v>
      </c>
    </row>
    <row r="256" spans="2:65" s="12" customFormat="1">
      <c r="B256" s="136"/>
      <c r="C256" s="182"/>
      <c r="D256" s="183" t="s">
        <v>190</v>
      </c>
      <c r="E256" s="184" t="s">
        <v>1</v>
      </c>
      <c r="F256" s="185" t="s">
        <v>215</v>
      </c>
      <c r="G256" s="182"/>
      <c r="H256" s="186">
        <v>8</v>
      </c>
      <c r="I256" s="187"/>
      <c r="J256" s="182"/>
      <c r="L256" s="136"/>
      <c r="M256" s="141"/>
      <c r="N256" s="142"/>
      <c r="O256" s="142"/>
      <c r="P256" s="142"/>
      <c r="Q256" s="142"/>
      <c r="R256" s="142"/>
      <c r="S256" s="142"/>
      <c r="T256" s="143"/>
      <c r="AT256" s="138" t="s">
        <v>190</v>
      </c>
      <c r="AU256" s="138" t="s">
        <v>81</v>
      </c>
      <c r="AV256" s="12" t="s">
        <v>81</v>
      </c>
      <c r="AW256" s="12" t="s">
        <v>27</v>
      </c>
      <c r="AX256" s="12" t="s">
        <v>79</v>
      </c>
      <c r="AY256" s="138" t="s">
        <v>181</v>
      </c>
    </row>
    <row r="257" spans="2:65" s="1" customFormat="1" ht="16.5" customHeight="1">
      <c r="B257" s="128"/>
      <c r="C257" s="170" t="s">
        <v>524</v>
      </c>
      <c r="D257" s="170" t="s">
        <v>374</v>
      </c>
      <c r="E257" s="171" t="s">
        <v>525</v>
      </c>
      <c r="F257" s="172" t="s">
        <v>526</v>
      </c>
      <c r="G257" s="173" t="s">
        <v>212</v>
      </c>
      <c r="H257" s="174">
        <v>8</v>
      </c>
      <c r="I257" s="163"/>
      <c r="J257" s="175">
        <f>ROUND(I257*H257,2)</f>
        <v>0</v>
      </c>
      <c r="K257" s="149" t="s">
        <v>187</v>
      </c>
      <c r="L257" s="150"/>
      <c r="M257" s="151" t="s">
        <v>1</v>
      </c>
      <c r="N257" s="152" t="s">
        <v>36</v>
      </c>
      <c r="O257" s="132">
        <v>0</v>
      </c>
      <c r="P257" s="132">
        <f>O257*H257</f>
        <v>0</v>
      </c>
      <c r="Q257" s="132">
        <v>1.1999999999999999E-3</v>
      </c>
      <c r="R257" s="132">
        <f>Q257*H257</f>
        <v>9.5999999999999992E-3</v>
      </c>
      <c r="S257" s="132">
        <v>0</v>
      </c>
      <c r="T257" s="133">
        <f>S257*H257</f>
        <v>0</v>
      </c>
      <c r="AR257" s="134" t="s">
        <v>322</v>
      </c>
      <c r="AT257" s="134" t="s">
        <v>374</v>
      </c>
      <c r="AU257" s="134" t="s">
        <v>81</v>
      </c>
      <c r="AY257" s="15" t="s">
        <v>181</v>
      </c>
      <c r="BE257" s="135">
        <f>IF(N257="základní",J257,0)</f>
        <v>0</v>
      </c>
      <c r="BF257" s="135">
        <f>IF(N257="snížená",J257,0)</f>
        <v>0</v>
      </c>
      <c r="BG257" s="135">
        <f>IF(N257="zákl. přenesená",J257,0)</f>
        <v>0</v>
      </c>
      <c r="BH257" s="135">
        <f>IF(N257="sníž. přenesená",J257,0)</f>
        <v>0</v>
      </c>
      <c r="BI257" s="135">
        <f>IF(N257="nulová",J257,0)</f>
        <v>0</v>
      </c>
      <c r="BJ257" s="15" t="s">
        <v>79</v>
      </c>
      <c r="BK257" s="135">
        <f>ROUND(I257*H257,2)</f>
        <v>0</v>
      </c>
      <c r="BL257" s="15" t="s">
        <v>247</v>
      </c>
      <c r="BM257" s="134" t="s">
        <v>527</v>
      </c>
    </row>
    <row r="258" spans="2:65" s="12" customFormat="1">
      <c r="B258" s="136"/>
      <c r="C258" s="182"/>
      <c r="D258" s="183" t="s">
        <v>190</v>
      </c>
      <c r="E258" s="184" t="s">
        <v>1</v>
      </c>
      <c r="F258" s="185" t="s">
        <v>215</v>
      </c>
      <c r="G258" s="182"/>
      <c r="H258" s="186">
        <v>8</v>
      </c>
      <c r="I258" s="187"/>
      <c r="J258" s="182"/>
      <c r="L258" s="136"/>
      <c r="M258" s="141"/>
      <c r="N258" s="142"/>
      <c r="O258" s="142"/>
      <c r="P258" s="142"/>
      <c r="Q258" s="142"/>
      <c r="R258" s="142"/>
      <c r="S258" s="142"/>
      <c r="T258" s="143"/>
      <c r="AT258" s="138" t="s">
        <v>190</v>
      </c>
      <c r="AU258" s="138" t="s">
        <v>81</v>
      </c>
      <c r="AV258" s="12" t="s">
        <v>81</v>
      </c>
      <c r="AW258" s="12" t="s">
        <v>27</v>
      </c>
      <c r="AX258" s="12" t="s">
        <v>79</v>
      </c>
      <c r="AY258" s="138" t="s">
        <v>181</v>
      </c>
    </row>
    <row r="259" spans="2:65" s="1" customFormat="1" ht="16.5" customHeight="1">
      <c r="B259" s="128"/>
      <c r="C259" s="164" t="s">
        <v>528</v>
      </c>
      <c r="D259" s="164" t="s">
        <v>183</v>
      </c>
      <c r="E259" s="165" t="s">
        <v>529</v>
      </c>
      <c r="F259" s="166" t="s">
        <v>530</v>
      </c>
      <c r="G259" s="167" t="s">
        <v>363</v>
      </c>
      <c r="H259" s="168">
        <v>5.2</v>
      </c>
      <c r="I259" s="162"/>
      <c r="J259" s="169">
        <f>ROUND(I259*H259,2)</f>
        <v>0</v>
      </c>
      <c r="K259" s="129" t="s">
        <v>1</v>
      </c>
      <c r="L259" s="26"/>
      <c r="M259" s="130" t="s">
        <v>1</v>
      </c>
      <c r="N259" s="131" t="s">
        <v>36</v>
      </c>
      <c r="O259" s="132">
        <v>0.20399999999999999</v>
      </c>
      <c r="P259" s="132">
        <f>O259*H259</f>
        <v>1.0608</v>
      </c>
      <c r="Q259" s="132">
        <v>0</v>
      </c>
      <c r="R259" s="132">
        <f>Q259*H259</f>
        <v>0</v>
      </c>
      <c r="S259" s="132">
        <v>0</v>
      </c>
      <c r="T259" s="133">
        <f>S259*H259</f>
        <v>0</v>
      </c>
      <c r="AR259" s="134" t="s">
        <v>247</v>
      </c>
      <c r="AT259" s="134" t="s">
        <v>183</v>
      </c>
      <c r="AU259" s="134" t="s">
        <v>81</v>
      </c>
      <c r="AY259" s="15" t="s">
        <v>181</v>
      </c>
      <c r="BE259" s="135">
        <f>IF(N259="základní",J259,0)</f>
        <v>0</v>
      </c>
      <c r="BF259" s="135">
        <f>IF(N259="snížená",J259,0)</f>
        <v>0</v>
      </c>
      <c r="BG259" s="135">
        <f>IF(N259="zákl. přenesená",J259,0)</f>
        <v>0</v>
      </c>
      <c r="BH259" s="135">
        <f>IF(N259="sníž. přenesená",J259,0)</f>
        <v>0</v>
      </c>
      <c r="BI259" s="135">
        <f>IF(N259="nulová",J259,0)</f>
        <v>0</v>
      </c>
      <c r="BJ259" s="15" t="s">
        <v>79</v>
      </c>
      <c r="BK259" s="135">
        <f>ROUND(I259*H259,2)</f>
        <v>0</v>
      </c>
      <c r="BL259" s="15" t="s">
        <v>247</v>
      </c>
      <c r="BM259" s="134" t="s">
        <v>531</v>
      </c>
    </row>
    <row r="260" spans="2:65" s="12" customFormat="1">
      <c r="B260" s="136"/>
      <c r="C260" s="182"/>
      <c r="D260" s="183" t="s">
        <v>190</v>
      </c>
      <c r="E260" s="184" t="s">
        <v>1</v>
      </c>
      <c r="F260" s="185" t="s">
        <v>532</v>
      </c>
      <c r="G260" s="182"/>
      <c r="H260" s="186">
        <v>5.2</v>
      </c>
      <c r="I260" s="187"/>
      <c r="J260" s="182"/>
      <c r="L260" s="136"/>
      <c r="M260" s="141"/>
      <c r="N260" s="142"/>
      <c r="O260" s="142"/>
      <c r="P260" s="142"/>
      <c r="Q260" s="142"/>
      <c r="R260" s="142"/>
      <c r="S260" s="142"/>
      <c r="T260" s="143"/>
      <c r="AT260" s="138" t="s">
        <v>190</v>
      </c>
      <c r="AU260" s="138" t="s">
        <v>81</v>
      </c>
      <c r="AV260" s="12" t="s">
        <v>81</v>
      </c>
      <c r="AW260" s="12" t="s">
        <v>27</v>
      </c>
      <c r="AX260" s="12" t="s">
        <v>79</v>
      </c>
      <c r="AY260" s="138" t="s">
        <v>181</v>
      </c>
    </row>
    <row r="261" spans="2:65" s="1" customFormat="1" ht="24" customHeight="1">
      <c r="B261" s="128"/>
      <c r="C261" s="164" t="s">
        <v>533</v>
      </c>
      <c r="D261" s="164" t="s">
        <v>183</v>
      </c>
      <c r="E261" s="165" t="s">
        <v>534</v>
      </c>
      <c r="F261" s="166" t="s">
        <v>462</v>
      </c>
      <c r="G261" s="167" t="s">
        <v>239</v>
      </c>
      <c r="H261" s="168">
        <v>1</v>
      </c>
      <c r="I261" s="162"/>
      <c r="J261" s="169">
        <f>ROUND(I261*H261,2)</f>
        <v>0</v>
      </c>
      <c r="K261" s="129" t="s">
        <v>1</v>
      </c>
      <c r="L261" s="26"/>
      <c r="M261" s="130" t="s">
        <v>1</v>
      </c>
      <c r="N261" s="131" t="s">
        <v>36</v>
      </c>
      <c r="O261" s="132">
        <v>0.20399999999999999</v>
      </c>
      <c r="P261" s="132">
        <f>O261*H261</f>
        <v>0.20399999999999999</v>
      </c>
      <c r="Q261" s="132">
        <v>0</v>
      </c>
      <c r="R261" s="132">
        <f>Q261*H261</f>
        <v>0</v>
      </c>
      <c r="S261" s="132">
        <v>0</v>
      </c>
      <c r="T261" s="133">
        <f>S261*H261</f>
        <v>0</v>
      </c>
      <c r="AR261" s="134" t="s">
        <v>247</v>
      </c>
      <c r="AT261" s="134" t="s">
        <v>183</v>
      </c>
      <c r="AU261" s="134" t="s">
        <v>81</v>
      </c>
      <c r="AY261" s="15" t="s">
        <v>181</v>
      </c>
      <c r="BE261" s="135">
        <f>IF(N261="základní",J261,0)</f>
        <v>0</v>
      </c>
      <c r="BF261" s="135">
        <f>IF(N261="snížená",J261,0)</f>
        <v>0</v>
      </c>
      <c r="BG261" s="135">
        <f>IF(N261="zákl. přenesená",J261,0)</f>
        <v>0</v>
      </c>
      <c r="BH261" s="135">
        <f>IF(N261="sníž. přenesená",J261,0)</f>
        <v>0</v>
      </c>
      <c r="BI261" s="135">
        <f>IF(N261="nulová",J261,0)</f>
        <v>0</v>
      </c>
      <c r="BJ261" s="15" t="s">
        <v>79</v>
      </c>
      <c r="BK261" s="135">
        <f>ROUND(I261*H261,2)</f>
        <v>0</v>
      </c>
      <c r="BL261" s="15" t="s">
        <v>247</v>
      </c>
      <c r="BM261" s="134" t="s">
        <v>535</v>
      </c>
    </row>
    <row r="262" spans="2:65" s="12" customFormat="1">
      <c r="B262" s="136"/>
      <c r="C262" s="182"/>
      <c r="D262" s="183" t="s">
        <v>190</v>
      </c>
      <c r="E262" s="184" t="s">
        <v>1</v>
      </c>
      <c r="F262" s="185" t="s">
        <v>79</v>
      </c>
      <c r="G262" s="182"/>
      <c r="H262" s="186">
        <v>1</v>
      </c>
      <c r="I262" s="187"/>
      <c r="J262" s="182"/>
      <c r="L262" s="136"/>
      <c r="M262" s="141"/>
      <c r="N262" s="142"/>
      <c r="O262" s="142"/>
      <c r="P262" s="142"/>
      <c r="Q262" s="142"/>
      <c r="R262" s="142"/>
      <c r="S262" s="142"/>
      <c r="T262" s="143"/>
      <c r="AT262" s="138" t="s">
        <v>190</v>
      </c>
      <c r="AU262" s="138" t="s">
        <v>81</v>
      </c>
      <c r="AV262" s="12" t="s">
        <v>81</v>
      </c>
      <c r="AW262" s="12" t="s">
        <v>27</v>
      </c>
      <c r="AX262" s="12" t="s">
        <v>79</v>
      </c>
      <c r="AY262" s="138" t="s">
        <v>181</v>
      </c>
    </row>
    <row r="263" spans="2:65" s="1" customFormat="1" ht="36" customHeight="1">
      <c r="B263" s="128"/>
      <c r="C263" s="164" t="s">
        <v>536</v>
      </c>
      <c r="D263" s="164" t="s">
        <v>183</v>
      </c>
      <c r="E263" s="165" t="s">
        <v>537</v>
      </c>
      <c r="F263" s="166" t="s">
        <v>538</v>
      </c>
      <c r="G263" s="167" t="s">
        <v>212</v>
      </c>
      <c r="H263" s="168">
        <v>2</v>
      </c>
      <c r="I263" s="162"/>
      <c r="J263" s="169">
        <f>ROUND(I263*H263,2)</f>
        <v>0</v>
      </c>
      <c r="K263" s="129" t="s">
        <v>1</v>
      </c>
      <c r="L263" s="26"/>
      <c r="M263" s="130" t="s">
        <v>1</v>
      </c>
      <c r="N263" s="131" t="s">
        <v>36</v>
      </c>
      <c r="O263" s="132">
        <v>0.20399999999999999</v>
      </c>
      <c r="P263" s="132">
        <f>O263*H263</f>
        <v>0.40799999999999997</v>
      </c>
      <c r="Q263" s="132">
        <v>0</v>
      </c>
      <c r="R263" s="132">
        <f>Q263*H263</f>
        <v>0</v>
      </c>
      <c r="S263" s="132">
        <v>0</v>
      </c>
      <c r="T263" s="133">
        <f>S263*H263</f>
        <v>0</v>
      </c>
      <c r="AR263" s="134" t="s">
        <v>247</v>
      </c>
      <c r="AT263" s="134" t="s">
        <v>183</v>
      </c>
      <c r="AU263" s="134" t="s">
        <v>81</v>
      </c>
      <c r="AY263" s="15" t="s">
        <v>181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5" t="s">
        <v>79</v>
      </c>
      <c r="BK263" s="135">
        <f>ROUND(I263*H263,2)</f>
        <v>0</v>
      </c>
      <c r="BL263" s="15" t="s">
        <v>247</v>
      </c>
      <c r="BM263" s="134" t="s">
        <v>539</v>
      </c>
    </row>
    <row r="264" spans="2:65" s="12" customFormat="1">
      <c r="B264" s="136"/>
      <c r="C264" s="182"/>
      <c r="D264" s="183" t="s">
        <v>190</v>
      </c>
      <c r="E264" s="184" t="s">
        <v>1</v>
      </c>
      <c r="F264" s="185" t="s">
        <v>81</v>
      </c>
      <c r="G264" s="182"/>
      <c r="H264" s="186">
        <v>2</v>
      </c>
      <c r="I264" s="187"/>
      <c r="J264" s="182"/>
      <c r="L264" s="136"/>
      <c r="M264" s="141"/>
      <c r="N264" s="142"/>
      <c r="O264" s="142"/>
      <c r="P264" s="142"/>
      <c r="Q264" s="142"/>
      <c r="R264" s="142"/>
      <c r="S264" s="142"/>
      <c r="T264" s="143"/>
      <c r="AT264" s="138" t="s">
        <v>190</v>
      </c>
      <c r="AU264" s="138" t="s">
        <v>81</v>
      </c>
      <c r="AV264" s="12" t="s">
        <v>81</v>
      </c>
      <c r="AW264" s="12" t="s">
        <v>27</v>
      </c>
      <c r="AX264" s="12" t="s">
        <v>79</v>
      </c>
      <c r="AY264" s="138" t="s">
        <v>181</v>
      </c>
    </row>
    <row r="265" spans="2:65" s="1" customFormat="1" ht="24" customHeight="1">
      <c r="B265" s="128"/>
      <c r="C265" s="164" t="s">
        <v>540</v>
      </c>
      <c r="D265" s="164" t="s">
        <v>183</v>
      </c>
      <c r="E265" s="165" t="s">
        <v>541</v>
      </c>
      <c r="F265" s="166" t="s">
        <v>542</v>
      </c>
      <c r="G265" s="167" t="s">
        <v>186</v>
      </c>
      <c r="H265" s="168">
        <v>10.99</v>
      </c>
      <c r="I265" s="162"/>
      <c r="J265" s="169">
        <f>ROUND(I265*H265,2)</f>
        <v>0</v>
      </c>
      <c r="K265" s="129" t="s">
        <v>1</v>
      </c>
      <c r="L265" s="26"/>
      <c r="M265" s="130" t="s">
        <v>1</v>
      </c>
      <c r="N265" s="131" t="s">
        <v>36</v>
      </c>
      <c r="O265" s="132">
        <v>0.20399999999999999</v>
      </c>
      <c r="P265" s="132">
        <f>O265*H265</f>
        <v>2.2419599999999997</v>
      </c>
      <c r="Q265" s="132">
        <v>0</v>
      </c>
      <c r="R265" s="132">
        <f>Q265*H265</f>
        <v>0</v>
      </c>
      <c r="S265" s="132">
        <v>0</v>
      </c>
      <c r="T265" s="133">
        <f>S265*H265</f>
        <v>0</v>
      </c>
      <c r="AR265" s="134" t="s">
        <v>247</v>
      </c>
      <c r="AT265" s="134" t="s">
        <v>183</v>
      </c>
      <c r="AU265" s="134" t="s">
        <v>81</v>
      </c>
      <c r="AY265" s="15" t="s">
        <v>181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5" t="s">
        <v>79</v>
      </c>
      <c r="BK265" s="135">
        <f>ROUND(I265*H265,2)</f>
        <v>0</v>
      </c>
      <c r="BL265" s="15" t="s">
        <v>247</v>
      </c>
      <c r="BM265" s="134" t="s">
        <v>543</v>
      </c>
    </row>
    <row r="266" spans="2:65" s="12" customFormat="1">
      <c r="B266" s="136"/>
      <c r="C266" s="182"/>
      <c r="D266" s="183" t="s">
        <v>190</v>
      </c>
      <c r="E266" s="184" t="s">
        <v>135</v>
      </c>
      <c r="F266" s="185" t="s">
        <v>544</v>
      </c>
      <c r="G266" s="182"/>
      <c r="H266" s="186">
        <v>10.99</v>
      </c>
      <c r="I266" s="187"/>
      <c r="J266" s="182"/>
      <c r="L266" s="136"/>
      <c r="M266" s="141"/>
      <c r="N266" s="142"/>
      <c r="O266" s="142"/>
      <c r="P266" s="142"/>
      <c r="Q266" s="142"/>
      <c r="R266" s="142"/>
      <c r="S266" s="142"/>
      <c r="T266" s="143"/>
      <c r="AT266" s="138" t="s">
        <v>190</v>
      </c>
      <c r="AU266" s="138" t="s">
        <v>81</v>
      </c>
      <c r="AV266" s="12" t="s">
        <v>81</v>
      </c>
      <c r="AW266" s="12" t="s">
        <v>27</v>
      </c>
      <c r="AX266" s="12" t="s">
        <v>79</v>
      </c>
      <c r="AY266" s="138" t="s">
        <v>181</v>
      </c>
    </row>
    <row r="267" spans="2:65" s="1" customFormat="1" ht="36" customHeight="1">
      <c r="B267" s="128"/>
      <c r="C267" s="164" t="s">
        <v>545</v>
      </c>
      <c r="D267" s="164" t="s">
        <v>183</v>
      </c>
      <c r="E267" s="165" t="s">
        <v>546</v>
      </c>
      <c r="F267" s="166" t="s">
        <v>547</v>
      </c>
      <c r="G267" s="167" t="s">
        <v>186</v>
      </c>
      <c r="H267" s="168">
        <v>10.99</v>
      </c>
      <c r="I267" s="162"/>
      <c r="J267" s="169">
        <f>ROUND(I267*H267,2)</f>
        <v>0</v>
      </c>
      <c r="K267" s="129" t="s">
        <v>1</v>
      </c>
      <c r="L267" s="26"/>
      <c r="M267" s="130" t="s">
        <v>1</v>
      </c>
      <c r="N267" s="131" t="s">
        <v>36</v>
      </c>
      <c r="O267" s="132">
        <v>0.20399999999999999</v>
      </c>
      <c r="P267" s="132">
        <f>O267*H267</f>
        <v>2.2419599999999997</v>
      </c>
      <c r="Q267" s="132">
        <v>0</v>
      </c>
      <c r="R267" s="132">
        <f>Q267*H267</f>
        <v>0</v>
      </c>
      <c r="S267" s="132">
        <v>0</v>
      </c>
      <c r="T267" s="133">
        <f>S267*H267</f>
        <v>0</v>
      </c>
      <c r="AR267" s="134" t="s">
        <v>247</v>
      </c>
      <c r="AT267" s="134" t="s">
        <v>183</v>
      </c>
      <c r="AU267" s="134" t="s">
        <v>81</v>
      </c>
      <c r="AY267" s="15" t="s">
        <v>181</v>
      </c>
      <c r="BE267" s="135">
        <f>IF(N267="základní",J267,0)</f>
        <v>0</v>
      </c>
      <c r="BF267" s="135">
        <f>IF(N267="snížená",J267,0)</f>
        <v>0</v>
      </c>
      <c r="BG267" s="135">
        <f>IF(N267="zákl. přenesená",J267,0)</f>
        <v>0</v>
      </c>
      <c r="BH267" s="135">
        <f>IF(N267="sníž. přenesená",J267,0)</f>
        <v>0</v>
      </c>
      <c r="BI267" s="135">
        <f>IF(N267="nulová",J267,0)</f>
        <v>0</v>
      </c>
      <c r="BJ267" s="15" t="s">
        <v>79</v>
      </c>
      <c r="BK267" s="135">
        <f>ROUND(I267*H267,2)</f>
        <v>0</v>
      </c>
      <c r="BL267" s="15" t="s">
        <v>247</v>
      </c>
      <c r="BM267" s="134" t="s">
        <v>548</v>
      </c>
    </row>
    <row r="268" spans="2:65" s="12" customFormat="1">
      <c r="B268" s="136"/>
      <c r="C268" s="182"/>
      <c r="D268" s="183" t="s">
        <v>190</v>
      </c>
      <c r="E268" s="184" t="s">
        <v>1</v>
      </c>
      <c r="F268" s="185" t="s">
        <v>135</v>
      </c>
      <c r="G268" s="182"/>
      <c r="H268" s="186">
        <v>10.99</v>
      </c>
      <c r="I268" s="187"/>
      <c r="J268" s="182"/>
      <c r="L268" s="136"/>
      <c r="M268" s="141"/>
      <c r="N268" s="142"/>
      <c r="O268" s="142"/>
      <c r="P268" s="142"/>
      <c r="Q268" s="142"/>
      <c r="R268" s="142"/>
      <c r="S268" s="142"/>
      <c r="T268" s="143"/>
      <c r="AT268" s="138" t="s">
        <v>190</v>
      </c>
      <c r="AU268" s="138" t="s">
        <v>81</v>
      </c>
      <c r="AV268" s="12" t="s">
        <v>81</v>
      </c>
      <c r="AW268" s="12" t="s">
        <v>27</v>
      </c>
      <c r="AX268" s="12" t="s">
        <v>79</v>
      </c>
      <c r="AY268" s="138" t="s">
        <v>181</v>
      </c>
    </row>
    <row r="269" spans="2:65" s="1" customFormat="1" ht="24" customHeight="1">
      <c r="B269" s="128"/>
      <c r="C269" s="164" t="s">
        <v>549</v>
      </c>
      <c r="D269" s="164" t="s">
        <v>183</v>
      </c>
      <c r="E269" s="165" t="s">
        <v>550</v>
      </c>
      <c r="F269" s="166" t="s">
        <v>551</v>
      </c>
      <c r="G269" s="167" t="s">
        <v>186</v>
      </c>
      <c r="H269" s="168">
        <v>0.58499999999999996</v>
      </c>
      <c r="I269" s="162"/>
      <c r="J269" s="169">
        <f>ROUND(I269*H269,2)</f>
        <v>0</v>
      </c>
      <c r="K269" s="129" t="s">
        <v>1</v>
      </c>
      <c r="L269" s="26"/>
      <c r="M269" s="130" t="s">
        <v>1</v>
      </c>
      <c r="N269" s="131" t="s">
        <v>36</v>
      </c>
      <c r="O269" s="132">
        <v>0.20399999999999999</v>
      </c>
      <c r="P269" s="132">
        <f>O269*H269</f>
        <v>0.11933999999999999</v>
      </c>
      <c r="Q269" s="132">
        <v>0</v>
      </c>
      <c r="R269" s="132">
        <f>Q269*H269</f>
        <v>0</v>
      </c>
      <c r="S269" s="132">
        <v>0</v>
      </c>
      <c r="T269" s="133">
        <f>S269*H269</f>
        <v>0</v>
      </c>
      <c r="AR269" s="134" t="s">
        <v>247</v>
      </c>
      <c r="AT269" s="134" t="s">
        <v>183</v>
      </c>
      <c r="AU269" s="134" t="s">
        <v>81</v>
      </c>
      <c r="AY269" s="15" t="s">
        <v>181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5" t="s">
        <v>79</v>
      </c>
      <c r="BK269" s="135">
        <f>ROUND(I269*H269,2)</f>
        <v>0</v>
      </c>
      <c r="BL269" s="15" t="s">
        <v>247</v>
      </c>
      <c r="BM269" s="134" t="s">
        <v>552</v>
      </c>
    </row>
    <row r="270" spans="2:65" s="12" customFormat="1">
      <c r="B270" s="136"/>
      <c r="C270" s="182"/>
      <c r="D270" s="183" t="s">
        <v>190</v>
      </c>
      <c r="E270" s="184" t="s">
        <v>1</v>
      </c>
      <c r="F270" s="185" t="s">
        <v>553</v>
      </c>
      <c r="G270" s="182"/>
      <c r="H270" s="186">
        <v>0.58499999999999996</v>
      </c>
      <c r="I270" s="187"/>
      <c r="J270" s="182"/>
      <c r="L270" s="136"/>
      <c r="M270" s="141"/>
      <c r="N270" s="142"/>
      <c r="O270" s="142"/>
      <c r="P270" s="142"/>
      <c r="Q270" s="142"/>
      <c r="R270" s="142"/>
      <c r="S270" s="142"/>
      <c r="T270" s="143"/>
      <c r="AT270" s="138" t="s">
        <v>190</v>
      </c>
      <c r="AU270" s="138" t="s">
        <v>81</v>
      </c>
      <c r="AV270" s="12" t="s">
        <v>81</v>
      </c>
      <c r="AW270" s="12" t="s">
        <v>27</v>
      </c>
      <c r="AX270" s="12" t="s">
        <v>79</v>
      </c>
      <c r="AY270" s="138" t="s">
        <v>181</v>
      </c>
    </row>
    <row r="271" spans="2:65" s="1" customFormat="1" ht="24" customHeight="1">
      <c r="B271" s="128"/>
      <c r="C271" s="164" t="s">
        <v>554</v>
      </c>
      <c r="D271" s="164" t="s">
        <v>183</v>
      </c>
      <c r="E271" s="165" t="s">
        <v>555</v>
      </c>
      <c r="F271" s="166" t="s">
        <v>556</v>
      </c>
      <c r="G271" s="167" t="s">
        <v>186</v>
      </c>
      <c r="H271" s="168">
        <v>35.049999999999997</v>
      </c>
      <c r="I271" s="162"/>
      <c r="J271" s="169">
        <f>ROUND(I271*H271,2)</f>
        <v>0</v>
      </c>
      <c r="K271" s="129" t="s">
        <v>1</v>
      </c>
      <c r="L271" s="26"/>
      <c r="M271" s="130" t="s">
        <v>1</v>
      </c>
      <c r="N271" s="131" t="s">
        <v>36</v>
      </c>
      <c r="O271" s="132">
        <v>0.20399999999999999</v>
      </c>
      <c r="P271" s="132">
        <f>O271*H271</f>
        <v>7.150199999999999</v>
      </c>
      <c r="Q271" s="132">
        <v>0</v>
      </c>
      <c r="R271" s="132">
        <f>Q271*H271</f>
        <v>0</v>
      </c>
      <c r="S271" s="132">
        <v>0</v>
      </c>
      <c r="T271" s="133">
        <f>S271*H271</f>
        <v>0</v>
      </c>
      <c r="AR271" s="134" t="s">
        <v>247</v>
      </c>
      <c r="AT271" s="134" t="s">
        <v>183</v>
      </c>
      <c r="AU271" s="134" t="s">
        <v>81</v>
      </c>
      <c r="AY271" s="15" t="s">
        <v>181</v>
      </c>
      <c r="BE271" s="135">
        <f>IF(N271="základní",J271,0)</f>
        <v>0</v>
      </c>
      <c r="BF271" s="135">
        <f>IF(N271="snížená",J271,0)</f>
        <v>0</v>
      </c>
      <c r="BG271" s="135">
        <f>IF(N271="zákl. přenesená",J271,0)</f>
        <v>0</v>
      </c>
      <c r="BH271" s="135">
        <f>IF(N271="sníž. přenesená",J271,0)</f>
        <v>0</v>
      </c>
      <c r="BI271" s="135">
        <f>IF(N271="nulová",J271,0)</f>
        <v>0</v>
      </c>
      <c r="BJ271" s="15" t="s">
        <v>79</v>
      </c>
      <c r="BK271" s="135">
        <f>ROUND(I271*H271,2)</f>
        <v>0</v>
      </c>
      <c r="BL271" s="15" t="s">
        <v>247</v>
      </c>
      <c r="BM271" s="134" t="s">
        <v>557</v>
      </c>
    </row>
    <row r="272" spans="2:65" s="12" customFormat="1">
      <c r="B272" s="136"/>
      <c r="C272" s="182"/>
      <c r="D272" s="183" t="s">
        <v>190</v>
      </c>
      <c r="E272" s="184" t="s">
        <v>1</v>
      </c>
      <c r="F272" s="185" t="s">
        <v>558</v>
      </c>
      <c r="G272" s="182"/>
      <c r="H272" s="186">
        <v>35.049999999999997</v>
      </c>
      <c r="I272" s="187"/>
      <c r="J272" s="182"/>
      <c r="L272" s="136"/>
      <c r="M272" s="141"/>
      <c r="N272" s="142"/>
      <c r="O272" s="142"/>
      <c r="P272" s="142"/>
      <c r="Q272" s="142"/>
      <c r="R272" s="142"/>
      <c r="S272" s="142"/>
      <c r="T272" s="143"/>
      <c r="AT272" s="138" t="s">
        <v>190</v>
      </c>
      <c r="AU272" s="138" t="s">
        <v>81</v>
      </c>
      <c r="AV272" s="12" t="s">
        <v>81</v>
      </c>
      <c r="AW272" s="12" t="s">
        <v>27</v>
      </c>
      <c r="AX272" s="12" t="s">
        <v>79</v>
      </c>
      <c r="AY272" s="138" t="s">
        <v>181</v>
      </c>
    </row>
    <row r="273" spans="2:65" s="1" customFormat="1" ht="16.5" customHeight="1">
      <c r="B273" s="128"/>
      <c r="C273" s="164" t="s">
        <v>559</v>
      </c>
      <c r="D273" s="164" t="s">
        <v>183</v>
      </c>
      <c r="E273" s="165" t="s">
        <v>560</v>
      </c>
      <c r="F273" s="166" t="s">
        <v>561</v>
      </c>
      <c r="G273" s="167" t="s">
        <v>449</v>
      </c>
      <c r="H273" s="168">
        <f>SUM(J223:J271)/100</f>
        <v>0</v>
      </c>
      <c r="I273" s="162"/>
      <c r="J273" s="169">
        <f>ROUND(I273*H273,2)</f>
        <v>0</v>
      </c>
      <c r="K273" s="129" t="s">
        <v>187</v>
      </c>
      <c r="L273" s="26"/>
      <c r="M273" s="130" t="s">
        <v>1</v>
      </c>
      <c r="N273" s="131" t="s">
        <v>36</v>
      </c>
      <c r="O273" s="132">
        <v>0</v>
      </c>
      <c r="P273" s="132">
        <f>O273*H273</f>
        <v>0</v>
      </c>
      <c r="Q273" s="132">
        <v>0</v>
      </c>
      <c r="R273" s="132">
        <f>Q273*H273</f>
        <v>0</v>
      </c>
      <c r="S273" s="132">
        <v>0</v>
      </c>
      <c r="T273" s="133">
        <f>S273*H273</f>
        <v>0</v>
      </c>
      <c r="AR273" s="134" t="s">
        <v>247</v>
      </c>
      <c r="AT273" s="134" t="s">
        <v>183</v>
      </c>
      <c r="AU273" s="134" t="s">
        <v>81</v>
      </c>
      <c r="AY273" s="15" t="s">
        <v>181</v>
      </c>
      <c r="BE273" s="135">
        <f>IF(N273="základní",J273,0)</f>
        <v>0</v>
      </c>
      <c r="BF273" s="135">
        <f>IF(N273="snížená",J273,0)</f>
        <v>0</v>
      </c>
      <c r="BG273" s="135">
        <f>IF(N273="zákl. přenesená",J273,0)</f>
        <v>0</v>
      </c>
      <c r="BH273" s="135">
        <f>IF(N273="sníž. přenesená",J273,0)</f>
        <v>0</v>
      </c>
      <c r="BI273" s="135">
        <f>IF(N273="nulová",J273,0)</f>
        <v>0</v>
      </c>
      <c r="BJ273" s="15" t="s">
        <v>79</v>
      </c>
      <c r="BK273" s="135">
        <f>ROUND(I273*H273,2)</f>
        <v>0</v>
      </c>
      <c r="BL273" s="15" t="s">
        <v>247</v>
      </c>
      <c r="BM273" s="134" t="s">
        <v>562</v>
      </c>
    </row>
    <row r="274" spans="2:65" s="11" customFormat="1" ht="26.25" customHeight="1">
      <c r="B274" s="116"/>
      <c r="C274" s="177"/>
      <c r="D274" s="178" t="s">
        <v>70</v>
      </c>
      <c r="E274" s="179" t="s">
        <v>563</v>
      </c>
      <c r="F274" s="179" t="s">
        <v>564</v>
      </c>
      <c r="G274" s="177"/>
      <c r="H274" s="177"/>
      <c r="I274" s="181"/>
      <c r="J274" s="180">
        <f>BK274</f>
        <v>0</v>
      </c>
      <c r="L274" s="116"/>
      <c r="M274" s="120"/>
      <c r="N274" s="121"/>
      <c r="O274" s="121"/>
      <c r="P274" s="122">
        <f>SUM(P275:P294)</f>
        <v>35.617509999999996</v>
      </c>
      <c r="Q274" s="121"/>
      <c r="R274" s="122">
        <f>SUM(R275:R294)</f>
        <v>0.93206919999999993</v>
      </c>
      <c r="S274" s="121"/>
      <c r="T274" s="123">
        <f>SUM(T275:T294)</f>
        <v>0</v>
      </c>
      <c r="AR274" s="117" t="s">
        <v>81</v>
      </c>
      <c r="AT274" s="124" t="s">
        <v>70</v>
      </c>
      <c r="AU274" s="124" t="s">
        <v>79</v>
      </c>
      <c r="AY274" s="117" t="s">
        <v>181</v>
      </c>
      <c r="BK274" s="125">
        <f>SUM(BK275:BK294)</f>
        <v>0</v>
      </c>
    </row>
    <row r="275" spans="2:65" s="1" customFormat="1" ht="16.5" customHeight="1">
      <c r="B275" s="128"/>
      <c r="C275" s="164" t="s">
        <v>565</v>
      </c>
      <c r="D275" s="164" t="s">
        <v>183</v>
      </c>
      <c r="E275" s="165" t="s">
        <v>566</v>
      </c>
      <c r="F275" s="166" t="s">
        <v>567</v>
      </c>
      <c r="G275" s="167" t="s">
        <v>186</v>
      </c>
      <c r="H275" s="168">
        <v>21.65</v>
      </c>
      <c r="I275" s="162"/>
      <c r="J275" s="169">
        <f>ROUND(I275*H275,2)</f>
        <v>0</v>
      </c>
      <c r="K275" s="129" t="s">
        <v>187</v>
      </c>
      <c r="L275" s="26"/>
      <c r="M275" s="130" t="s">
        <v>1</v>
      </c>
      <c r="N275" s="131" t="s">
        <v>36</v>
      </c>
      <c r="O275" s="132">
        <v>2.4E-2</v>
      </c>
      <c r="P275" s="132">
        <f>O275*H275</f>
        <v>0.51959999999999995</v>
      </c>
      <c r="Q275" s="132">
        <v>0</v>
      </c>
      <c r="R275" s="132">
        <f>Q275*H275</f>
        <v>0</v>
      </c>
      <c r="S275" s="132">
        <v>0</v>
      </c>
      <c r="T275" s="133">
        <f>S275*H275</f>
        <v>0</v>
      </c>
      <c r="AR275" s="134" t="s">
        <v>247</v>
      </c>
      <c r="AT275" s="134" t="s">
        <v>183</v>
      </c>
      <c r="AU275" s="134" t="s">
        <v>81</v>
      </c>
      <c r="AY275" s="15" t="s">
        <v>181</v>
      </c>
      <c r="BE275" s="135">
        <f>IF(N275="základní",J275,0)</f>
        <v>0</v>
      </c>
      <c r="BF275" s="135">
        <f>IF(N275="snížená",J275,0)</f>
        <v>0</v>
      </c>
      <c r="BG275" s="135">
        <f>IF(N275="zákl. přenesená",J275,0)</f>
        <v>0</v>
      </c>
      <c r="BH275" s="135">
        <f>IF(N275="sníž. přenesená",J275,0)</f>
        <v>0</v>
      </c>
      <c r="BI275" s="135">
        <f>IF(N275="nulová",J275,0)</f>
        <v>0</v>
      </c>
      <c r="BJ275" s="15" t="s">
        <v>79</v>
      </c>
      <c r="BK275" s="135">
        <f>ROUND(I275*H275,2)</f>
        <v>0</v>
      </c>
      <c r="BL275" s="15" t="s">
        <v>247</v>
      </c>
      <c r="BM275" s="134" t="s">
        <v>568</v>
      </c>
    </row>
    <row r="276" spans="2:65" s="12" customFormat="1">
      <c r="B276" s="136"/>
      <c r="C276" s="182"/>
      <c r="D276" s="183" t="s">
        <v>190</v>
      </c>
      <c r="E276" s="184" t="s">
        <v>137</v>
      </c>
      <c r="F276" s="185" t="s">
        <v>569</v>
      </c>
      <c r="G276" s="182"/>
      <c r="H276" s="186">
        <v>21.65</v>
      </c>
      <c r="I276" s="187"/>
      <c r="J276" s="182"/>
      <c r="L276" s="136"/>
      <c r="M276" s="141"/>
      <c r="N276" s="142"/>
      <c r="O276" s="142"/>
      <c r="P276" s="142"/>
      <c r="Q276" s="142"/>
      <c r="R276" s="142"/>
      <c r="S276" s="142"/>
      <c r="T276" s="143"/>
      <c r="AT276" s="138" t="s">
        <v>190</v>
      </c>
      <c r="AU276" s="138" t="s">
        <v>81</v>
      </c>
      <c r="AV276" s="12" t="s">
        <v>81</v>
      </c>
      <c r="AW276" s="12" t="s">
        <v>27</v>
      </c>
      <c r="AX276" s="12" t="s">
        <v>79</v>
      </c>
      <c r="AY276" s="138" t="s">
        <v>181</v>
      </c>
    </row>
    <row r="277" spans="2:65" s="1" customFormat="1" ht="16.5" customHeight="1">
      <c r="B277" s="128"/>
      <c r="C277" s="164" t="s">
        <v>570</v>
      </c>
      <c r="D277" s="164" t="s">
        <v>183</v>
      </c>
      <c r="E277" s="165" t="s">
        <v>571</v>
      </c>
      <c r="F277" s="166" t="s">
        <v>572</v>
      </c>
      <c r="G277" s="167" t="s">
        <v>186</v>
      </c>
      <c r="H277" s="168">
        <v>21.65</v>
      </c>
      <c r="I277" s="162"/>
      <c r="J277" s="169">
        <f>ROUND(I277*H277,2)</f>
        <v>0</v>
      </c>
      <c r="K277" s="129" t="s">
        <v>1</v>
      </c>
      <c r="L277" s="26"/>
      <c r="M277" s="130" t="s">
        <v>1</v>
      </c>
      <c r="N277" s="131" t="s">
        <v>36</v>
      </c>
      <c r="O277" s="132">
        <v>0.245</v>
      </c>
      <c r="P277" s="132">
        <f>O277*H277</f>
        <v>5.3042499999999997</v>
      </c>
      <c r="Q277" s="132">
        <v>7.5799999999999999E-3</v>
      </c>
      <c r="R277" s="132">
        <f>Q277*H277</f>
        <v>0.16410699999999998</v>
      </c>
      <c r="S277" s="132">
        <v>0</v>
      </c>
      <c r="T277" s="133">
        <f>S277*H277</f>
        <v>0</v>
      </c>
      <c r="AR277" s="134" t="s">
        <v>247</v>
      </c>
      <c r="AT277" s="134" t="s">
        <v>183</v>
      </c>
      <c r="AU277" s="134" t="s">
        <v>81</v>
      </c>
      <c r="AY277" s="15" t="s">
        <v>181</v>
      </c>
      <c r="BE277" s="135">
        <f>IF(N277="základní",J277,0)</f>
        <v>0</v>
      </c>
      <c r="BF277" s="135">
        <f>IF(N277="snížená",J277,0)</f>
        <v>0</v>
      </c>
      <c r="BG277" s="135">
        <f>IF(N277="zákl. přenesená",J277,0)</f>
        <v>0</v>
      </c>
      <c r="BH277" s="135">
        <f>IF(N277="sníž. přenesená",J277,0)</f>
        <v>0</v>
      </c>
      <c r="BI277" s="135">
        <f>IF(N277="nulová",J277,0)</f>
        <v>0</v>
      </c>
      <c r="BJ277" s="15" t="s">
        <v>79</v>
      </c>
      <c r="BK277" s="135">
        <f>ROUND(I277*H277,2)</f>
        <v>0</v>
      </c>
      <c r="BL277" s="15" t="s">
        <v>247</v>
      </c>
      <c r="BM277" s="134" t="s">
        <v>573</v>
      </c>
    </row>
    <row r="278" spans="2:65" s="12" customFormat="1">
      <c r="B278" s="136"/>
      <c r="C278" s="182"/>
      <c r="D278" s="183" t="s">
        <v>190</v>
      </c>
      <c r="E278" s="184" t="s">
        <v>1</v>
      </c>
      <c r="F278" s="185" t="s">
        <v>137</v>
      </c>
      <c r="G278" s="182"/>
      <c r="H278" s="186">
        <v>21.65</v>
      </c>
      <c r="I278" s="187"/>
      <c r="J278" s="182"/>
      <c r="L278" s="136"/>
      <c r="M278" s="141"/>
      <c r="N278" s="142"/>
      <c r="O278" s="142"/>
      <c r="P278" s="142"/>
      <c r="Q278" s="142"/>
      <c r="R278" s="142"/>
      <c r="S278" s="142"/>
      <c r="T278" s="143"/>
      <c r="AT278" s="138" t="s">
        <v>190</v>
      </c>
      <c r="AU278" s="138" t="s">
        <v>81</v>
      </c>
      <c r="AV278" s="12" t="s">
        <v>81</v>
      </c>
      <c r="AW278" s="12" t="s">
        <v>27</v>
      </c>
      <c r="AX278" s="12" t="s">
        <v>79</v>
      </c>
      <c r="AY278" s="138" t="s">
        <v>181</v>
      </c>
    </row>
    <row r="279" spans="2:65" s="1" customFormat="1" ht="16.5" customHeight="1">
      <c r="B279" s="128"/>
      <c r="C279" s="164" t="s">
        <v>574</v>
      </c>
      <c r="D279" s="164" t="s">
        <v>183</v>
      </c>
      <c r="E279" s="165" t="s">
        <v>575</v>
      </c>
      <c r="F279" s="166" t="s">
        <v>576</v>
      </c>
      <c r="G279" s="167" t="s">
        <v>186</v>
      </c>
      <c r="H279" s="168">
        <v>21.65</v>
      </c>
      <c r="I279" s="162"/>
      <c r="J279" s="169">
        <f>ROUND(I279*H279,2)</f>
        <v>0</v>
      </c>
      <c r="K279" s="129" t="s">
        <v>187</v>
      </c>
      <c r="L279" s="26"/>
      <c r="M279" s="130" t="s">
        <v>1</v>
      </c>
      <c r="N279" s="131" t="s">
        <v>36</v>
      </c>
      <c r="O279" s="132">
        <v>4.3999999999999997E-2</v>
      </c>
      <c r="P279" s="132">
        <f>O279*H279</f>
        <v>0.95259999999999989</v>
      </c>
      <c r="Q279" s="132">
        <v>2.9999999999999997E-4</v>
      </c>
      <c r="R279" s="132">
        <f>Q279*H279</f>
        <v>6.494999999999999E-3</v>
      </c>
      <c r="S279" s="132">
        <v>0</v>
      </c>
      <c r="T279" s="133">
        <f>S279*H279</f>
        <v>0</v>
      </c>
      <c r="AR279" s="134" t="s">
        <v>247</v>
      </c>
      <c r="AT279" s="134" t="s">
        <v>183</v>
      </c>
      <c r="AU279" s="134" t="s">
        <v>81</v>
      </c>
      <c r="AY279" s="15" t="s">
        <v>181</v>
      </c>
      <c r="BE279" s="135">
        <f>IF(N279="základní",J279,0)</f>
        <v>0</v>
      </c>
      <c r="BF279" s="135">
        <f>IF(N279="snížená",J279,0)</f>
        <v>0</v>
      </c>
      <c r="BG279" s="135">
        <f>IF(N279="zákl. přenesená",J279,0)</f>
        <v>0</v>
      </c>
      <c r="BH279" s="135">
        <f>IF(N279="sníž. přenesená",J279,0)</f>
        <v>0</v>
      </c>
      <c r="BI279" s="135">
        <f>IF(N279="nulová",J279,0)</f>
        <v>0</v>
      </c>
      <c r="BJ279" s="15" t="s">
        <v>79</v>
      </c>
      <c r="BK279" s="135">
        <f>ROUND(I279*H279,2)</f>
        <v>0</v>
      </c>
      <c r="BL279" s="15" t="s">
        <v>247</v>
      </c>
      <c r="BM279" s="134" t="s">
        <v>577</v>
      </c>
    </row>
    <row r="280" spans="2:65" s="12" customFormat="1">
      <c r="B280" s="136"/>
      <c r="C280" s="182"/>
      <c r="D280" s="183" t="s">
        <v>190</v>
      </c>
      <c r="E280" s="184" t="s">
        <v>1</v>
      </c>
      <c r="F280" s="185" t="s">
        <v>137</v>
      </c>
      <c r="G280" s="182"/>
      <c r="H280" s="186">
        <v>21.65</v>
      </c>
      <c r="I280" s="187"/>
      <c r="J280" s="182"/>
      <c r="L280" s="136"/>
      <c r="M280" s="141"/>
      <c r="N280" s="142"/>
      <c r="O280" s="142"/>
      <c r="P280" s="142"/>
      <c r="Q280" s="142"/>
      <c r="R280" s="142"/>
      <c r="S280" s="142"/>
      <c r="T280" s="143"/>
      <c r="AT280" s="138" t="s">
        <v>190</v>
      </c>
      <c r="AU280" s="138" t="s">
        <v>81</v>
      </c>
      <c r="AV280" s="12" t="s">
        <v>81</v>
      </c>
      <c r="AW280" s="12" t="s">
        <v>27</v>
      </c>
      <c r="AX280" s="12" t="s">
        <v>79</v>
      </c>
      <c r="AY280" s="138" t="s">
        <v>181</v>
      </c>
    </row>
    <row r="281" spans="2:65" s="1" customFormat="1" ht="16.5" customHeight="1">
      <c r="B281" s="128"/>
      <c r="C281" s="164" t="s">
        <v>578</v>
      </c>
      <c r="D281" s="164" t="s">
        <v>183</v>
      </c>
      <c r="E281" s="165" t="s">
        <v>579</v>
      </c>
      <c r="F281" s="166" t="s">
        <v>580</v>
      </c>
      <c r="G281" s="167" t="s">
        <v>186</v>
      </c>
      <c r="H281" s="168">
        <v>21.65</v>
      </c>
      <c r="I281" s="162"/>
      <c r="J281" s="169">
        <f>ROUND(I281*H281,2)</f>
        <v>0</v>
      </c>
      <c r="K281" s="129" t="s">
        <v>187</v>
      </c>
      <c r="L281" s="26"/>
      <c r="M281" s="130" t="s">
        <v>1</v>
      </c>
      <c r="N281" s="131" t="s">
        <v>36</v>
      </c>
      <c r="O281" s="132">
        <v>0.7</v>
      </c>
      <c r="P281" s="132">
        <f>O281*H281</f>
        <v>15.154999999999998</v>
      </c>
      <c r="Q281" s="132">
        <v>8.9999999999999993E-3</v>
      </c>
      <c r="R281" s="132">
        <f>Q281*H281</f>
        <v>0.19484999999999997</v>
      </c>
      <c r="S281" s="132">
        <v>0</v>
      </c>
      <c r="T281" s="133">
        <f>S281*H281</f>
        <v>0</v>
      </c>
      <c r="AR281" s="134" t="s">
        <v>247</v>
      </c>
      <c r="AT281" s="134" t="s">
        <v>183</v>
      </c>
      <c r="AU281" s="134" t="s">
        <v>81</v>
      </c>
      <c r="AY281" s="15" t="s">
        <v>181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5" t="s">
        <v>79</v>
      </c>
      <c r="BK281" s="135">
        <f>ROUND(I281*H281,2)</f>
        <v>0</v>
      </c>
      <c r="BL281" s="15" t="s">
        <v>247</v>
      </c>
      <c r="BM281" s="134" t="s">
        <v>581</v>
      </c>
    </row>
    <row r="282" spans="2:65" s="12" customFormat="1">
      <c r="B282" s="136"/>
      <c r="C282" s="182"/>
      <c r="D282" s="183" t="s">
        <v>190</v>
      </c>
      <c r="E282" s="184" t="s">
        <v>1</v>
      </c>
      <c r="F282" s="185" t="s">
        <v>137</v>
      </c>
      <c r="G282" s="182"/>
      <c r="H282" s="186">
        <v>21.65</v>
      </c>
      <c r="I282" s="187"/>
      <c r="J282" s="182"/>
      <c r="L282" s="136"/>
      <c r="M282" s="141"/>
      <c r="N282" s="142"/>
      <c r="O282" s="142"/>
      <c r="P282" s="142"/>
      <c r="Q282" s="142"/>
      <c r="R282" s="142"/>
      <c r="S282" s="142"/>
      <c r="T282" s="143"/>
      <c r="AT282" s="138" t="s">
        <v>190</v>
      </c>
      <c r="AU282" s="138" t="s">
        <v>81</v>
      </c>
      <c r="AV282" s="12" t="s">
        <v>81</v>
      </c>
      <c r="AW282" s="12" t="s">
        <v>27</v>
      </c>
      <c r="AX282" s="12" t="s">
        <v>79</v>
      </c>
      <c r="AY282" s="138" t="s">
        <v>181</v>
      </c>
    </row>
    <row r="283" spans="2:65" s="1" customFormat="1" ht="16.5" customHeight="1">
      <c r="B283" s="128"/>
      <c r="C283" s="164" t="s">
        <v>582</v>
      </c>
      <c r="D283" s="164" t="s">
        <v>183</v>
      </c>
      <c r="E283" s="165" t="s">
        <v>583</v>
      </c>
      <c r="F283" s="166" t="s">
        <v>584</v>
      </c>
      <c r="G283" s="167" t="s">
        <v>186</v>
      </c>
      <c r="H283" s="168">
        <v>12.65</v>
      </c>
      <c r="I283" s="162"/>
      <c r="J283" s="169">
        <f>ROUND(I283*H283,2)</f>
        <v>0</v>
      </c>
      <c r="K283" s="129" t="s">
        <v>187</v>
      </c>
      <c r="L283" s="26"/>
      <c r="M283" s="130" t="s">
        <v>1</v>
      </c>
      <c r="N283" s="131" t="s">
        <v>36</v>
      </c>
      <c r="O283" s="132">
        <v>0.03</v>
      </c>
      <c r="P283" s="132">
        <f>O283*H283</f>
        <v>0.3795</v>
      </c>
      <c r="Q283" s="132">
        <v>0</v>
      </c>
      <c r="R283" s="132">
        <f>Q283*H283</f>
        <v>0</v>
      </c>
      <c r="S283" s="132">
        <v>0</v>
      </c>
      <c r="T283" s="133">
        <f>S283*H283</f>
        <v>0</v>
      </c>
      <c r="AR283" s="134" t="s">
        <v>247</v>
      </c>
      <c r="AT283" s="134" t="s">
        <v>183</v>
      </c>
      <c r="AU283" s="134" t="s">
        <v>81</v>
      </c>
      <c r="AY283" s="15" t="s">
        <v>181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5" t="s">
        <v>79</v>
      </c>
      <c r="BK283" s="135">
        <f>ROUND(I283*H283,2)</f>
        <v>0</v>
      </c>
      <c r="BL283" s="15" t="s">
        <v>247</v>
      </c>
      <c r="BM283" s="134" t="s">
        <v>585</v>
      </c>
    </row>
    <row r="284" spans="2:65" s="12" customFormat="1">
      <c r="B284" s="136"/>
      <c r="C284" s="182"/>
      <c r="D284" s="183" t="s">
        <v>190</v>
      </c>
      <c r="E284" s="184" t="s">
        <v>1</v>
      </c>
      <c r="F284" s="185" t="s">
        <v>586</v>
      </c>
      <c r="G284" s="182"/>
      <c r="H284" s="186">
        <v>12.65</v>
      </c>
      <c r="I284" s="187"/>
      <c r="J284" s="182"/>
      <c r="L284" s="136"/>
      <c r="M284" s="141"/>
      <c r="N284" s="142"/>
      <c r="O284" s="142"/>
      <c r="P284" s="142"/>
      <c r="Q284" s="142"/>
      <c r="R284" s="142"/>
      <c r="S284" s="142"/>
      <c r="T284" s="143"/>
      <c r="AT284" s="138" t="s">
        <v>190</v>
      </c>
      <c r="AU284" s="138" t="s">
        <v>81</v>
      </c>
      <c r="AV284" s="12" t="s">
        <v>81</v>
      </c>
      <c r="AW284" s="12" t="s">
        <v>27</v>
      </c>
      <c r="AX284" s="12" t="s">
        <v>79</v>
      </c>
      <c r="AY284" s="138" t="s">
        <v>181</v>
      </c>
    </row>
    <row r="285" spans="2:65" s="1" customFormat="1" ht="16.5" customHeight="1">
      <c r="B285" s="128"/>
      <c r="C285" s="164" t="s">
        <v>587</v>
      </c>
      <c r="D285" s="164" t="s">
        <v>183</v>
      </c>
      <c r="E285" s="165" t="s">
        <v>588</v>
      </c>
      <c r="F285" s="166" t="s">
        <v>589</v>
      </c>
      <c r="G285" s="167" t="s">
        <v>363</v>
      </c>
      <c r="H285" s="168">
        <v>20.04</v>
      </c>
      <c r="I285" s="162"/>
      <c r="J285" s="169">
        <f>ROUND(I285*H285,2)</f>
        <v>0</v>
      </c>
      <c r="K285" s="129" t="s">
        <v>1</v>
      </c>
      <c r="L285" s="26"/>
      <c r="M285" s="130" t="s">
        <v>1</v>
      </c>
      <c r="N285" s="131" t="s">
        <v>36</v>
      </c>
      <c r="O285" s="132">
        <v>0.66400000000000003</v>
      </c>
      <c r="P285" s="132">
        <f>O285*H285</f>
        <v>13.306559999999999</v>
      </c>
      <c r="Q285" s="132">
        <v>4.2999999999999999E-4</v>
      </c>
      <c r="R285" s="132">
        <f>Q285*H285</f>
        <v>8.6172000000000002E-3</v>
      </c>
      <c r="S285" s="132">
        <v>0</v>
      </c>
      <c r="T285" s="133">
        <f>S285*H285</f>
        <v>0</v>
      </c>
      <c r="AR285" s="134" t="s">
        <v>247</v>
      </c>
      <c r="AT285" s="134" t="s">
        <v>183</v>
      </c>
      <c r="AU285" s="134" t="s">
        <v>81</v>
      </c>
      <c r="AY285" s="15" t="s">
        <v>181</v>
      </c>
      <c r="BE285" s="135">
        <f>IF(N285="základní",J285,0)</f>
        <v>0</v>
      </c>
      <c r="BF285" s="135">
        <f>IF(N285="snížená",J285,0)</f>
        <v>0</v>
      </c>
      <c r="BG285" s="135">
        <f>IF(N285="zákl. přenesená",J285,0)</f>
        <v>0</v>
      </c>
      <c r="BH285" s="135">
        <f>IF(N285="sníž. přenesená",J285,0)</f>
        <v>0</v>
      </c>
      <c r="BI285" s="135">
        <f>IF(N285="nulová",J285,0)</f>
        <v>0</v>
      </c>
      <c r="BJ285" s="15" t="s">
        <v>79</v>
      </c>
      <c r="BK285" s="135">
        <f>ROUND(I285*H285,2)</f>
        <v>0</v>
      </c>
      <c r="BL285" s="15" t="s">
        <v>247</v>
      </c>
      <c r="BM285" s="134" t="s">
        <v>590</v>
      </c>
    </row>
    <row r="286" spans="2:65" s="12" customFormat="1">
      <c r="B286" s="136"/>
      <c r="C286" s="182"/>
      <c r="D286" s="183" t="s">
        <v>190</v>
      </c>
      <c r="E286" s="184" t="s">
        <v>1</v>
      </c>
      <c r="F286" s="185" t="s">
        <v>591</v>
      </c>
      <c r="G286" s="182"/>
      <c r="H286" s="186">
        <v>6.1</v>
      </c>
      <c r="I286" s="187"/>
      <c r="J286" s="182"/>
      <c r="L286" s="136"/>
      <c r="M286" s="141"/>
      <c r="N286" s="142"/>
      <c r="O286" s="142"/>
      <c r="P286" s="142"/>
      <c r="Q286" s="142"/>
      <c r="R286" s="142"/>
      <c r="S286" s="142"/>
      <c r="T286" s="143"/>
      <c r="AT286" s="138" t="s">
        <v>190</v>
      </c>
      <c r="AU286" s="138" t="s">
        <v>81</v>
      </c>
      <c r="AV286" s="12" t="s">
        <v>81</v>
      </c>
      <c r="AW286" s="12" t="s">
        <v>27</v>
      </c>
      <c r="AX286" s="12" t="s">
        <v>71</v>
      </c>
      <c r="AY286" s="138" t="s">
        <v>181</v>
      </c>
    </row>
    <row r="287" spans="2:65" s="12" customFormat="1">
      <c r="B287" s="136"/>
      <c r="C287" s="182"/>
      <c r="D287" s="183" t="s">
        <v>190</v>
      </c>
      <c r="E287" s="184" t="s">
        <v>1</v>
      </c>
      <c r="F287" s="185" t="s">
        <v>592</v>
      </c>
      <c r="G287" s="182"/>
      <c r="H287" s="186">
        <v>11.5</v>
      </c>
      <c r="I287" s="187"/>
      <c r="J287" s="182"/>
      <c r="L287" s="136"/>
      <c r="M287" s="141"/>
      <c r="N287" s="142"/>
      <c r="O287" s="142"/>
      <c r="P287" s="142"/>
      <c r="Q287" s="142"/>
      <c r="R287" s="142"/>
      <c r="S287" s="142"/>
      <c r="T287" s="143"/>
      <c r="AT287" s="138" t="s">
        <v>190</v>
      </c>
      <c r="AU287" s="138" t="s">
        <v>81</v>
      </c>
      <c r="AV287" s="12" t="s">
        <v>81</v>
      </c>
      <c r="AW287" s="12" t="s">
        <v>27</v>
      </c>
      <c r="AX287" s="12" t="s">
        <v>71</v>
      </c>
      <c r="AY287" s="138" t="s">
        <v>181</v>
      </c>
    </row>
    <row r="288" spans="2:65" s="12" customFormat="1">
      <c r="B288" s="136"/>
      <c r="C288" s="182"/>
      <c r="D288" s="183" t="s">
        <v>190</v>
      </c>
      <c r="E288" s="184" t="s">
        <v>1</v>
      </c>
      <c r="F288" s="185" t="s">
        <v>593</v>
      </c>
      <c r="G288" s="182"/>
      <c r="H288" s="186">
        <v>2.44</v>
      </c>
      <c r="I288" s="187"/>
      <c r="J288" s="182"/>
      <c r="L288" s="136"/>
      <c r="M288" s="141"/>
      <c r="N288" s="142"/>
      <c r="O288" s="142"/>
      <c r="P288" s="142"/>
      <c r="Q288" s="142"/>
      <c r="R288" s="142"/>
      <c r="S288" s="142"/>
      <c r="T288" s="143"/>
      <c r="AT288" s="138" t="s">
        <v>190</v>
      </c>
      <c r="AU288" s="138" t="s">
        <v>81</v>
      </c>
      <c r="AV288" s="12" t="s">
        <v>81</v>
      </c>
      <c r="AW288" s="12" t="s">
        <v>27</v>
      </c>
      <c r="AX288" s="12" t="s">
        <v>71</v>
      </c>
      <c r="AY288" s="138" t="s">
        <v>181</v>
      </c>
    </row>
    <row r="289" spans="2:65" s="13" customFormat="1">
      <c r="B289" s="144"/>
      <c r="C289" s="188"/>
      <c r="D289" s="183" t="s">
        <v>190</v>
      </c>
      <c r="E289" s="189" t="s">
        <v>1</v>
      </c>
      <c r="F289" s="190" t="s">
        <v>268</v>
      </c>
      <c r="G289" s="188"/>
      <c r="H289" s="191">
        <v>20.04</v>
      </c>
      <c r="I289" s="195"/>
      <c r="J289" s="188"/>
      <c r="L289" s="144"/>
      <c r="M289" s="146"/>
      <c r="N289" s="147"/>
      <c r="O289" s="147"/>
      <c r="P289" s="147"/>
      <c r="Q289" s="147"/>
      <c r="R289" s="147"/>
      <c r="S289" s="147"/>
      <c r="T289" s="148"/>
      <c r="AT289" s="145" t="s">
        <v>190</v>
      </c>
      <c r="AU289" s="145" t="s">
        <v>81</v>
      </c>
      <c r="AV289" s="13" t="s">
        <v>188</v>
      </c>
      <c r="AW289" s="13" t="s">
        <v>27</v>
      </c>
      <c r="AX289" s="13" t="s">
        <v>79</v>
      </c>
      <c r="AY289" s="145" t="s">
        <v>181</v>
      </c>
    </row>
    <row r="290" spans="2:65" s="1" customFormat="1" ht="24" customHeight="1">
      <c r="B290" s="128"/>
      <c r="C290" s="170" t="s">
        <v>594</v>
      </c>
      <c r="D290" s="170" t="s">
        <v>374</v>
      </c>
      <c r="E290" s="171" t="s">
        <v>595</v>
      </c>
      <c r="F290" s="172" t="s">
        <v>596</v>
      </c>
      <c r="G290" s="173" t="s">
        <v>186</v>
      </c>
      <c r="H290" s="174">
        <v>27.9</v>
      </c>
      <c r="I290" s="163"/>
      <c r="J290" s="175">
        <f>ROUND(I290*H290,2)</f>
        <v>0</v>
      </c>
      <c r="K290" s="149" t="s">
        <v>1</v>
      </c>
      <c r="L290" s="150"/>
      <c r="M290" s="151" t="s">
        <v>1</v>
      </c>
      <c r="N290" s="152" t="s">
        <v>36</v>
      </c>
      <c r="O290" s="132">
        <v>0</v>
      </c>
      <c r="P290" s="132">
        <f>O290*H290</f>
        <v>0</v>
      </c>
      <c r="Q290" s="132">
        <v>0.02</v>
      </c>
      <c r="R290" s="132">
        <f>Q290*H290</f>
        <v>0.55799999999999994</v>
      </c>
      <c r="S290" s="132">
        <v>0</v>
      </c>
      <c r="T290" s="133">
        <f>S290*H290</f>
        <v>0</v>
      </c>
      <c r="AR290" s="134" t="s">
        <v>322</v>
      </c>
      <c r="AT290" s="134" t="s">
        <v>374</v>
      </c>
      <c r="AU290" s="134" t="s">
        <v>81</v>
      </c>
      <c r="AY290" s="15" t="s">
        <v>181</v>
      </c>
      <c r="BE290" s="135">
        <f>IF(N290="základní",J290,0)</f>
        <v>0</v>
      </c>
      <c r="BF290" s="135">
        <f>IF(N290="snížená",J290,0)</f>
        <v>0</v>
      </c>
      <c r="BG290" s="135">
        <f>IF(N290="zákl. přenesená",J290,0)</f>
        <v>0</v>
      </c>
      <c r="BH290" s="135">
        <f>IF(N290="sníž. přenesená",J290,0)</f>
        <v>0</v>
      </c>
      <c r="BI290" s="135">
        <f>IF(N290="nulová",J290,0)</f>
        <v>0</v>
      </c>
      <c r="BJ290" s="15" t="s">
        <v>79</v>
      </c>
      <c r="BK290" s="135">
        <f>ROUND(I290*H290,2)</f>
        <v>0</v>
      </c>
      <c r="BL290" s="15" t="s">
        <v>247</v>
      </c>
      <c r="BM290" s="134" t="s">
        <v>597</v>
      </c>
    </row>
    <row r="291" spans="2:65" s="12" customFormat="1">
      <c r="B291" s="136"/>
      <c r="C291" s="182"/>
      <c r="D291" s="183" t="s">
        <v>190</v>
      </c>
      <c r="E291" s="184" t="s">
        <v>1</v>
      </c>
      <c r="F291" s="185" t="s">
        <v>598</v>
      </c>
      <c r="G291" s="182"/>
      <c r="H291" s="186">
        <v>24.898</v>
      </c>
      <c r="I291" s="187"/>
      <c r="J291" s="182"/>
      <c r="L291" s="136"/>
      <c r="M291" s="141"/>
      <c r="N291" s="142"/>
      <c r="O291" s="142"/>
      <c r="P291" s="142"/>
      <c r="Q291" s="142"/>
      <c r="R291" s="142"/>
      <c r="S291" s="142"/>
      <c r="T291" s="143"/>
      <c r="AT291" s="138" t="s">
        <v>190</v>
      </c>
      <c r="AU291" s="138" t="s">
        <v>81</v>
      </c>
      <c r="AV291" s="12" t="s">
        <v>81</v>
      </c>
      <c r="AW291" s="12" t="s">
        <v>27</v>
      </c>
      <c r="AX291" s="12" t="s">
        <v>71</v>
      </c>
      <c r="AY291" s="138" t="s">
        <v>181</v>
      </c>
    </row>
    <row r="292" spans="2:65" s="12" customFormat="1">
      <c r="B292" s="136"/>
      <c r="C292" s="182"/>
      <c r="D292" s="183" t="s">
        <v>190</v>
      </c>
      <c r="E292" s="184" t="s">
        <v>1</v>
      </c>
      <c r="F292" s="185" t="s">
        <v>599</v>
      </c>
      <c r="G292" s="182"/>
      <c r="H292" s="186">
        <v>3.0019999999999998</v>
      </c>
      <c r="I292" s="187"/>
      <c r="J292" s="182"/>
      <c r="L292" s="136"/>
      <c r="M292" s="141"/>
      <c r="N292" s="142"/>
      <c r="O292" s="142"/>
      <c r="P292" s="142"/>
      <c r="Q292" s="142"/>
      <c r="R292" s="142"/>
      <c r="S292" s="142"/>
      <c r="T292" s="143"/>
      <c r="AT292" s="138" t="s">
        <v>190</v>
      </c>
      <c r="AU292" s="138" t="s">
        <v>81</v>
      </c>
      <c r="AV292" s="12" t="s">
        <v>81</v>
      </c>
      <c r="AW292" s="12" t="s">
        <v>27</v>
      </c>
      <c r="AX292" s="12" t="s">
        <v>71</v>
      </c>
      <c r="AY292" s="138" t="s">
        <v>181</v>
      </c>
    </row>
    <row r="293" spans="2:65" s="13" customFormat="1">
      <c r="B293" s="144"/>
      <c r="C293" s="188"/>
      <c r="D293" s="183" t="s">
        <v>190</v>
      </c>
      <c r="E293" s="189" t="s">
        <v>1</v>
      </c>
      <c r="F293" s="190" t="s">
        <v>268</v>
      </c>
      <c r="G293" s="188"/>
      <c r="H293" s="191">
        <v>27.9</v>
      </c>
      <c r="I293" s="195"/>
      <c r="J293" s="188"/>
      <c r="L293" s="144"/>
      <c r="M293" s="146"/>
      <c r="N293" s="147"/>
      <c r="O293" s="147"/>
      <c r="P293" s="147"/>
      <c r="Q293" s="147"/>
      <c r="R293" s="147"/>
      <c r="S293" s="147"/>
      <c r="T293" s="148"/>
      <c r="AT293" s="145" t="s">
        <v>190</v>
      </c>
      <c r="AU293" s="145" t="s">
        <v>81</v>
      </c>
      <c r="AV293" s="13" t="s">
        <v>188</v>
      </c>
      <c r="AW293" s="13" t="s">
        <v>27</v>
      </c>
      <c r="AX293" s="13" t="s">
        <v>79</v>
      </c>
      <c r="AY293" s="145" t="s">
        <v>181</v>
      </c>
    </row>
    <row r="294" spans="2:65" s="1" customFormat="1" ht="16.5" customHeight="1">
      <c r="B294" s="128"/>
      <c r="C294" s="164" t="s">
        <v>600</v>
      </c>
      <c r="D294" s="164" t="s">
        <v>183</v>
      </c>
      <c r="E294" s="165" t="s">
        <v>601</v>
      </c>
      <c r="F294" s="166" t="s">
        <v>602</v>
      </c>
      <c r="G294" s="167" t="s">
        <v>449</v>
      </c>
      <c r="H294" s="168">
        <f>SUM(J275:J290)/100</f>
        <v>0</v>
      </c>
      <c r="I294" s="162"/>
      <c r="J294" s="169">
        <f>ROUND(I294*H294,2)</f>
        <v>0</v>
      </c>
      <c r="K294" s="129" t="s">
        <v>187</v>
      </c>
      <c r="L294" s="26"/>
      <c r="M294" s="130" t="s">
        <v>1</v>
      </c>
      <c r="N294" s="131" t="s">
        <v>36</v>
      </c>
      <c r="O294" s="132">
        <v>0</v>
      </c>
      <c r="P294" s="132">
        <f>O294*H294</f>
        <v>0</v>
      </c>
      <c r="Q294" s="132">
        <v>0</v>
      </c>
      <c r="R294" s="132">
        <f>Q294*H294</f>
        <v>0</v>
      </c>
      <c r="S294" s="132">
        <v>0</v>
      </c>
      <c r="T294" s="133">
        <f>S294*H294</f>
        <v>0</v>
      </c>
      <c r="AR294" s="134" t="s">
        <v>247</v>
      </c>
      <c r="AT294" s="134" t="s">
        <v>183</v>
      </c>
      <c r="AU294" s="134" t="s">
        <v>81</v>
      </c>
      <c r="AY294" s="15" t="s">
        <v>181</v>
      </c>
      <c r="BE294" s="135">
        <f>IF(N294="základní",J294,0)</f>
        <v>0</v>
      </c>
      <c r="BF294" s="135">
        <f>IF(N294="snížená",J294,0)</f>
        <v>0</v>
      </c>
      <c r="BG294" s="135">
        <f>IF(N294="zákl. přenesená",J294,0)</f>
        <v>0</v>
      </c>
      <c r="BH294" s="135">
        <f>IF(N294="sníž. přenesená",J294,0)</f>
        <v>0</v>
      </c>
      <c r="BI294" s="135">
        <f>IF(N294="nulová",J294,0)</f>
        <v>0</v>
      </c>
      <c r="BJ294" s="15" t="s">
        <v>79</v>
      </c>
      <c r="BK294" s="135">
        <f>ROUND(I294*H294,2)</f>
        <v>0</v>
      </c>
      <c r="BL294" s="15" t="s">
        <v>247</v>
      </c>
      <c r="BM294" s="134" t="s">
        <v>603</v>
      </c>
    </row>
    <row r="295" spans="2:65" s="11" customFormat="1" ht="28.5" customHeight="1">
      <c r="B295" s="116"/>
      <c r="C295" s="177"/>
      <c r="D295" s="178" t="s">
        <v>70</v>
      </c>
      <c r="E295" s="179" t="s">
        <v>604</v>
      </c>
      <c r="F295" s="179" t="s">
        <v>605</v>
      </c>
      <c r="G295" s="177"/>
      <c r="H295" s="177"/>
      <c r="I295" s="181"/>
      <c r="J295" s="180">
        <f>BK295</f>
        <v>0</v>
      </c>
      <c r="L295" s="116"/>
      <c r="M295" s="120"/>
      <c r="N295" s="121"/>
      <c r="O295" s="121"/>
      <c r="P295" s="122">
        <f>SUM(P296:P309)</f>
        <v>29.147449999999999</v>
      </c>
      <c r="Q295" s="121"/>
      <c r="R295" s="122">
        <f>SUM(R296:R309)</f>
        <v>0.423846</v>
      </c>
      <c r="S295" s="121"/>
      <c r="T295" s="123">
        <f>SUM(T296:T309)</f>
        <v>0</v>
      </c>
      <c r="AR295" s="117" t="s">
        <v>81</v>
      </c>
      <c r="AT295" s="124" t="s">
        <v>70</v>
      </c>
      <c r="AU295" s="124" t="s">
        <v>79</v>
      </c>
      <c r="AY295" s="117" t="s">
        <v>181</v>
      </c>
      <c r="BK295" s="125">
        <f>SUM(BK296:BK309)</f>
        <v>0</v>
      </c>
    </row>
    <row r="296" spans="2:65" s="1" customFormat="1" ht="16.5" customHeight="1">
      <c r="B296" s="128"/>
      <c r="C296" s="164" t="s">
        <v>606</v>
      </c>
      <c r="D296" s="164" t="s">
        <v>183</v>
      </c>
      <c r="E296" s="165" t="s">
        <v>607</v>
      </c>
      <c r="F296" s="166" t="s">
        <v>608</v>
      </c>
      <c r="G296" s="167" t="s">
        <v>186</v>
      </c>
      <c r="H296" s="168">
        <v>39.65</v>
      </c>
      <c r="I296" s="162"/>
      <c r="J296" s="169">
        <f>ROUND(I296*H296,2)</f>
        <v>0</v>
      </c>
      <c r="K296" s="129" t="s">
        <v>187</v>
      </c>
      <c r="L296" s="26"/>
      <c r="M296" s="130" t="s">
        <v>1</v>
      </c>
      <c r="N296" s="131" t="s">
        <v>36</v>
      </c>
      <c r="O296" s="132">
        <v>2.4E-2</v>
      </c>
      <c r="P296" s="132">
        <f>O296*H296</f>
        <v>0.9516</v>
      </c>
      <c r="Q296" s="132">
        <v>0</v>
      </c>
      <c r="R296" s="132">
        <f>Q296*H296</f>
        <v>0</v>
      </c>
      <c r="S296" s="132">
        <v>0</v>
      </c>
      <c r="T296" s="133">
        <f>S296*H296</f>
        <v>0</v>
      </c>
      <c r="AR296" s="134" t="s">
        <v>247</v>
      </c>
      <c r="AT296" s="134" t="s">
        <v>183</v>
      </c>
      <c r="AU296" s="134" t="s">
        <v>81</v>
      </c>
      <c r="AY296" s="15" t="s">
        <v>181</v>
      </c>
      <c r="BE296" s="135">
        <f>IF(N296="základní",J296,0)</f>
        <v>0</v>
      </c>
      <c r="BF296" s="135">
        <f>IF(N296="snížená",J296,0)</f>
        <v>0</v>
      </c>
      <c r="BG296" s="135">
        <f>IF(N296="zákl. přenesená",J296,0)</f>
        <v>0</v>
      </c>
      <c r="BH296" s="135">
        <f>IF(N296="sníž. přenesená",J296,0)</f>
        <v>0</v>
      </c>
      <c r="BI296" s="135">
        <f>IF(N296="nulová",J296,0)</f>
        <v>0</v>
      </c>
      <c r="BJ296" s="15" t="s">
        <v>79</v>
      </c>
      <c r="BK296" s="135">
        <f>ROUND(I296*H296,2)</f>
        <v>0</v>
      </c>
      <c r="BL296" s="15" t="s">
        <v>247</v>
      </c>
      <c r="BM296" s="134" t="s">
        <v>609</v>
      </c>
    </row>
    <row r="297" spans="2:65" s="12" customFormat="1">
      <c r="B297" s="136"/>
      <c r="C297" s="182"/>
      <c r="D297" s="183" t="s">
        <v>190</v>
      </c>
      <c r="E297" s="184" t="s">
        <v>139</v>
      </c>
      <c r="F297" s="185" t="s">
        <v>610</v>
      </c>
      <c r="G297" s="182"/>
      <c r="H297" s="186">
        <v>39.65</v>
      </c>
      <c r="I297" s="187"/>
      <c r="J297" s="182"/>
      <c r="L297" s="136"/>
      <c r="M297" s="141"/>
      <c r="N297" s="142"/>
      <c r="O297" s="142"/>
      <c r="P297" s="142"/>
      <c r="Q297" s="142"/>
      <c r="R297" s="142"/>
      <c r="S297" s="142"/>
      <c r="T297" s="143"/>
      <c r="AT297" s="138" t="s">
        <v>190</v>
      </c>
      <c r="AU297" s="138" t="s">
        <v>81</v>
      </c>
      <c r="AV297" s="12" t="s">
        <v>81</v>
      </c>
      <c r="AW297" s="12" t="s">
        <v>27</v>
      </c>
      <c r="AX297" s="12" t="s">
        <v>79</v>
      </c>
      <c r="AY297" s="138" t="s">
        <v>181</v>
      </c>
    </row>
    <row r="298" spans="2:65" s="1" customFormat="1" ht="16.5" customHeight="1">
      <c r="B298" s="128"/>
      <c r="C298" s="164" t="s">
        <v>611</v>
      </c>
      <c r="D298" s="164" t="s">
        <v>183</v>
      </c>
      <c r="E298" s="165" t="s">
        <v>612</v>
      </c>
      <c r="F298" s="166" t="s">
        <v>613</v>
      </c>
      <c r="G298" s="167" t="s">
        <v>186</v>
      </c>
      <c r="H298" s="168">
        <v>39.65</v>
      </c>
      <c r="I298" s="162"/>
      <c r="J298" s="169">
        <f>ROUND(I298*H298,2)</f>
        <v>0</v>
      </c>
      <c r="K298" s="129" t="s">
        <v>187</v>
      </c>
      <c r="L298" s="26"/>
      <c r="M298" s="130" t="s">
        <v>1</v>
      </c>
      <c r="N298" s="131" t="s">
        <v>36</v>
      </c>
      <c r="O298" s="132">
        <v>0.245</v>
      </c>
      <c r="P298" s="132">
        <f>O298*H298</f>
        <v>9.7142499999999998</v>
      </c>
      <c r="Q298" s="132">
        <v>7.5799999999999999E-3</v>
      </c>
      <c r="R298" s="132">
        <f>Q298*H298</f>
        <v>0.30054700000000001</v>
      </c>
      <c r="S298" s="132">
        <v>0</v>
      </c>
      <c r="T298" s="133">
        <f>S298*H298</f>
        <v>0</v>
      </c>
      <c r="AR298" s="134" t="s">
        <v>247</v>
      </c>
      <c r="AT298" s="134" t="s">
        <v>183</v>
      </c>
      <c r="AU298" s="134" t="s">
        <v>81</v>
      </c>
      <c r="AY298" s="15" t="s">
        <v>181</v>
      </c>
      <c r="BE298" s="135">
        <f>IF(N298="základní",J298,0)</f>
        <v>0</v>
      </c>
      <c r="BF298" s="135">
        <f>IF(N298="snížená",J298,0)</f>
        <v>0</v>
      </c>
      <c r="BG298" s="135">
        <f>IF(N298="zákl. přenesená",J298,0)</f>
        <v>0</v>
      </c>
      <c r="BH298" s="135">
        <f>IF(N298="sníž. přenesená",J298,0)</f>
        <v>0</v>
      </c>
      <c r="BI298" s="135">
        <f>IF(N298="nulová",J298,0)</f>
        <v>0</v>
      </c>
      <c r="BJ298" s="15" t="s">
        <v>79</v>
      </c>
      <c r="BK298" s="135">
        <f>ROUND(I298*H298,2)</f>
        <v>0</v>
      </c>
      <c r="BL298" s="15" t="s">
        <v>247</v>
      </c>
      <c r="BM298" s="134" t="s">
        <v>614</v>
      </c>
    </row>
    <row r="299" spans="2:65" s="12" customFormat="1">
      <c r="B299" s="136"/>
      <c r="C299" s="182"/>
      <c r="D299" s="183" t="s">
        <v>190</v>
      </c>
      <c r="E299" s="184" t="s">
        <v>1</v>
      </c>
      <c r="F299" s="185" t="s">
        <v>139</v>
      </c>
      <c r="G299" s="182"/>
      <c r="H299" s="186">
        <v>39.65</v>
      </c>
      <c r="I299" s="187"/>
      <c r="J299" s="182"/>
      <c r="L299" s="136"/>
      <c r="M299" s="141"/>
      <c r="N299" s="142"/>
      <c r="O299" s="142"/>
      <c r="P299" s="142"/>
      <c r="Q299" s="142"/>
      <c r="R299" s="142"/>
      <c r="S299" s="142"/>
      <c r="T299" s="143"/>
      <c r="AT299" s="138" t="s">
        <v>190</v>
      </c>
      <c r="AU299" s="138" t="s">
        <v>81</v>
      </c>
      <c r="AV299" s="12" t="s">
        <v>81</v>
      </c>
      <c r="AW299" s="12" t="s">
        <v>27</v>
      </c>
      <c r="AX299" s="12" t="s">
        <v>79</v>
      </c>
      <c r="AY299" s="138" t="s">
        <v>181</v>
      </c>
    </row>
    <row r="300" spans="2:65" s="1" customFormat="1" ht="16.5" customHeight="1">
      <c r="B300" s="128"/>
      <c r="C300" s="164" t="s">
        <v>615</v>
      </c>
      <c r="D300" s="164" t="s">
        <v>183</v>
      </c>
      <c r="E300" s="165" t="s">
        <v>616</v>
      </c>
      <c r="F300" s="166" t="s">
        <v>617</v>
      </c>
      <c r="G300" s="167" t="s">
        <v>186</v>
      </c>
      <c r="H300" s="168">
        <v>39.65</v>
      </c>
      <c r="I300" s="162"/>
      <c r="J300" s="169">
        <f>ROUND(I300*H300,2)</f>
        <v>0</v>
      </c>
      <c r="K300" s="129" t="s">
        <v>1</v>
      </c>
      <c r="L300" s="26"/>
      <c r="M300" s="130" t="s">
        <v>1</v>
      </c>
      <c r="N300" s="131" t="s">
        <v>36</v>
      </c>
      <c r="O300" s="132">
        <v>0.224</v>
      </c>
      <c r="P300" s="132">
        <f>O300*H300</f>
        <v>8.8816000000000006</v>
      </c>
      <c r="Q300" s="132">
        <v>2.9999999999999997E-4</v>
      </c>
      <c r="R300" s="132">
        <f>Q300*H300</f>
        <v>1.1894999999999999E-2</v>
      </c>
      <c r="S300" s="132">
        <v>0</v>
      </c>
      <c r="T300" s="133">
        <f>S300*H300</f>
        <v>0</v>
      </c>
      <c r="AR300" s="134" t="s">
        <v>247</v>
      </c>
      <c r="AT300" s="134" t="s">
        <v>183</v>
      </c>
      <c r="AU300" s="134" t="s">
        <v>81</v>
      </c>
      <c r="AY300" s="15" t="s">
        <v>181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5" t="s">
        <v>79</v>
      </c>
      <c r="BK300" s="135">
        <f>ROUND(I300*H300,2)</f>
        <v>0</v>
      </c>
      <c r="BL300" s="15" t="s">
        <v>247</v>
      </c>
      <c r="BM300" s="134" t="s">
        <v>618</v>
      </c>
    </row>
    <row r="301" spans="2:65" s="12" customFormat="1">
      <c r="B301" s="136"/>
      <c r="C301" s="182"/>
      <c r="D301" s="183" t="s">
        <v>190</v>
      </c>
      <c r="E301" s="184" t="s">
        <v>1</v>
      </c>
      <c r="F301" s="185" t="s">
        <v>139</v>
      </c>
      <c r="G301" s="182"/>
      <c r="H301" s="186">
        <v>39.65</v>
      </c>
      <c r="I301" s="187"/>
      <c r="J301" s="182"/>
      <c r="L301" s="136"/>
      <c r="M301" s="141"/>
      <c r="N301" s="142"/>
      <c r="O301" s="142"/>
      <c r="P301" s="142"/>
      <c r="Q301" s="142"/>
      <c r="R301" s="142"/>
      <c r="S301" s="142"/>
      <c r="T301" s="143"/>
      <c r="AT301" s="138" t="s">
        <v>190</v>
      </c>
      <c r="AU301" s="138" t="s">
        <v>81</v>
      </c>
      <c r="AV301" s="12" t="s">
        <v>81</v>
      </c>
      <c r="AW301" s="12" t="s">
        <v>27</v>
      </c>
      <c r="AX301" s="12" t="s">
        <v>79</v>
      </c>
      <c r="AY301" s="138" t="s">
        <v>181</v>
      </c>
    </row>
    <row r="302" spans="2:65" s="1" customFormat="1" ht="40.5" customHeight="1">
      <c r="B302" s="128"/>
      <c r="C302" s="170" t="s">
        <v>619</v>
      </c>
      <c r="D302" s="170" t="s">
        <v>374</v>
      </c>
      <c r="E302" s="171" t="s">
        <v>620</v>
      </c>
      <c r="F302" s="172" t="s">
        <v>621</v>
      </c>
      <c r="G302" s="173" t="s">
        <v>186</v>
      </c>
      <c r="H302" s="174">
        <v>44.408000000000001</v>
      </c>
      <c r="I302" s="163"/>
      <c r="J302" s="175">
        <f>ROUND(I302*H302,2)</f>
        <v>0</v>
      </c>
      <c r="K302" s="149" t="s">
        <v>1</v>
      </c>
      <c r="L302" s="150"/>
      <c r="M302" s="151" t="s">
        <v>1</v>
      </c>
      <c r="N302" s="152" t="s">
        <v>36</v>
      </c>
      <c r="O302" s="132">
        <v>0</v>
      </c>
      <c r="P302" s="132">
        <f>O302*H302</f>
        <v>0</v>
      </c>
      <c r="Q302" s="132">
        <v>2.5000000000000001E-3</v>
      </c>
      <c r="R302" s="132">
        <f>Q302*H302</f>
        <v>0.11102000000000001</v>
      </c>
      <c r="S302" s="132">
        <v>0</v>
      </c>
      <c r="T302" s="133">
        <f>S302*H302</f>
        <v>0</v>
      </c>
      <c r="AR302" s="134" t="s">
        <v>322</v>
      </c>
      <c r="AT302" s="134" t="s">
        <v>374</v>
      </c>
      <c r="AU302" s="134" t="s">
        <v>81</v>
      </c>
      <c r="AY302" s="15" t="s">
        <v>181</v>
      </c>
      <c r="BE302" s="135">
        <f>IF(N302="základní",J302,0)</f>
        <v>0</v>
      </c>
      <c r="BF302" s="135">
        <f>IF(N302="snížená",J302,0)</f>
        <v>0</v>
      </c>
      <c r="BG302" s="135">
        <f>IF(N302="zákl. přenesená",J302,0)</f>
        <v>0</v>
      </c>
      <c r="BH302" s="135">
        <f>IF(N302="sníž. přenesená",J302,0)</f>
        <v>0</v>
      </c>
      <c r="BI302" s="135">
        <f>IF(N302="nulová",J302,0)</f>
        <v>0</v>
      </c>
      <c r="BJ302" s="15" t="s">
        <v>79</v>
      </c>
      <c r="BK302" s="135">
        <f>ROUND(I302*H302,2)</f>
        <v>0</v>
      </c>
      <c r="BL302" s="15" t="s">
        <v>247</v>
      </c>
      <c r="BM302" s="134" t="s">
        <v>622</v>
      </c>
    </row>
    <row r="303" spans="2:65" s="12" customFormat="1">
      <c r="B303" s="136"/>
      <c r="C303" s="182"/>
      <c r="D303" s="183" t="s">
        <v>190</v>
      </c>
      <c r="E303" s="182"/>
      <c r="F303" s="185" t="s">
        <v>623</v>
      </c>
      <c r="G303" s="182"/>
      <c r="H303" s="186">
        <v>44.408000000000001</v>
      </c>
      <c r="I303" s="187"/>
      <c r="J303" s="182"/>
      <c r="L303" s="136"/>
      <c r="M303" s="141"/>
      <c r="N303" s="142"/>
      <c r="O303" s="142"/>
      <c r="P303" s="142"/>
      <c r="Q303" s="142"/>
      <c r="R303" s="142"/>
      <c r="S303" s="142"/>
      <c r="T303" s="143"/>
      <c r="AT303" s="138" t="s">
        <v>190</v>
      </c>
      <c r="AU303" s="138" t="s">
        <v>81</v>
      </c>
      <c r="AV303" s="12" t="s">
        <v>81</v>
      </c>
      <c r="AW303" s="12" t="s">
        <v>3</v>
      </c>
      <c r="AX303" s="12" t="s">
        <v>79</v>
      </c>
      <c r="AY303" s="138" t="s">
        <v>181</v>
      </c>
    </row>
    <row r="304" spans="2:65" s="1" customFormat="1" ht="24" customHeight="1">
      <c r="B304" s="128"/>
      <c r="C304" s="164" t="s">
        <v>624</v>
      </c>
      <c r="D304" s="164" t="s">
        <v>183</v>
      </c>
      <c r="E304" s="165" t="s">
        <v>625</v>
      </c>
      <c r="F304" s="192" t="s">
        <v>1071</v>
      </c>
      <c r="G304" s="167" t="s">
        <v>363</v>
      </c>
      <c r="H304" s="168">
        <v>38.4</v>
      </c>
      <c r="I304" s="162"/>
      <c r="J304" s="169">
        <f>ROUND(I304*H304,2)</f>
        <v>0</v>
      </c>
      <c r="K304" s="129" t="s">
        <v>1</v>
      </c>
      <c r="L304" s="26"/>
      <c r="M304" s="130" t="s">
        <v>1</v>
      </c>
      <c r="N304" s="131" t="s">
        <v>36</v>
      </c>
      <c r="O304" s="132">
        <v>0.25</v>
      </c>
      <c r="P304" s="132">
        <f>O304*H304</f>
        <v>9.6</v>
      </c>
      <c r="Q304" s="132">
        <v>1.0000000000000001E-5</v>
      </c>
      <c r="R304" s="132">
        <f>Q304*H304</f>
        <v>3.8400000000000001E-4</v>
      </c>
      <c r="S304" s="132">
        <v>0</v>
      </c>
      <c r="T304" s="133">
        <f>S304*H304</f>
        <v>0</v>
      </c>
      <c r="AR304" s="134" t="s">
        <v>247</v>
      </c>
      <c r="AT304" s="134" t="s">
        <v>183</v>
      </c>
      <c r="AU304" s="134" t="s">
        <v>81</v>
      </c>
      <c r="AY304" s="15" t="s">
        <v>181</v>
      </c>
      <c r="BE304" s="135">
        <f>IF(N304="základní",J304,0)</f>
        <v>0</v>
      </c>
      <c r="BF304" s="135">
        <f>IF(N304="snížená",J304,0)</f>
        <v>0</v>
      </c>
      <c r="BG304" s="135">
        <f>IF(N304="zákl. přenesená",J304,0)</f>
        <v>0</v>
      </c>
      <c r="BH304" s="135">
        <f>IF(N304="sníž. přenesená",J304,0)</f>
        <v>0</v>
      </c>
      <c r="BI304" s="135">
        <f>IF(N304="nulová",J304,0)</f>
        <v>0</v>
      </c>
      <c r="BJ304" s="15" t="s">
        <v>79</v>
      </c>
      <c r="BK304" s="135">
        <f>ROUND(I304*H304,2)</f>
        <v>0</v>
      </c>
      <c r="BL304" s="15" t="s">
        <v>247</v>
      </c>
      <c r="BM304" s="134" t="s">
        <v>626</v>
      </c>
    </row>
    <row r="305" spans="2:65" s="12" customFormat="1">
      <c r="B305" s="136"/>
      <c r="C305" s="182"/>
      <c r="D305" s="183" t="s">
        <v>190</v>
      </c>
      <c r="E305" s="184" t="s">
        <v>1</v>
      </c>
      <c r="F305" s="185" t="s">
        <v>627</v>
      </c>
      <c r="G305" s="182"/>
      <c r="H305" s="186">
        <v>17.8</v>
      </c>
      <c r="I305" s="187"/>
      <c r="J305" s="182"/>
      <c r="L305" s="136"/>
      <c r="M305" s="141"/>
      <c r="N305" s="142"/>
      <c r="O305" s="142"/>
      <c r="P305" s="142"/>
      <c r="Q305" s="142"/>
      <c r="R305" s="142"/>
      <c r="S305" s="142"/>
      <c r="T305" s="143"/>
      <c r="AT305" s="138" t="s">
        <v>190</v>
      </c>
      <c r="AU305" s="138" t="s">
        <v>81</v>
      </c>
      <c r="AV305" s="12" t="s">
        <v>81</v>
      </c>
      <c r="AW305" s="12" t="s">
        <v>27</v>
      </c>
      <c r="AX305" s="12" t="s">
        <v>71</v>
      </c>
      <c r="AY305" s="138" t="s">
        <v>181</v>
      </c>
    </row>
    <row r="306" spans="2:65" s="12" customFormat="1">
      <c r="B306" s="136"/>
      <c r="C306" s="182"/>
      <c r="D306" s="183" t="s">
        <v>190</v>
      </c>
      <c r="E306" s="184" t="s">
        <v>1</v>
      </c>
      <c r="F306" s="185" t="s">
        <v>628</v>
      </c>
      <c r="G306" s="182"/>
      <c r="H306" s="186">
        <v>14.4</v>
      </c>
      <c r="I306" s="187"/>
      <c r="J306" s="182"/>
      <c r="L306" s="136"/>
      <c r="M306" s="141"/>
      <c r="N306" s="142"/>
      <c r="O306" s="142"/>
      <c r="P306" s="142"/>
      <c r="Q306" s="142"/>
      <c r="R306" s="142"/>
      <c r="S306" s="142"/>
      <c r="T306" s="143"/>
      <c r="AT306" s="138" t="s">
        <v>190</v>
      </c>
      <c r="AU306" s="138" t="s">
        <v>81</v>
      </c>
      <c r="AV306" s="12" t="s">
        <v>81</v>
      </c>
      <c r="AW306" s="12" t="s">
        <v>27</v>
      </c>
      <c r="AX306" s="12" t="s">
        <v>71</v>
      </c>
      <c r="AY306" s="138" t="s">
        <v>181</v>
      </c>
    </row>
    <row r="307" spans="2:65" s="12" customFormat="1">
      <c r="B307" s="136"/>
      <c r="C307" s="182"/>
      <c r="D307" s="183" t="s">
        <v>190</v>
      </c>
      <c r="E307" s="184" t="s">
        <v>1</v>
      </c>
      <c r="F307" s="185" t="s">
        <v>629</v>
      </c>
      <c r="G307" s="182"/>
      <c r="H307" s="186">
        <v>6.2</v>
      </c>
      <c r="I307" s="187"/>
      <c r="J307" s="182"/>
      <c r="L307" s="136"/>
      <c r="M307" s="141"/>
      <c r="N307" s="142"/>
      <c r="O307" s="142"/>
      <c r="P307" s="142"/>
      <c r="Q307" s="142"/>
      <c r="R307" s="142"/>
      <c r="S307" s="142"/>
      <c r="T307" s="143"/>
      <c r="AT307" s="138" t="s">
        <v>190</v>
      </c>
      <c r="AU307" s="138" t="s">
        <v>81</v>
      </c>
      <c r="AV307" s="12" t="s">
        <v>81</v>
      </c>
      <c r="AW307" s="12" t="s">
        <v>27</v>
      </c>
      <c r="AX307" s="12" t="s">
        <v>71</v>
      </c>
      <c r="AY307" s="138" t="s">
        <v>181</v>
      </c>
    </row>
    <row r="308" spans="2:65" s="13" customFormat="1">
      <c r="B308" s="144"/>
      <c r="C308" s="188"/>
      <c r="D308" s="183" t="s">
        <v>190</v>
      </c>
      <c r="E308" s="189" t="s">
        <v>1</v>
      </c>
      <c r="F308" s="190" t="s">
        <v>268</v>
      </c>
      <c r="G308" s="188"/>
      <c r="H308" s="191">
        <v>38.4</v>
      </c>
      <c r="I308" s="195"/>
      <c r="J308" s="188"/>
      <c r="L308" s="144"/>
      <c r="M308" s="146"/>
      <c r="N308" s="147"/>
      <c r="O308" s="147"/>
      <c r="P308" s="147"/>
      <c r="Q308" s="147"/>
      <c r="R308" s="147"/>
      <c r="S308" s="147"/>
      <c r="T308" s="148"/>
      <c r="AT308" s="145" t="s">
        <v>190</v>
      </c>
      <c r="AU308" s="145" t="s">
        <v>81</v>
      </c>
      <c r="AV308" s="13" t="s">
        <v>188</v>
      </c>
      <c r="AW308" s="13" t="s">
        <v>27</v>
      </c>
      <c r="AX308" s="13" t="s">
        <v>79</v>
      </c>
      <c r="AY308" s="145" t="s">
        <v>181</v>
      </c>
    </row>
    <row r="309" spans="2:65" s="1" customFormat="1" ht="16.5" customHeight="1">
      <c r="B309" s="128"/>
      <c r="C309" s="164" t="s">
        <v>630</v>
      </c>
      <c r="D309" s="164" t="s">
        <v>183</v>
      </c>
      <c r="E309" s="165" t="s">
        <v>631</v>
      </c>
      <c r="F309" s="166" t="s">
        <v>632</v>
      </c>
      <c r="G309" s="167" t="s">
        <v>449</v>
      </c>
      <c r="H309" s="168">
        <f>SUM(J296:J304)/100</f>
        <v>0</v>
      </c>
      <c r="I309" s="162"/>
      <c r="J309" s="169">
        <f>ROUND(I309*H309,2)</f>
        <v>0</v>
      </c>
      <c r="K309" s="129" t="s">
        <v>187</v>
      </c>
      <c r="L309" s="26"/>
      <c r="M309" s="130" t="s">
        <v>1</v>
      </c>
      <c r="N309" s="131" t="s">
        <v>36</v>
      </c>
      <c r="O309" s="132">
        <v>0</v>
      </c>
      <c r="P309" s="132">
        <f>O309*H309</f>
        <v>0</v>
      </c>
      <c r="Q309" s="132">
        <v>0</v>
      </c>
      <c r="R309" s="132">
        <f>Q309*H309</f>
        <v>0</v>
      </c>
      <c r="S309" s="132">
        <v>0</v>
      </c>
      <c r="T309" s="133">
        <f>S309*H309</f>
        <v>0</v>
      </c>
      <c r="AR309" s="134" t="s">
        <v>247</v>
      </c>
      <c r="AT309" s="134" t="s">
        <v>183</v>
      </c>
      <c r="AU309" s="134" t="s">
        <v>81</v>
      </c>
      <c r="AY309" s="15" t="s">
        <v>181</v>
      </c>
      <c r="BE309" s="135">
        <f>IF(N309="základní",J309,0)</f>
        <v>0</v>
      </c>
      <c r="BF309" s="135">
        <f>IF(N309="snížená",J309,0)</f>
        <v>0</v>
      </c>
      <c r="BG309" s="135">
        <f>IF(N309="zákl. přenesená",J309,0)</f>
        <v>0</v>
      </c>
      <c r="BH309" s="135">
        <f>IF(N309="sníž. přenesená",J309,0)</f>
        <v>0</v>
      </c>
      <c r="BI309" s="135">
        <f>IF(N309="nulová",J309,0)</f>
        <v>0</v>
      </c>
      <c r="BJ309" s="15" t="s">
        <v>79</v>
      </c>
      <c r="BK309" s="135">
        <f>ROUND(I309*H309,2)</f>
        <v>0</v>
      </c>
      <c r="BL309" s="15" t="s">
        <v>247</v>
      </c>
      <c r="BM309" s="134" t="s">
        <v>633</v>
      </c>
    </row>
    <row r="310" spans="2:65" s="11" customFormat="1" ht="28.5" customHeight="1">
      <c r="B310" s="116"/>
      <c r="C310" s="177"/>
      <c r="D310" s="178" t="s">
        <v>70</v>
      </c>
      <c r="E310" s="179" t="s">
        <v>634</v>
      </c>
      <c r="F310" s="179" t="s">
        <v>635</v>
      </c>
      <c r="G310" s="177"/>
      <c r="H310" s="177"/>
      <c r="I310" s="181"/>
      <c r="J310" s="180">
        <f>BK310</f>
        <v>0</v>
      </c>
      <c r="L310" s="116"/>
      <c r="M310" s="120"/>
      <c r="N310" s="121"/>
      <c r="O310" s="121"/>
      <c r="P310" s="122">
        <f>SUM(P311:P330)</f>
        <v>113.60159999999998</v>
      </c>
      <c r="Q310" s="121"/>
      <c r="R310" s="122">
        <f>SUM(R311:R330)</f>
        <v>2.301488</v>
      </c>
      <c r="S310" s="121"/>
      <c r="T310" s="123">
        <f>SUM(T311:T330)</f>
        <v>0</v>
      </c>
      <c r="AR310" s="117" t="s">
        <v>81</v>
      </c>
      <c r="AT310" s="124" t="s">
        <v>70</v>
      </c>
      <c r="AU310" s="124" t="s">
        <v>79</v>
      </c>
      <c r="AY310" s="117" t="s">
        <v>181</v>
      </c>
      <c r="BK310" s="125">
        <f>SUM(BK311:BK330)</f>
        <v>0</v>
      </c>
    </row>
    <row r="311" spans="2:65" s="1" customFormat="1" ht="16.5" customHeight="1">
      <c r="B311" s="128"/>
      <c r="C311" s="164" t="s">
        <v>636</v>
      </c>
      <c r="D311" s="164" t="s">
        <v>183</v>
      </c>
      <c r="E311" s="165" t="s">
        <v>637</v>
      </c>
      <c r="F311" s="166" t="s">
        <v>638</v>
      </c>
      <c r="G311" s="167" t="s">
        <v>186</v>
      </c>
      <c r="H311" s="168">
        <v>73.91</v>
      </c>
      <c r="I311" s="162"/>
      <c r="J311" s="169">
        <f>ROUND(I311*H311,2)</f>
        <v>0</v>
      </c>
      <c r="K311" s="129" t="s">
        <v>187</v>
      </c>
      <c r="L311" s="26"/>
      <c r="M311" s="130" t="s">
        <v>1</v>
      </c>
      <c r="N311" s="131" t="s">
        <v>36</v>
      </c>
      <c r="O311" s="132">
        <v>4.3999999999999997E-2</v>
      </c>
      <c r="P311" s="132">
        <f>O311*H311</f>
        <v>3.2520399999999996</v>
      </c>
      <c r="Q311" s="132">
        <v>2.9999999999999997E-4</v>
      </c>
      <c r="R311" s="132">
        <f>Q311*H311</f>
        <v>2.2172999999999998E-2</v>
      </c>
      <c r="S311" s="132">
        <v>0</v>
      </c>
      <c r="T311" s="133">
        <f>S311*H311</f>
        <v>0</v>
      </c>
      <c r="AR311" s="134" t="s">
        <v>247</v>
      </c>
      <c r="AT311" s="134" t="s">
        <v>183</v>
      </c>
      <c r="AU311" s="134" t="s">
        <v>81</v>
      </c>
      <c r="AY311" s="15" t="s">
        <v>181</v>
      </c>
      <c r="BE311" s="135">
        <f>IF(N311="základní",J311,0)</f>
        <v>0</v>
      </c>
      <c r="BF311" s="135">
        <f>IF(N311="snížená",J311,0)</f>
        <v>0</v>
      </c>
      <c r="BG311" s="135">
        <f>IF(N311="zákl. přenesená",J311,0)</f>
        <v>0</v>
      </c>
      <c r="BH311" s="135">
        <f>IF(N311="sníž. přenesená",J311,0)</f>
        <v>0</v>
      </c>
      <c r="BI311" s="135">
        <f>IF(N311="nulová",J311,0)</f>
        <v>0</v>
      </c>
      <c r="BJ311" s="15" t="s">
        <v>79</v>
      </c>
      <c r="BK311" s="135">
        <f>ROUND(I311*H311,2)</f>
        <v>0</v>
      </c>
      <c r="BL311" s="15" t="s">
        <v>247</v>
      </c>
      <c r="BM311" s="134" t="s">
        <v>639</v>
      </c>
    </row>
    <row r="312" spans="2:65" s="12" customFormat="1">
      <c r="B312" s="136"/>
      <c r="C312" s="182"/>
      <c r="D312" s="183" t="s">
        <v>190</v>
      </c>
      <c r="E312" s="184" t="s">
        <v>1</v>
      </c>
      <c r="F312" s="185" t="s">
        <v>640</v>
      </c>
      <c r="G312" s="182"/>
      <c r="H312" s="186">
        <v>10.38</v>
      </c>
      <c r="I312" s="187"/>
      <c r="J312" s="182"/>
      <c r="L312" s="136"/>
      <c r="M312" s="141"/>
      <c r="N312" s="142"/>
      <c r="O312" s="142"/>
      <c r="P312" s="142"/>
      <c r="Q312" s="142"/>
      <c r="R312" s="142"/>
      <c r="S312" s="142"/>
      <c r="T312" s="143"/>
      <c r="AT312" s="138" t="s">
        <v>190</v>
      </c>
      <c r="AU312" s="138" t="s">
        <v>81</v>
      </c>
      <c r="AV312" s="12" t="s">
        <v>81</v>
      </c>
      <c r="AW312" s="12" t="s">
        <v>27</v>
      </c>
      <c r="AX312" s="12" t="s">
        <v>71</v>
      </c>
      <c r="AY312" s="138" t="s">
        <v>181</v>
      </c>
    </row>
    <row r="313" spans="2:65" s="12" customFormat="1">
      <c r="B313" s="136"/>
      <c r="C313" s="182"/>
      <c r="D313" s="183" t="s">
        <v>190</v>
      </c>
      <c r="E313" s="184" t="s">
        <v>1</v>
      </c>
      <c r="F313" s="185" t="s">
        <v>641</v>
      </c>
      <c r="G313" s="182"/>
      <c r="H313" s="186">
        <v>11.515000000000001</v>
      </c>
      <c r="I313" s="187"/>
      <c r="J313" s="182"/>
      <c r="L313" s="136"/>
      <c r="M313" s="141"/>
      <c r="N313" s="142"/>
      <c r="O313" s="142"/>
      <c r="P313" s="142"/>
      <c r="Q313" s="142"/>
      <c r="R313" s="142"/>
      <c r="S313" s="142"/>
      <c r="T313" s="143"/>
      <c r="AT313" s="138" t="s">
        <v>190</v>
      </c>
      <c r="AU313" s="138" t="s">
        <v>81</v>
      </c>
      <c r="AV313" s="12" t="s">
        <v>81</v>
      </c>
      <c r="AW313" s="12" t="s">
        <v>27</v>
      </c>
      <c r="AX313" s="12" t="s">
        <v>71</v>
      </c>
      <c r="AY313" s="138" t="s">
        <v>181</v>
      </c>
    </row>
    <row r="314" spans="2:65" s="12" customFormat="1">
      <c r="B314" s="136"/>
      <c r="C314" s="182"/>
      <c r="D314" s="183" t="s">
        <v>190</v>
      </c>
      <c r="E314" s="184" t="s">
        <v>1</v>
      </c>
      <c r="F314" s="185" t="s">
        <v>642</v>
      </c>
      <c r="G314" s="182"/>
      <c r="H314" s="186">
        <v>14.06</v>
      </c>
      <c r="I314" s="187"/>
      <c r="J314" s="182"/>
      <c r="L314" s="136"/>
      <c r="M314" s="141"/>
      <c r="N314" s="142"/>
      <c r="O314" s="142"/>
      <c r="P314" s="142"/>
      <c r="Q314" s="142"/>
      <c r="R314" s="142"/>
      <c r="S314" s="142"/>
      <c r="T314" s="143"/>
      <c r="AT314" s="138" t="s">
        <v>190</v>
      </c>
      <c r="AU314" s="138" t="s">
        <v>81</v>
      </c>
      <c r="AV314" s="12" t="s">
        <v>81</v>
      </c>
      <c r="AW314" s="12" t="s">
        <v>27</v>
      </c>
      <c r="AX314" s="12" t="s">
        <v>71</v>
      </c>
      <c r="AY314" s="138" t="s">
        <v>181</v>
      </c>
    </row>
    <row r="315" spans="2:65" s="12" customFormat="1">
      <c r="B315" s="136"/>
      <c r="C315" s="182"/>
      <c r="D315" s="183" t="s">
        <v>190</v>
      </c>
      <c r="E315" s="184" t="s">
        <v>1</v>
      </c>
      <c r="F315" s="185" t="s">
        <v>643</v>
      </c>
      <c r="G315" s="182"/>
      <c r="H315" s="186">
        <v>14.477</v>
      </c>
      <c r="I315" s="187"/>
      <c r="J315" s="182"/>
      <c r="L315" s="136"/>
      <c r="M315" s="141"/>
      <c r="N315" s="142"/>
      <c r="O315" s="142"/>
      <c r="P315" s="142"/>
      <c r="Q315" s="142"/>
      <c r="R315" s="142"/>
      <c r="S315" s="142"/>
      <c r="T315" s="143"/>
      <c r="AT315" s="138" t="s">
        <v>190</v>
      </c>
      <c r="AU315" s="138" t="s">
        <v>81</v>
      </c>
      <c r="AV315" s="12" t="s">
        <v>81</v>
      </c>
      <c r="AW315" s="12" t="s">
        <v>27</v>
      </c>
      <c r="AX315" s="12" t="s">
        <v>71</v>
      </c>
      <c r="AY315" s="138" t="s">
        <v>181</v>
      </c>
    </row>
    <row r="316" spans="2:65" s="12" customFormat="1">
      <c r="B316" s="136"/>
      <c r="C316" s="182"/>
      <c r="D316" s="183" t="s">
        <v>190</v>
      </c>
      <c r="E316" s="184" t="s">
        <v>1</v>
      </c>
      <c r="F316" s="185" t="s">
        <v>644</v>
      </c>
      <c r="G316" s="182"/>
      <c r="H316" s="186">
        <v>22.478000000000002</v>
      </c>
      <c r="I316" s="187"/>
      <c r="J316" s="182"/>
      <c r="L316" s="136"/>
      <c r="M316" s="141"/>
      <c r="N316" s="142"/>
      <c r="O316" s="142"/>
      <c r="P316" s="142"/>
      <c r="Q316" s="142"/>
      <c r="R316" s="142"/>
      <c r="S316" s="142"/>
      <c r="T316" s="143"/>
      <c r="AT316" s="138" t="s">
        <v>190</v>
      </c>
      <c r="AU316" s="138" t="s">
        <v>81</v>
      </c>
      <c r="AV316" s="12" t="s">
        <v>81</v>
      </c>
      <c r="AW316" s="12" t="s">
        <v>27</v>
      </c>
      <c r="AX316" s="12" t="s">
        <v>71</v>
      </c>
      <c r="AY316" s="138" t="s">
        <v>181</v>
      </c>
    </row>
    <row r="317" spans="2:65" s="12" customFormat="1">
      <c r="B317" s="136"/>
      <c r="C317" s="182"/>
      <c r="D317" s="183" t="s">
        <v>190</v>
      </c>
      <c r="E317" s="184" t="s">
        <v>1</v>
      </c>
      <c r="F317" s="185" t="s">
        <v>645</v>
      </c>
      <c r="G317" s="182"/>
      <c r="H317" s="186">
        <v>1</v>
      </c>
      <c r="I317" s="187"/>
      <c r="J317" s="182"/>
      <c r="L317" s="136"/>
      <c r="M317" s="141"/>
      <c r="N317" s="142"/>
      <c r="O317" s="142"/>
      <c r="P317" s="142"/>
      <c r="Q317" s="142"/>
      <c r="R317" s="142"/>
      <c r="S317" s="142"/>
      <c r="T317" s="143"/>
      <c r="AT317" s="138" t="s">
        <v>190</v>
      </c>
      <c r="AU317" s="138" t="s">
        <v>81</v>
      </c>
      <c r="AV317" s="12" t="s">
        <v>81</v>
      </c>
      <c r="AW317" s="12" t="s">
        <v>27</v>
      </c>
      <c r="AX317" s="12" t="s">
        <v>71</v>
      </c>
      <c r="AY317" s="138" t="s">
        <v>181</v>
      </c>
    </row>
    <row r="318" spans="2:65" s="13" customFormat="1">
      <c r="B318" s="144"/>
      <c r="C318" s="188"/>
      <c r="D318" s="183" t="s">
        <v>190</v>
      </c>
      <c r="E318" s="189" t="s">
        <v>141</v>
      </c>
      <c r="F318" s="190" t="s">
        <v>268</v>
      </c>
      <c r="G318" s="188"/>
      <c r="H318" s="191">
        <v>73.91</v>
      </c>
      <c r="I318" s="195"/>
      <c r="J318" s="188"/>
      <c r="L318" s="144"/>
      <c r="M318" s="146"/>
      <c r="N318" s="147"/>
      <c r="O318" s="147"/>
      <c r="P318" s="147"/>
      <c r="Q318" s="147"/>
      <c r="R318" s="147"/>
      <c r="S318" s="147"/>
      <c r="T318" s="148"/>
      <c r="AT318" s="145" t="s">
        <v>190</v>
      </c>
      <c r="AU318" s="145" t="s">
        <v>81</v>
      </c>
      <c r="AV318" s="13" t="s">
        <v>188</v>
      </c>
      <c r="AW318" s="13" t="s">
        <v>27</v>
      </c>
      <c r="AX318" s="13" t="s">
        <v>79</v>
      </c>
      <c r="AY318" s="145" t="s">
        <v>181</v>
      </c>
    </row>
    <row r="319" spans="2:65" s="1" customFormat="1" ht="24" customHeight="1">
      <c r="B319" s="128"/>
      <c r="C319" s="164" t="s">
        <v>646</v>
      </c>
      <c r="D319" s="164" t="s">
        <v>183</v>
      </c>
      <c r="E319" s="165" t="s">
        <v>647</v>
      </c>
      <c r="F319" s="166" t="s">
        <v>648</v>
      </c>
      <c r="G319" s="167" t="s">
        <v>186</v>
      </c>
      <c r="H319" s="168">
        <v>73.91</v>
      </c>
      <c r="I319" s="162"/>
      <c r="J319" s="169">
        <f>ROUND(I319*H319,2)</f>
        <v>0</v>
      </c>
      <c r="K319" s="129" t="s">
        <v>187</v>
      </c>
      <c r="L319" s="26"/>
      <c r="M319" s="130" t="s">
        <v>1</v>
      </c>
      <c r="N319" s="131" t="s">
        <v>36</v>
      </c>
      <c r="O319" s="132">
        <v>0.621</v>
      </c>
      <c r="P319" s="132">
        <f>O319*H319</f>
        <v>45.898109999999996</v>
      </c>
      <c r="Q319" s="132">
        <v>7.3000000000000001E-3</v>
      </c>
      <c r="R319" s="132">
        <f>Q319*H319</f>
        <v>0.53954299999999999</v>
      </c>
      <c r="S319" s="132">
        <v>0</v>
      </c>
      <c r="T319" s="133">
        <f>S319*H319</f>
        <v>0</v>
      </c>
      <c r="AR319" s="134" t="s">
        <v>247</v>
      </c>
      <c r="AT319" s="134" t="s">
        <v>183</v>
      </c>
      <c r="AU319" s="134" t="s">
        <v>81</v>
      </c>
      <c r="AY319" s="15" t="s">
        <v>181</v>
      </c>
      <c r="BE319" s="135">
        <f>IF(N319="základní",J319,0)</f>
        <v>0</v>
      </c>
      <c r="BF319" s="135">
        <f>IF(N319="snížená",J319,0)</f>
        <v>0</v>
      </c>
      <c r="BG319" s="135">
        <f>IF(N319="zákl. přenesená",J319,0)</f>
        <v>0</v>
      </c>
      <c r="BH319" s="135">
        <f>IF(N319="sníž. přenesená",J319,0)</f>
        <v>0</v>
      </c>
      <c r="BI319" s="135">
        <f>IF(N319="nulová",J319,0)</f>
        <v>0</v>
      </c>
      <c r="BJ319" s="15" t="s">
        <v>79</v>
      </c>
      <c r="BK319" s="135">
        <f>ROUND(I319*H319,2)</f>
        <v>0</v>
      </c>
      <c r="BL319" s="15" t="s">
        <v>247</v>
      </c>
      <c r="BM319" s="134" t="s">
        <v>649</v>
      </c>
    </row>
    <row r="320" spans="2:65" s="12" customFormat="1">
      <c r="B320" s="136"/>
      <c r="C320" s="182"/>
      <c r="D320" s="183" t="s">
        <v>190</v>
      </c>
      <c r="E320" s="184" t="s">
        <v>1</v>
      </c>
      <c r="F320" s="185" t="s">
        <v>141</v>
      </c>
      <c r="G320" s="182"/>
      <c r="H320" s="186">
        <v>73.91</v>
      </c>
      <c r="I320" s="187"/>
      <c r="J320" s="182"/>
      <c r="L320" s="136"/>
      <c r="M320" s="141"/>
      <c r="N320" s="142"/>
      <c r="O320" s="142"/>
      <c r="P320" s="142"/>
      <c r="Q320" s="142"/>
      <c r="R320" s="142"/>
      <c r="S320" s="142"/>
      <c r="T320" s="143"/>
      <c r="AT320" s="138" t="s">
        <v>190</v>
      </c>
      <c r="AU320" s="138" t="s">
        <v>81</v>
      </c>
      <c r="AV320" s="12" t="s">
        <v>81</v>
      </c>
      <c r="AW320" s="12" t="s">
        <v>27</v>
      </c>
      <c r="AX320" s="12" t="s">
        <v>79</v>
      </c>
      <c r="AY320" s="138" t="s">
        <v>181</v>
      </c>
    </row>
    <row r="321" spans="2:65" s="1" customFormat="1" ht="24" customHeight="1">
      <c r="B321" s="128"/>
      <c r="C321" s="164" t="s">
        <v>650</v>
      </c>
      <c r="D321" s="164" t="s">
        <v>183</v>
      </c>
      <c r="E321" s="165" t="s">
        <v>651</v>
      </c>
      <c r="F321" s="166" t="s">
        <v>652</v>
      </c>
      <c r="G321" s="167" t="s">
        <v>239</v>
      </c>
      <c r="H321" s="168">
        <v>73.91</v>
      </c>
      <c r="I321" s="162"/>
      <c r="J321" s="169">
        <f>ROUND(I321*H321,2)</f>
        <v>0</v>
      </c>
      <c r="K321" s="129" t="s">
        <v>187</v>
      </c>
      <c r="L321" s="26"/>
      <c r="M321" s="130" t="s">
        <v>1</v>
      </c>
      <c r="N321" s="131" t="s">
        <v>36</v>
      </c>
      <c r="O321" s="132">
        <v>0.61499999999999999</v>
      </c>
      <c r="P321" s="132">
        <f>O321*H321</f>
        <v>45.454649999999994</v>
      </c>
      <c r="Q321" s="132">
        <v>0</v>
      </c>
      <c r="R321" s="132">
        <f>Q321*H321</f>
        <v>0</v>
      </c>
      <c r="S321" s="132">
        <v>0</v>
      </c>
      <c r="T321" s="133">
        <f>S321*H321</f>
        <v>0</v>
      </c>
      <c r="AR321" s="134" t="s">
        <v>247</v>
      </c>
      <c r="AT321" s="134" t="s">
        <v>183</v>
      </c>
      <c r="AU321" s="134" t="s">
        <v>81</v>
      </c>
      <c r="AY321" s="15" t="s">
        <v>181</v>
      </c>
      <c r="BE321" s="135">
        <f>IF(N321="základní",J321,0)</f>
        <v>0</v>
      </c>
      <c r="BF321" s="135">
        <f>IF(N321="snížená",J321,0)</f>
        <v>0</v>
      </c>
      <c r="BG321" s="135">
        <f>IF(N321="zákl. přenesená",J321,0)</f>
        <v>0</v>
      </c>
      <c r="BH321" s="135">
        <f>IF(N321="sníž. přenesená",J321,0)</f>
        <v>0</v>
      </c>
      <c r="BI321" s="135">
        <f>IF(N321="nulová",J321,0)</f>
        <v>0</v>
      </c>
      <c r="BJ321" s="15" t="s">
        <v>79</v>
      </c>
      <c r="BK321" s="135">
        <f>ROUND(I321*H321,2)</f>
        <v>0</v>
      </c>
      <c r="BL321" s="15" t="s">
        <v>247</v>
      </c>
      <c r="BM321" s="134" t="s">
        <v>653</v>
      </c>
    </row>
    <row r="322" spans="2:65" s="12" customFormat="1">
      <c r="B322" s="136"/>
      <c r="C322" s="182"/>
      <c r="D322" s="183" t="s">
        <v>190</v>
      </c>
      <c r="E322" s="184" t="s">
        <v>1</v>
      </c>
      <c r="F322" s="185" t="s">
        <v>141</v>
      </c>
      <c r="G322" s="182"/>
      <c r="H322" s="186">
        <v>73.91</v>
      </c>
      <c r="I322" s="187"/>
      <c r="J322" s="182"/>
      <c r="L322" s="136"/>
      <c r="M322" s="141"/>
      <c r="N322" s="142"/>
      <c r="O322" s="142"/>
      <c r="P322" s="142"/>
      <c r="Q322" s="142"/>
      <c r="R322" s="142"/>
      <c r="S322" s="142"/>
      <c r="T322" s="143"/>
      <c r="AT322" s="138" t="s">
        <v>190</v>
      </c>
      <c r="AU322" s="138" t="s">
        <v>81</v>
      </c>
      <c r="AV322" s="12" t="s">
        <v>81</v>
      </c>
      <c r="AW322" s="12" t="s">
        <v>27</v>
      </c>
      <c r="AX322" s="12" t="s">
        <v>79</v>
      </c>
      <c r="AY322" s="138" t="s">
        <v>181</v>
      </c>
    </row>
    <row r="323" spans="2:65" s="1" customFormat="1" ht="16.5" customHeight="1">
      <c r="B323" s="128"/>
      <c r="C323" s="164" t="s">
        <v>654</v>
      </c>
      <c r="D323" s="164" t="s">
        <v>183</v>
      </c>
      <c r="E323" s="165" t="s">
        <v>655</v>
      </c>
      <c r="F323" s="166" t="s">
        <v>656</v>
      </c>
      <c r="G323" s="167" t="s">
        <v>212</v>
      </c>
      <c r="H323" s="168">
        <v>16</v>
      </c>
      <c r="I323" s="162"/>
      <c r="J323" s="169">
        <f>ROUND(I323*H323,2)</f>
        <v>0</v>
      </c>
      <c r="K323" s="129" t="s">
        <v>1</v>
      </c>
      <c r="L323" s="26"/>
      <c r="M323" s="130" t="s">
        <v>1</v>
      </c>
      <c r="N323" s="131" t="s">
        <v>36</v>
      </c>
      <c r="O323" s="132">
        <v>0</v>
      </c>
      <c r="P323" s="132">
        <f>O323*H323</f>
        <v>0</v>
      </c>
      <c r="Q323" s="132">
        <v>0</v>
      </c>
      <c r="R323" s="132">
        <f>Q323*H323</f>
        <v>0</v>
      </c>
      <c r="S323" s="132">
        <v>0</v>
      </c>
      <c r="T323" s="133">
        <f>S323*H323</f>
        <v>0</v>
      </c>
      <c r="AR323" s="134" t="s">
        <v>247</v>
      </c>
      <c r="AT323" s="134" t="s">
        <v>183</v>
      </c>
      <c r="AU323" s="134" t="s">
        <v>81</v>
      </c>
      <c r="AY323" s="15" t="s">
        <v>181</v>
      </c>
      <c r="BE323" s="135">
        <f>IF(N323="základní",J323,0)</f>
        <v>0</v>
      </c>
      <c r="BF323" s="135">
        <f>IF(N323="snížená",J323,0)</f>
        <v>0</v>
      </c>
      <c r="BG323" s="135">
        <f>IF(N323="zákl. přenesená",J323,0)</f>
        <v>0</v>
      </c>
      <c r="BH323" s="135">
        <f>IF(N323="sníž. přenesená",J323,0)</f>
        <v>0</v>
      </c>
      <c r="BI323" s="135">
        <f>IF(N323="nulová",J323,0)</f>
        <v>0</v>
      </c>
      <c r="BJ323" s="15" t="s">
        <v>79</v>
      </c>
      <c r="BK323" s="135">
        <f>ROUND(I323*H323,2)</f>
        <v>0</v>
      </c>
      <c r="BL323" s="15" t="s">
        <v>247</v>
      </c>
      <c r="BM323" s="134" t="s">
        <v>657</v>
      </c>
    </row>
    <row r="324" spans="2:65" s="12" customFormat="1">
      <c r="B324" s="136"/>
      <c r="C324" s="182"/>
      <c r="D324" s="183" t="s">
        <v>190</v>
      </c>
      <c r="E324" s="184" t="s">
        <v>1</v>
      </c>
      <c r="F324" s="185" t="s">
        <v>247</v>
      </c>
      <c r="G324" s="182"/>
      <c r="H324" s="186">
        <v>16</v>
      </c>
      <c r="I324" s="187"/>
      <c r="J324" s="182"/>
      <c r="L324" s="136"/>
      <c r="M324" s="141"/>
      <c r="N324" s="142"/>
      <c r="O324" s="142"/>
      <c r="P324" s="142"/>
      <c r="Q324" s="142"/>
      <c r="R324" s="142"/>
      <c r="S324" s="142"/>
      <c r="T324" s="143"/>
      <c r="AT324" s="138" t="s">
        <v>190</v>
      </c>
      <c r="AU324" s="138" t="s">
        <v>81</v>
      </c>
      <c r="AV324" s="12" t="s">
        <v>81</v>
      </c>
      <c r="AW324" s="12" t="s">
        <v>27</v>
      </c>
      <c r="AX324" s="12" t="s">
        <v>79</v>
      </c>
      <c r="AY324" s="138" t="s">
        <v>181</v>
      </c>
    </row>
    <row r="325" spans="2:65" s="1" customFormat="1" ht="26.25" customHeight="1">
      <c r="B325" s="128"/>
      <c r="C325" s="170" t="s">
        <v>658</v>
      </c>
      <c r="D325" s="170" t="s">
        <v>374</v>
      </c>
      <c r="E325" s="171" t="s">
        <v>659</v>
      </c>
      <c r="F325" s="172" t="s">
        <v>660</v>
      </c>
      <c r="G325" s="173" t="s">
        <v>186</v>
      </c>
      <c r="H325" s="174">
        <v>84.997</v>
      </c>
      <c r="I325" s="163"/>
      <c r="J325" s="175">
        <f>ROUND(I325*H325,2)</f>
        <v>0</v>
      </c>
      <c r="K325" s="149" t="s">
        <v>1</v>
      </c>
      <c r="L325" s="150"/>
      <c r="M325" s="151" t="s">
        <v>1</v>
      </c>
      <c r="N325" s="152" t="s">
        <v>36</v>
      </c>
      <c r="O325" s="132">
        <v>0</v>
      </c>
      <c r="P325" s="132">
        <f>O325*H325</f>
        <v>0</v>
      </c>
      <c r="Q325" s="132">
        <v>0.02</v>
      </c>
      <c r="R325" s="132">
        <f>Q325*H325</f>
        <v>1.69994</v>
      </c>
      <c r="S325" s="132">
        <v>0</v>
      </c>
      <c r="T325" s="133">
        <f>S325*H325</f>
        <v>0</v>
      </c>
      <c r="AR325" s="134" t="s">
        <v>322</v>
      </c>
      <c r="AT325" s="134" t="s">
        <v>374</v>
      </c>
      <c r="AU325" s="134" t="s">
        <v>81</v>
      </c>
      <c r="AY325" s="15" t="s">
        <v>181</v>
      </c>
      <c r="BE325" s="135">
        <f>IF(N325="základní",J325,0)</f>
        <v>0</v>
      </c>
      <c r="BF325" s="135">
        <f>IF(N325="snížená",J325,0)</f>
        <v>0</v>
      </c>
      <c r="BG325" s="135">
        <f>IF(N325="zákl. přenesená",J325,0)</f>
        <v>0</v>
      </c>
      <c r="BH325" s="135">
        <f>IF(N325="sníž. přenesená",J325,0)</f>
        <v>0</v>
      </c>
      <c r="BI325" s="135">
        <f>IF(N325="nulová",J325,0)</f>
        <v>0</v>
      </c>
      <c r="BJ325" s="15" t="s">
        <v>79</v>
      </c>
      <c r="BK325" s="135">
        <f>ROUND(I325*H325,2)</f>
        <v>0</v>
      </c>
      <c r="BL325" s="15" t="s">
        <v>247</v>
      </c>
      <c r="BM325" s="134" t="s">
        <v>661</v>
      </c>
    </row>
    <row r="326" spans="2:65" s="12" customFormat="1">
      <c r="B326" s="136"/>
      <c r="C326" s="182"/>
      <c r="D326" s="183" t="s">
        <v>190</v>
      </c>
      <c r="E326" s="184" t="s">
        <v>1</v>
      </c>
      <c r="F326" s="185" t="s">
        <v>662</v>
      </c>
      <c r="G326" s="182"/>
      <c r="H326" s="186">
        <v>84.997</v>
      </c>
      <c r="I326" s="187"/>
      <c r="J326" s="182"/>
      <c r="L326" s="136"/>
      <c r="M326" s="141"/>
      <c r="N326" s="142"/>
      <c r="O326" s="142"/>
      <c r="P326" s="142"/>
      <c r="Q326" s="142"/>
      <c r="R326" s="142"/>
      <c r="S326" s="142"/>
      <c r="T326" s="143"/>
      <c r="AT326" s="138" t="s">
        <v>190</v>
      </c>
      <c r="AU326" s="138" t="s">
        <v>81</v>
      </c>
      <c r="AV326" s="12" t="s">
        <v>81</v>
      </c>
      <c r="AW326" s="12" t="s">
        <v>27</v>
      </c>
      <c r="AX326" s="12" t="s">
        <v>79</v>
      </c>
      <c r="AY326" s="138" t="s">
        <v>181</v>
      </c>
    </row>
    <row r="327" spans="2:65" s="1" customFormat="1" ht="16.5" customHeight="1">
      <c r="B327" s="128"/>
      <c r="C327" s="164" t="s">
        <v>663</v>
      </c>
      <c r="D327" s="164" t="s">
        <v>183</v>
      </c>
      <c r="E327" s="165" t="s">
        <v>664</v>
      </c>
      <c r="F327" s="166" t="s">
        <v>665</v>
      </c>
      <c r="G327" s="167" t="s">
        <v>363</v>
      </c>
      <c r="H327" s="168">
        <v>76.599999999999994</v>
      </c>
      <c r="I327" s="162"/>
      <c r="J327" s="169">
        <f>ROUND(I327*H327,2)</f>
        <v>0</v>
      </c>
      <c r="K327" s="129" t="s">
        <v>187</v>
      </c>
      <c r="L327" s="26"/>
      <c r="M327" s="130" t="s">
        <v>1</v>
      </c>
      <c r="N327" s="131" t="s">
        <v>36</v>
      </c>
      <c r="O327" s="132">
        <v>0.248</v>
      </c>
      <c r="P327" s="132">
        <f>O327*H327</f>
        <v>18.996799999999997</v>
      </c>
      <c r="Q327" s="132">
        <v>3.1E-4</v>
      </c>
      <c r="R327" s="132">
        <f>Q327*H327</f>
        <v>2.3746E-2</v>
      </c>
      <c r="S327" s="132">
        <v>0</v>
      </c>
      <c r="T327" s="133">
        <f>S327*H327</f>
        <v>0</v>
      </c>
      <c r="AR327" s="134" t="s">
        <v>247</v>
      </c>
      <c r="AT327" s="134" t="s">
        <v>183</v>
      </c>
      <c r="AU327" s="134" t="s">
        <v>81</v>
      </c>
      <c r="AY327" s="15" t="s">
        <v>181</v>
      </c>
      <c r="BE327" s="135">
        <f>IF(N327="základní",J327,0)</f>
        <v>0</v>
      </c>
      <c r="BF327" s="135">
        <f>IF(N327="snížená",J327,0)</f>
        <v>0</v>
      </c>
      <c r="BG327" s="135">
        <f>IF(N327="zákl. přenesená",J327,0)</f>
        <v>0</v>
      </c>
      <c r="BH327" s="135">
        <f>IF(N327="sníž. přenesená",J327,0)</f>
        <v>0</v>
      </c>
      <c r="BI327" s="135">
        <f>IF(N327="nulová",J327,0)</f>
        <v>0</v>
      </c>
      <c r="BJ327" s="15" t="s">
        <v>79</v>
      </c>
      <c r="BK327" s="135">
        <f>ROUND(I327*H327,2)</f>
        <v>0</v>
      </c>
      <c r="BL327" s="15" t="s">
        <v>247</v>
      </c>
      <c r="BM327" s="134" t="s">
        <v>666</v>
      </c>
    </row>
    <row r="328" spans="2:65" s="1" customFormat="1" ht="16.5" customHeight="1">
      <c r="B328" s="128"/>
      <c r="C328" s="170" t="s">
        <v>667</v>
      </c>
      <c r="D328" s="170" t="s">
        <v>374</v>
      </c>
      <c r="E328" s="171" t="s">
        <v>668</v>
      </c>
      <c r="F328" s="172" t="s">
        <v>669</v>
      </c>
      <c r="G328" s="173" t="s">
        <v>363</v>
      </c>
      <c r="H328" s="174">
        <v>80.430000000000007</v>
      </c>
      <c r="I328" s="163"/>
      <c r="J328" s="175">
        <f>ROUND(I328*H328,2)</f>
        <v>0</v>
      </c>
      <c r="K328" s="149" t="s">
        <v>1</v>
      </c>
      <c r="L328" s="150"/>
      <c r="M328" s="151" t="s">
        <v>1</v>
      </c>
      <c r="N328" s="152" t="s">
        <v>36</v>
      </c>
      <c r="O328" s="132">
        <v>0</v>
      </c>
      <c r="P328" s="132">
        <f>O328*H328</f>
        <v>0</v>
      </c>
      <c r="Q328" s="132">
        <v>2.0000000000000001E-4</v>
      </c>
      <c r="R328" s="132">
        <f>Q328*H328</f>
        <v>1.6086000000000003E-2</v>
      </c>
      <c r="S328" s="132">
        <v>0</v>
      </c>
      <c r="T328" s="133">
        <f>S328*H328</f>
        <v>0</v>
      </c>
      <c r="AR328" s="134" t="s">
        <v>322</v>
      </c>
      <c r="AT328" s="134" t="s">
        <v>374</v>
      </c>
      <c r="AU328" s="134" t="s">
        <v>81</v>
      </c>
      <c r="AY328" s="15" t="s">
        <v>181</v>
      </c>
      <c r="BE328" s="135">
        <f>IF(N328="základní",J328,0)</f>
        <v>0</v>
      </c>
      <c r="BF328" s="135">
        <f>IF(N328="snížená",J328,0)</f>
        <v>0</v>
      </c>
      <c r="BG328" s="135">
        <f>IF(N328="zákl. přenesená",J328,0)</f>
        <v>0</v>
      </c>
      <c r="BH328" s="135">
        <f>IF(N328="sníž. přenesená",J328,0)</f>
        <v>0</v>
      </c>
      <c r="BI328" s="135">
        <f>IF(N328="nulová",J328,0)</f>
        <v>0</v>
      </c>
      <c r="BJ328" s="15" t="s">
        <v>79</v>
      </c>
      <c r="BK328" s="135">
        <f>ROUND(I328*H328,2)</f>
        <v>0</v>
      </c>
      <c r="BL328" s="15" t="s">
        <v>247</v>
      </c>
      <c r="BM328" s="134" t="s">
        <v>670</v>
      </c>
    </row>
    <row r="329" spans="2:65" s="12" customFormat="1">
      <c r="B329" s="136"/>
      <c r="C329" s="182"/>
      <c r="D329" s="183" t="s">
        <v>190</v>
      </c>
      <c r="E329" s="182"/>
      <c r="F329" s="185" t="s">
        <v>671</v>
      </c>
      <c r="G329" s="182"/>
      <c r="H329" s="186">
        <v>80.430000000000007</v>
      </c>
      <c r="I329" s="187"/>
      <c r="J329" s="182"/>
      <c r="L329" s="136"/>
      <c r="M329" s="141"/>
      <c r="N329" s="142"/>
      <c r="O329" s="142"/>
      <c r="P329" s="142"/>
      <c r="Q329" s="142"/>
      <c r="R329" s="142"/>
      <c r="S329" s="142"/>
      <c r="T329" s="143"/>
      <c r="AT329" s="138" t="s">
        <v>190</v>
      </c>
      <c r="AU329" s="138" t="s">
        <v>81</v>
      </c>
      <c r="AV329" s="12" t="s">
        <v>81</v>
      </c>
      <c r="AW329" s="12" t="s">
        <v>3</v>
      </c>
      <c r="AX329" s="12" t="s">
        <v>79</v>
      </c>
      <c r="AY329" s="138" t="s">
        <v>181</v>
      </c>
    </row>
    <row r="330" spans="2:65" s="1" customFormat="1" ht="16.5" customHeight="1">
      <c r="B330" s="128"/>
      <c r="C330" s="164" t="s">
        <v>672</v>
      </c>
      <c r="D330" s="164" t="s">
        <v>183</v>
      </c>
      <c r="E330" s="165" t="s">
        <v>673</v>
      </c>
      <c r="F330" s="166" t="s">
        <v>674</v>
      </c>
      <c r="G330" s="167" t="s">
        <v>449</v>
      </c>
      <c r="H330" s="168">
        <f>SUM(J311:J328)/100</f>
        <v>0</v>
      </c>
      <c r="I330" s="162"/>
      <c r="J330" s="169">
        <f>ROUND(I330*H330,2)</f>
        <v>0</v>
      </c>
      <c r="K330" s="129" t="s">
        <v>187</v>
      </c>
      <c r="L330" s="26"/>
      <c r="M330" s="130" t="s">
        <v>1</v>
      </c>
      <c r="N330" s="131" t="s">
        <v>36</v>
      </c>
      <c r="O330" s="132">
        <v>0</v>
      </c>
      <c r="P330" s="132">
        <f>O330*H330</f>
        <v>0</v>
      </c>
      <c r="Q330" s="132">
        <v>0</v>
      </c>
      <c r="R330" s="132">
        <f>Q330*H330</f>
        <v>0</v>
      </c>
      <c r="S330" s="132">
        <v>0</v>
      </c>
      <c r="T330" s="133">
        <f>S330*H330</f>
        <v>0</v>
      </c>
      <c r="AR330" s="134" t="s">
        <v>247</v>
      </c>
      <c r="AT330" s="134" t="s">
        <v>183</v>
      </c>
      <c r="AU330" s="134" t="s">
        <v>81</v>
      </c>
      <c r="AY330" s="15" t="s">
        <v>181</v>
      </c>
      <c r="BE330" s="135">
        <f>IF(N330="základní",J330,0)</f>
        <v>0</v>
      </c>
      <c r="BF330" s="135">
        <f>IF(N330="snížená",J330,0)</f>
        <v>0</v>
      </c>
      <c r="BG330" s="135">
        <f>IF(N330="zákl. přenesená",J330,0)</f>
        <v>0</v>
      </c>
      <c r="BH330" s="135">
        <f>IF(N330="sníž. přenesená",J330,0)</f>
        <v>0</v>
      </c>
      <c r="BI330" s="135">
        <f>IF(N330="nulová",J330,0)</f>
        <v>0</v>
      </c>
      <c r="BJ330" s="15" t="s">
        <v>79</v>
      </c>
      <c r="BK330" s="135">
        <f>ROUND(I330*H330,2)</f>
        <v>0</v>
      </c>
      <c r="BL330" s="15" t="s">
        <v>247</v>
      </c>
      <c r="BM330" s="134" t="s">
        <v>675</v>
      </c>
    </row>
    <row r="331" spans="2:65" s="11" customFormat="1" ht="27.75" customHeight="1">
      <c r="B331" s="116"/>
      <c r="C331" s="177"/>
      <c r="D331" s="178" t="s">
        <v>70</v>
      </c>
      <c r="E331" s="179" t="s">
        <v>676</v>
      </c>
      <c r="F331" s="179" t="s">
        <v>677</v>
      </c>
      <c r="G331" s="177"/>
      <c r="H331" s="177"/>
      <c r="I331" s="181"/>
      <c r="J331" s="180">
        <f>BK331</f>
        <v>0</v>
      </c>
      <c r="L331" s="116"/>
      <c r="M331" s="120"/>
      <c r="N331" s="121"/>
      <c r="O331" s="121"/>
      <c r="P331" s="122">
        <f>SUM(P332:P352)</f>
        <v>45.987833999999999</v>
      </c>
      <c r="Q331" s="121"/>
      <c r="R331" s="122">
        <f>SUM(R332:R352)</f>
        <v>0.20309108000000001</v>
      </c>
      <c r="S331" s="121"/>
      <c r="T331" s="123">
        <f>SUM(T332:T352)</f>
        <v>2.1308469999999999E-2</v>
      </c>
      <c r="AR331" s="117" t="s">
        <v>81</v>
      </c>
      <c r="AT331" s="124" t="s">
        <v>70</v>
      </c>
      <c r="AU331" s="124" t="s">
        <v>79</v>
      </c>
      <c r="AY331" s="117" t="s">
        <v>181</v>
      </c>
      <c r="BK331" s="125">
        <f>SUM(BK332:BK352)</f>
        <v>0</v>
      </c>
    </row>
    <row r="332" spans="2:65" s="1" customFormat="1" ht="24" customHeight="1">
      <c r="B332" s="128"/>
      <c r="C332" s="164" t="s">
        <v>678</v>
      </c>
      <c r="D332" s="164" t="s">
        <v>183</v>
      </c>
      <c r="E332" s="165" t="s">
        <v>679</v>
      </c>
      <c r="F332" s="166" t="s">
        <v>680</v>
      </c>
      <c r="G332" s="167" t="s">
        <v>186</v>
      </c>
      <c r="H332" s="168">
        <v>68.736999999999995</v>
      </c>
      <c r="I332" s="162"/>
      <c r="J332" s="169">
        <f>ROUND(I332*H332,2)</f>
        <v>0</v>
      </c>
      <c r="K332" s="129" t="s">
        <v>1</v>
      </c>
      <c r="L332" s="26"/>
      <c r="M332" s="130" t="s">
        <v>1</v>
      </c>
      <c r="N332" s="131" t="s">
        <v>36</v>
      </c>
      <c r="O332" s="132">
        <v>7.3999999999999996E-2</v>
      </c>
      <c r="P332" s="132">
        <f>O332*H332</f>
        <v>5.0865379999999991</v>
      </c>
      <c r="Q332" s="132">
        <v>1E-3</v>
      </c>
      <c r="R332" s="132">
        <f>Q332*H332</f>
        <v>6.8736999999999993E-2</v>
      </c>
      <c r="S332" s="132">
        <v>3.1E-4</v>
      </c>
      <c r="T332" s="133">
        <f>S332*H332</f>
        <v>2.1308469999999999E-2</v>
      </c>
      <c r="AR332" s="134" t="s">
        <v>247</v>
      </c>
      <c r="AT332" s="134" t="s">
        <v>183</v>
      </c>
      <c r="AU332" s="134" t="s">
        <v>81</v>
      </c>
      <c r="AY332" s="15" t="s">
        <v>181</v>
      </c>
      <c r="BE332" s="135">
        <f>IF(N332="základní",J332,0)</f>
        <v>0</v>
      </c>
      <c r="BF332" s="135">
        <f>IF(N332="snížená",J332,0)</f>
        <v>0</v>
      </c>
      <c r="BG332" s="135">
        <f>IF(N332="zákl. přenesená",J332,0)</f>
        <v>0</v>
      </c>
      <c r="BH332" s="135">
        <f>IF(N332="sníž. přenesená",J332,0)</f>
        <v>0</v>
      </c>
      <c r="BI332" s="135">
        <f>IF(N332="nulová",J332,0)</f>
        <v>0</v>
      </c>
      <c r="BJ332" s="15" t="s">
        <v>79</v>
      </c>
      <c r="BK332" s="135">
        <f>ROUND(I332*H332,2)</f>
        <v>0</v>
      </c>
      <c r="BL332" s="15" t="s">
        <v>247</v>
      </c>
      <c r="BM332" s="134" t="s">
        <v>681</v>
      </c>
    </row>
    <row r="333" spans="2:65" s="12" customFormat="1">
      <c r="B333" s="136"/>
      <c r="C333" s="182"/>
      <c r="D333" s="183" t="s">
        <v>190</v>
      </c>
      <c r="E333" s="184" t="s">
        <v>1</v>
      </c>
      <c r="F333" s="185" t="s">
        <v>682</v>
      </c>
      <c r="G333" s="182"/>
      <c r="H333" s="186">
        <v>68.736999999999995</v>
      </c>
      <c r="I333" s="187"/>
      <c r="J333" s="182"/>
      <c r="L333" s="136"/>
      <c r="M333" s="141"/>
      <c r="N333" s="142"/>
      <c r="O333" s="142"/>
      <c r="P333" s="142"/>
      <c r="Q333" s="142"/>
      <c r="R333" s="142"/>
      <c r="S333" s="142"/>
      <c r="T333" s="143"/>
      <c r="AT333" s="138" t="s">
        <v>190</v>
      </c>
      <c r="AU333" s="138" t="s">
        <v>81</v>
      </c>
      <c r="AV333" s="12" t="s">
        <v>81</v>
      </c>
      <c r="AW333" s="12" t="s">
        <v>27</v>
      </c>
      <c r="AX333" s="12" t="s">
        <v>79</v>
      </c>
      <c r="AY333" s="138" t="s">
        <v>181</v>
      </c>
    </row>
    <row r="334" spans="2:65" s="1" customFormat="1" ht="16.5" customHeight="1">
      <c r="B334" s="128"/>
      <c r="C334" s="164" t="s">
        <v>683</v>
      </c>
      <c r="D334" s="164" t="s">
        <v>183</v>
      </c>
      <c r="E334" s="165" t="s">
        <v>684</v>
      </c>
      <c r="F334" s="166" t="s">
        <v>685</v>
      </c>
      <c r="G334" s="167" t="s">
        <v>186</v>
      </c>
      <c r="H334" s="168">
        <v>40.799999999999997</v>
      </c>
      <c r="I334" s="162"/>
      <c r="J334" s="169">
        <f>ROUND(I334*H334,2)</f>
        <v>0</v>
      </c>
      <c r="K334" s="129" t="s">
        <v>686</v>
      </c>
      <c r="L334" s="26"/>
      <c r="M334" s="130" t="s">
        <v>1</v>
      </c>
      <c r="N334" s="131" t="s">
        <v>36</v>
      </c>
      <c r="O334" s="132">
        <v>3.1E-2</v>
      </c>
      <c r="P334" s="132">
        <f>O334*H334</f>
        <v>1.2647999999999999</v>
      </c>
      <c r="Q334" s="132">
        <v>0</v>
      </c>
      <c r="R334" s="132">
        <f>Q334*H334</f>
        <v>0</v>
      </c>
      <c r="S334" s="132">
        <v>0</v>
      </c>
      <c r="T334" s="133">
        <f>S334*H334</f>
        <v>0</v>
      </c>
      <c r="AR334" s="134" t="s">
        <v>247</v>
      </c>
      <c r="AT334" s="134" t="s">
        <v>183</v>
      </c>
      <c r="AU334" s="134" t="s">
        <v>81</v>
      </c>
      <c r="AY334" s="15" t="s">
        <v>181</v>
      </c>
      <c r="BE334" s="135">
        <f>IF(N334="základní",J334,0)</f>
        <v>0</v>
      </c>
      <c r="BF334" s="135">
        <f>IF(N334="snížená",J334,0)</f>
        <v>0</v>
      </c>
      <c r="BG334" s="135">
        <f>IF(N334="zákl. přenesená",J334,0)</f>
        <v>0</v>
      </c>
      <c r="BH334" s="135">
        <f>IF(N334="sníž. přenesená",J334,0)</f>
        <v>0</v>
      </c>
      <c r="BI334" s="135">
        <f>IF(N334="nulová",J334,0)</f>
        <v>0</v>
      </c>
      <c r="BJ334" s="15" t="s">
        <v>79</v>
      </c>
      <c r="BK334" s="135">
        <f>ROUND(I334*H334,2)</f>
        <v>0</v>
      </c>
      <c r="BL334" s="15" t="s">
        <v>247</v>
      </c>
      <c r="BM334" s="134" t="s">
        <v>687</v>
      </c>
    </row>
    <row r="335" spans="2:65" s="12" customFormat="1">
      <c r="B335" s="136"/>
      <c r="C335" s="182"/>
      <c r="D335" s="183" t="s">
        <v>190</v>
      </c>
      <c r="E335" s="184" t="s">
        <v>1</v>
      </c>
      <c r="F335" s="185" t="s">
        <v>688</v>
      </c>
      <c r="G335" s="182"/>
      <c r="H335" s="186">
        <v>40.799999999999997</v>
      </c>
      <c r="I335" s="187"/>
      <c r="J335" s="182"/>
      <c r="L335" s="136"/>
      <c r="M335" s="141"/>
      <c r="N335" s="142"/>
      <c r="O335" s="142"/>
      <c r="P335" s="142"/>
      <c r="Q335" s="142"/>
      <c r="R335" s="142"/>
      <c r="S335" s="142"/>
      <c r="T335" s="143"/>
      <c r="AT335" s="138" t="s">
        <v>190</v>
      </c>
      <c r="AU335" s="138" t="s">
        <v>81</v>
      </c>
      <c r="AV335" s="12" t="s">
        <v>81</v>
      </c>
      <c r="AW335" s="12" t="s">
        <v>27</v>
      </c>
      <c r="AX335" s="12" t="s">
        <v>71</v>
      </c>
      <c r="AY335" s="138" t="s">
        <v>181</v>
      </c>
    </row>
    <row r="336" spans="2:65" s="13" customFormat="1">
      <c r="B336" s="144"/>
      <c r="C336" s="188"/>
      <c r="D336" s="183" t="s">
        <v>190</v>
      </c>
      <c r="E336" s="189" t="s">
        <v>143</v>
      </c>
      <c r="F336" s="190" t="s">
        <v>268</v>
      </c>
      <c r="G336" s="188"/>
      <c r="H336" s="191">
        <v>40.799999999999997</v>
      </c>
      <c r="I336" s="195"/>
      <c r="J336" s="188"/>
      <c r="L336" s="144"/>
      <c r="M336" s="146"/>
      <c r="N336" s="147"/>
      <c r="O336" s="147"/>
      <c r="P336" s="147"/>
      <c r="Q336" s="147"/>
      <c r="R336" s="147"/>
      <c r="S336" s="147"/>
      <c r="T336" s="148"/>
      <c r="AT336" s="145" t="s">
        <v>190</v>
      </c>
      <c r="AU336" s="145" t="s">
        <v>81</v>
      </c>
      <c r="AV336" s="13" t="s">
        <v>188</v>
      </c>
      <c r="AW336" s="13" t="s">
        <v>27</v>
      </c>
      <c r="AX336" s="13" t="s">
        <v>79</v>
      </c>
      <c r="AY336" s="145" t="s">
        <v>181</v>
      </c>
    </row>
    <row r="337" spans="2:65" s="1" customFormat="1" ht="16.5" customHeight="1">
      <c r="B337" s="128"/>
      <c r="C337" s="164" t="s">
        <v>689</v>
      </c>
      <c r="D337" s="164" t="s">
        <v>183</v>
      </c>
      <c r="E337" s="165" t="s">
        <v>690</v>
      </c>
      <c r="F337" s="166" t="s">
        <v>691</v>
      </c>
      <c r="G337" s="167" t="s">
        <v>186</v>
      </c>
      <c r="H337" s="168">
        <v>62</v>
      </c>
      <c r="I337" s="162"/>
      <c r="J337" s="169">
        <f>ROUND(I337*H337,2)</f>
        <v>0</v>
      </c>
      <c r="K337" s="129" t="s">
        <v>1</v>
      </c>
      <c r="L337" s="26"/>
      <c r="M337" s="130" t="s">
        <v>1</v>
      </c>
      <c r="N337" s="131" t="s">
        <v>36</v>
      </c>
      <c r="O337" s="132">
        <v>2.9000000000000001E-2</v>
      </c>
      <c r="P337" s="132">
        <f>O337*H337</f>
        <v>1.798</v>
      </c>
      <c r="Q337" s="132">
        <v>0</v>
      </c>
      <c r="R337" s="132">
        <f>Q337*H337</f>
        <v>0</v>
      </c>
      <c r="S337" s="132">
        <v>0</v>
      </c>
      <c r="T337" s="133">
        <f>S337*H337</f>
        <v>0</v>
      </c>
      <c r="AR337" s="134" t="s">
        <v>247</v>
      </c>
      <c r="AT337" s="134" t="s">
        <v>183</v>
      </c>
      <c r="AU337" s="134" t="s">
        <v>81</v>
      </c>
      <c r="AY337" s="15" t="s">
        <v>181</v>
      </c>
      <c r="BE337" s="135">
        <f>IF(N337="základní",J337,0)</f>
        <v>0</v>
      </c>
      <c r="BF337" s="135">
        <f>IF(N337="snížená",J337,0)</f>
        <v>0</v>
      </c>
      <c r="BG337" s="135">
        <f>IF(N337="zákl. přenesená",J337,0)</f>
        <v>0</v>
      </c>
      <c r="BH337" s="135">
        <f>IF(N337="sníž. přenesená",J337,0)</f>
        <v>0</v>
      </c>
      <c r="BI337" s="135">
        <f>IF(N337="nulová",J337,0)</f>
        <v>0</v>
      </c>
      <c r="BJ337" s="15" t="s">
        <v>79</v>
      </c>
      <c r="BK337" s="135">
        <f>ROUND(I337*H337,2)</f>
        <v>0</v>
      </c>
      <c r="BL337" s="15" t="s">
        <v>247</v>
      </c>
      <c r="BM337" s="134" t="s">
        <v>692</v>
      </c>
    </row>
    <row r="338" spans="2:65" s="12" customFormat="1">
      <c r="B338" s="136"/>
      <c r="C338" s="182"/>
      <c r="D338" s="183" t="s">
        <v>190</v>
      </c>
      <c r="E338" s="184" t="s">
        <v>145</v>
      </c>
      <c r="F338" s="185" t="s">
        <v>693</v>
      </c>
      <c r="G338" s="182"/>
      <c r="H338" s="186">
        <v>62</v>
      </c>
      <c r="I338" s="187"/>
      <c r="J338" s="182"/>
      <c r="L338" s="136"/>
      <c r="M338" s="141"/>
      <c r="N338" s="142"/>
      <c r="O338" s="142"/>
      <c r="P338" s="142"/>
      <c r="Q338" s="142"/>
      <c r="R338" s="142"/>
      <c r="S338" s="142"/>
      <c r="T338" s="143"/>
      <c r="AT338" s="138" t="s">
        <v>190</v>
      </c>
      <c r="AU338" s="138" t="s">
        <v>81</v>
      </c>
      <c r="AV338" s="12" t="s">
        <v>81</v>
      </c>
      <c r="AW338" s="12" t="s">
        <v>27</v>
      </c>
      <c r="AX338" s="12" t="s">
        <v>79</v>
      </c>
      <c r="AY338" s="138" t="s">
        <v>181</v>
      </c>
    </row>
    <row r="339" spans="2:65" s="1" customFormat="1" ht="16.5" customHeight="1">
      <c r="B339" s="128"/>
      <c r="C339" s="170" t="s">
        <v>694</v>
      </c>
      <c r="D339" s="170" t="s">
        <v>374</v>
      </c>
      <c r="E339" s="171" t="s">
        <v>695</v>
      </c>
      <c r="F339" s="172" t="s">
        <v>696</v>
      </c>
      <c r="G339" s="173" t="s">
        <v>186</v>
      </c>
      <c r="H339" s="174">
        <v>128.952</v>
      </c>
      <c r="I339" s="163"/>
      <c r="J339" s="175">
        <f>ROUND(I339*H339,2)</f>
        <v>0</v>
      </c>
      <c r="K339" s="149" t="s">
        <v>1</v>
      </c>
      <c r="L339" s="150"/>
      <c r="M339" s="151" t="s">
        <v>1</v>
      </c>
      <c r="N339" s="152" t="s">
        <v>36</v>
      </c>
      <c r="O339" s="132">
        <v>0</v>
      </c>
      <c r="P339" s="132">
        <f>O339*H339</f>
        <v>0</v>
      </c>
      <c r="Q339" s="132">
        <v>0</v>
      </c>
      <c r="R339" s="132">
        <f>Q339*H339</f>
        <v>0</v>
      </c>
      <c r="S339" s="132">
        <v>0</v>
      </c>
      <c r="T339" s="133">
        <f>S339*H339</f>
        <v>0</v>
      </c>
      <c r="AR339" s="134" t="s">
        <v>322</v>
      </c>
      <c r="AT339" s="134" t="s">
        <v>374</v>
      </c>
      <c r="AU339" s="134" t="s">
        <v>81</v>
      </c>
      <c r="AY339" s="15" t="s">
        <v>181</v>
      </c>
      <c r="BE339" s="135">
        <f>IF(N339="základní",J339,0)</f>
        <v>0</v>
      </c>
      <c r="BF339" s="135">
        <f>IF(N339="snížená",J339,0)</f>
        <v>0</v>
      </c>
      <c r="BG339" s="135">
        <f>IF(N339="zákl. přenesená",J339,0)</f>
        <v>0</v>
      </c>
      <c r="BH339" s="135">
        <f>IF(N339="sníž. přenesená",J339,0)</f>
        <v>0</v>
      </c>
      <c r="BI339" s="135">
        <f>IF(N339="nulová",J339,0)</f>
        <v>0</v>
      </c>
      <c r="BJ339" s="15" t="s">
        <v>79</v>
      </c>
      <c r="BK339" s="135">
        <f>ROUND(I339*H339,2)</f>
        <v>0</v>
      </c>
      <c r="BL339" s="15" t="s">
        <v>247</v>
      </c>
      <c r="BM339" s="134" t="s">
        <v>697</v>
      </c>
    </row>
    <row r="340" spans="2:65" s="12" customFormat="1">
      <c r="B340" s="136"/>
      <c r="C340" s="182"/>
      <c r="D340" s="183" t="s">
        <v>190</v>
      </c>
      <c r="E340" s="184" t="s">
        <v>1</v>
      </c>
      <c r="F340" s="185" t="s">
        <v>698</v>
      </c>
      <c r="G340" s="182"/>
      <c r="H340" s="186">
        <v>115.136</v>
      </c>
      <c r="I340" s="187"/>
      <c r="J340" s="182"/>
      <c r="L340" s="136"/>
      <c r="M340" s="141"/>
      <c r="N340" s="142"/>
      <c r="O340" s="142"/>
      <c r="P340" s="142"/>
      <c r="Q340" s="142"/>
      <c r="R340" s="142"/>
      <c r="S340" s="142"/>
      <c r="T340" s="143"/>
      <c r="AT340" s="138" t="s">
        <v>190</v>
      </c>
      <c r="AU340" s="138" t="s">
        <v>81</v>
      </c>
      <c r="AV340" s="12" t="s">
        <v>81</v>
      </c>
      <c r="AW340" s="12" t="s">
        <v>27</v>
      </c>
      <c r="AX340" s="12" t="s">
        <v>79</v>
      </c>
      <c r="AY340" s="138" t="s">
        <v>181</v>
      </c>
    </row>
    <row r="341" spans="2:65" s="12" customFormat="1">
      <c r="B341" s="136"/>
      <c r="C341" s="182"/>
      <c r="D341" s="183" t="s">
        <v>190</v>
      </c>
      <c r="E341" s="182"/>
      <c r="F341" s="185" t="s">
        <v>699</v>
      </c>
      <c r="G341" s="182"/>
      <c r="H341" s="186">
        <v>128.952</v>
      </c>
      <c r="I341" s="187"/>
      <c r="J341" s="182"/>
      <c r="L341" s="136"/>
      <c r="M341" s="141"/>
      <c r="N341" s="142"/>
      <c r="O341" s="142"/>
      <c r="P341" s="142"/>
      <c r="Q341" s="142"/>
      <c r="R341" s="142"/>
      <c r="S341" s="142"/>
      <c r="T341" s="143"/>
      <c r="AT341" s="138" t="s">
        <v>190</v>
      </c>
      <c r="AU341" s="138" t="s">
        <v>81</v>
      </c>
      <c r="AV341" s="12" t="s">
        <v>81</v>
      </c>
      <c r="AW341" s="12" t="s">
        <v>3</v>
      </c>
      <c r="AX341" s="12" t="s">
        <v>79</v>
      </c>
      <c r="AY341" s="138" t="s">
        <v>181</v>
      </c>
    </row>
    <row r="342" spans="2:65" s="1" customFormat="1" ht="16.5" customHeight="1">
      <c r="B342" s="128"/>
      <c r="C342" s="164" t="s">
        <v>700</v>
      </c>
      <c r="D342" s="164" t="s">
        <v>183</v>
      </c>
      <c r="E342" s="165" t="s">
        <v>701</v>
      </c>
      <c r="F342" s="166" t="s">
        <v>702</v>
      </c>
      <c r="G342" s="167" t="s">
        <v>186</v>
      </c>
      <c r="H342" s="168">
        <v>274.19200000000001</v>
      </c>
      <c r="I342" s="162"/>
      <c r="J342" s="169">
        <f>ROUND(I342*H342,2)</f>
        <v>0</v>
      </c>
      <c r="K342" s="129" t="s">
        <v>187</v>
      </c>
      <c r="L342" s="26"/>
      <c r="M342" s="130" t="s">
        <v>1</v>
      </c>
      <c r="N342" s="131" t="s">
        <v>36</v>
      </c>
      <c r="O342" s="132">
        <v>3.3000000000000002E-2</v>
      </c>
      <c r="P342" s="132">
        <f>O342*H342</f>
        <v>9.0483360000000008</v>
      </c>
      <c r="Q342" s="132">
        <v>2.1000000000000001E-4</v>
      </c>
      <c r="R342" s="132">
        <f>Q342*H342</f>
        <v>5.7580320000000004E-2</v>
      </c>
      <c r="S342" s="132">
        <v>0</v>
      </c>
      <c r="T342" s="133">
        <f>S342*H342</f>
        <v>0</v>
      </c>
      <c r="AR342" s="134" t="s">
        <v>247</v>
      </c>
      <c r="AT342" s="134" t="s">
        <v>183</v>
      </c>
      <c r="AU342" s="134" t="s">
        <v>81</v>
      </c>
      <c r="AY342" s="15" t="s">
        <v>181</v>
      </c>
      <c r="BE342" s="135">
        <f>IF(N342="základní",J342,0)</f>
        <v>0</v>
      </c>
      <c r="BF342" s="135">
        <f>IF(N342="snížená",J342,0)</f>
        <v>0</v>
      </c>
      <c r="BG342" s="135">
        <f>IF(N342="zákl. přenesená",J342,0)</f>
        <v>0</v>
      </c>
      <c r="BH342" s="135">
        <f>IF(N342="sníž. přenesená",J342,0)</f>
        <v>0</v>
      </c>
      <c r="BI342" s="135">
        <f>IF(N342="nulová",J342,0)</f>
        <v>0</v>
      </c>
      <c r="BJ342" s="15" t="s">
        <v>79</v>
      </c>
      <c r="BK342" s="135">
        <f>ROUND(I342*H342,2)</f>
        <v>0</v>
      </c>
      <c r="BL342" s="15" t="s">
        <v>247</v>
      </c>
      <c r="BM342" s="134" t="s">
        <v>703</v>
      </c>
    </row>
    <row r="343" spans="2:65" s="12" customFormat="1">
      <c r="B343" s="136"/>
      <c r="C343" s="182"/>
      <c r="D343" s="183" t="s">
        <v>190</v>
      </c>
      <c r="E343" s="184" t="s">
        <v>1</v>
      </c>
      <c r="F343" s="185" t="s">
        <v>704</v>
      </c>
      <c r="G343" s="182"/>
      <c r="H343" s="186">
        <v>29.23</v>
      </c>
      <c r="I343" s="187"/>
      <c r="J343" s="182"/>
      <c r="L343" s="136"/>
      <c r="M343" s="141"/>
      <c r="N343" s="142"/>
      <c r="O343" s="142"/>
      <c r="P343" s="142"/>
      <c r="Q343" s="142"/>
      <c r="R343" s="142"/>
      <c r="S343" s="142"/>
      <c r="T343" s="143"/>
      <c r="AT343" s="138" t="s">
        <v>190</v>
      </c>
      <c r="AU343" s="138" t="s">
        <v>81</v>
      </c>
      <c r="AV343" s="12" t="s">
        <v>81</v>
      </c>
      <c r="AW343" s="12" t="s">
        <v>27</v>
      </c>
      <c r="AX343" s="12" t="s">
        <v>71</v>
      </c>
      <c r="AY343" s="138" t="s">
        <v>181</v>
      </c>
    </row>
    <row r="344" spans="2:65" s="12" customFormat="1">
      <c r="B344" s="136"/>
      <c r="C344" s="182"/>
      <c r="D344" s="183" t="s">
        <v>190</v>
      </c>
      <c r="E344" s="184" t="s">
        <v>1</v>
      </c>
      <c r="F344" s="185" t="s">
        <v>705</v>
      </c>
      <c r="G344" s="182"/>
      <c r="H344" s="186">
        <v>50.51</v>
      </c>
      <c r="I344" s="187"/>
      <c r="J344" s="182"/>
      <c r="L344" s="136"/>
      <c r="M344" s="141"/>
      <c r="N344" s="142"/>
      <c r="O344" s="142"/>
      <c r="P344" s="142"/>
      <c r="Q344" s="142"/>
      <c r="R344" s="142"/>
      <c r="S344" s="142"/>
      <c r="T344" s="143"/>
      <c r="AT344" s="138" t="s">
        <v>190</v>
      </c>
      <c r="AU344" s="138" t="s">
        <v>81</v>
      </c>
      <c r="AV344" s="12" t="s">
        <v>81</v>
      </c>
      <c r="AW344" s="12" t="s">
        <v>27</v>
      </c>
      <c r="AX344" s="12" t="s">
        <v>71</v>
      </c>
      <c r="AY344" s="138" t="s">
        <v>181</v>
      </c>
    </row>
    <row r="345" spans="2:65" s="12" customFormat="1">
      <c r="B345" s="136"/>
      <c r="C345" s="182"/>
      <c r="D345" s="183" t="s">
        <v>190</v>
      </c>
      <c r="E345" s="184" t="s">
        <v>1</v>
      </c>
      <c r="F345" s="185" t="s">
        <v>706</v>
      </c>
      <c r="G345" s="182"/>
      <c r="H345" s="186">
        <v>33.33</v>
      </c>
      <c r="I345" s="187"/>
      <c r="J345" s="182"/>
      <c r="L345" s="136"/>
      <c r="M345" s="141"/>
      <c r="N345" s="142"/>
      <c r="O345" s="142"/>
      <c r="P345" s="142"/>
      <c r="Q345" s="142"/>
      <c r="R345" s="142"/>
      <c r="S345" s="142"/>
      <c r="T345" s="143"/>
      <c r="AT345" s="138" t="s">
        <v>190</v>
      </c>
      <c r="AU345" s="138" t="s">
        <v>81</v>
      </c>
      <c r="AV345" s="12" t="s">
        <v>81</v>
      </c>
      <c r="AW345" s="12" t="s">
        <v>27</v>
      </c>
      <c r="AX345" s="12" t="s">
        <v>71</v>
      </c>
      <c r="AY345" s="138" t="s">
        <v>181</v>
      </c>
    </row>
    <row r="346" spans="2:65" s="12" customFormat="1">
      <c r="B346" s="136"/>
      <c r="C346" s="182"/>
      <c r="D346" s="183" t="s">
        <v>190</v>
      </c>
      <c r="E346" s="184" t="s">
        <v>1</v>
      </c>
      <c r="F346" s="185" t="s">
        <v>707</v>
      </c>
      <c r="G346" s="182"/>
      <c r="H346" s="186">
        <v>85.921999999999997</v>
      </c>
      <c r="I346" s="187"/>
      <c r="J346" s="182"/>
      <c r="L346" s="136"/>
      <c r="M346" s="141"/>
      <c r="N346" s="142"/>
      <c r="O346" s="142"/>
      <c r="P346" s="142"/>
      <c r="Q346" s="142"/>
      <c r="R346" s="142"/>
      <c r="S346" s="142"/>
      <c r="T346" s="143"/>
      <c r="AT346" s="138" t="s">
        <v>190</v>
      </c>
      <c r="AU346" s="138" t="s">
        <v>81</v>
      </c>
      <c r="AV346" s="12" t="s">
        <v>81</v>
      </c>
      <c r="AW346" s="12" t="s">
        <v>27</v>
      </c>
      <c r="AX346" s="12" t="s">
        <v>71</v>
      </c>
      <c r="AY346" s="138" t="s">
        <v>181</v>
      </c>
    </row>
    <row r="347" spans="2:65" s="12" customFormat="1">
      <c r="B347" s="136"/>
      <c r="C347" s="182"/>
      <c r="D347" s="183" t="s">
        <v>190</v>
      </c>
      <c r="E347" s="184" t="s">
        <v>1</v>
      </c>
      <c r="F347" s="185" t="s">
        <v>708</v>
      </c>
      <c r="G347" s="182"/>
      <c r="H347" s="186">
        <v>64.16</v>
      </c>
      <c r="I347" s="187"/>
      <c r="J347" s="182"/>
      <c r="L347" s="136"/>
      <c r="M347" s="141"/>
      <c r="N347" s="142"/>
      <c r="O347" s="142"/>
      <c r="P347" s="142"/>
      <c r="Q347" s="142"/>
      <c r="R347" s="142"/>
      <c r="S347" s="142"/>
      <c r="T347" s="143"/>
      <c r="AT347" s="138" t="s">
        <v>190</v>
      </c>
      <c r="AU347" s="138" t="s">
        <v>81</v>
      </c>
      <c r="AV347" s="12" t="s">
        <v>81</v>
      </c>
      <c r="AW347" s="12" t="s">
        <v>27</v>
      </c>
      <c r="AX347" s="12" t="s">
        <v>71</v>
      </c>
      <c r="AY347" s="138" t="s">
        <v>181</v>
      </c>
    </row>
    <row r="348" spans="2:65" s="12" customFormat="1">
      <c r="B348" s="136"/>
      <c r="C348" s="182"/>
      <c r="D348" s="183" t="s">
        <v>190</v>
      </c>
      <c r="E348" s="184" t="s">
        <v>1</v>
      </c>
      <c r="F348" s="185" t="s">
        <v>709</v>
      </c>
      <c r="G348" s="182"/>
      <c r="H348" s="186">
        <v>84.95</v>
      </c>
      <c r="I348" s="187"/>
      <c r="J348" s="182"/>
      <c r="L348" s="136"/>
      <c r="M348" s="141"/>
      <c r="N348" s="142"/>
      <c r="O348" s="142"/>
      <c r="P348" s="142"/>
      <c r="Q348" s="142"/>
      <c r="R348" s="142"/>
      <c r="S348" s="142"/>
      <c r="T348" s="143"/>
      <c r="AT348" s="138" t="s">
        <v>190</v>
      </c>
      <c r="AU348" s="138" t="s">
        <v>81</v>
      </c>
      <c r="AV348" s="12" t="s">
        <v>81</v>
      </c>
      <c r="AW348" s="12" t="s">
        <v>27</v>
      </c>
      <c r="AX348" s="12" t="s">
        <v>71</v>
      </c>
      <c r="AY348" s="138" t="s">
        <v>181</v>
      </c>
    </row>
    <row r="349" spans="2:65" s="12" customFormat="1">
      <c r="B349" s="136"/>
      <c r="C349" s="182"/>
      <c r="D349" s="183" t="s">
        <v>190</v>
      </c>
      <c r="E349" s="184" t="s">
        <v>1</v>
      </c>
      <c r="F349" s="185" t="s">
        <v>710</v>
      </c>
      <c r="G349" s="182"/>
      <c r="H349" s="186">
        <v>-73.91</v>
      </c>
      <c r="I349" s="187"/>
      <c r="J349" s="182"/>
      <c r="L349" s="136"/>
      <c r="M349" s="141"/>
      <c r="N349" s="142"/>
      <c r="O349" s="142"/>
      <c r="P349" s="142"/>
      <c r="Q349" s="142"/>
      <c r="R349" s="142"/>
      <c r="S349" s="142"/>
      <c r="T349" s="143"/>
      <c r="AT349" s="138" t="s">
        <v>190</v>
      </c>
      <c r="AU349" s="138" t="s">
        <v>81</v>
      </c>
      <c r="AV349" s="12" t="s">
        <v>81</v>
      </c>
      <c r="AW349" s="12" t="s">
        <v>27</v>
      </c>
      <c r="AX349" s="12" t="s">
        <v>71</v>
      </c>
      <c r="AY349" s="138" t="s">
        <v>181</v>
      </c>
    </row>
    <row r="350" spans="2:65" s="13" customFormat="1">
      <c r="B350" s="144"/>
      <c r="C350" s="188"/>
      <c r="D350" s="183" t="s">
        <v>190</v>
      </c>
      <c r="E350" s="189" t="s">
        <v>147</v>
      </c>
      <c r="F350" s="190" t="s">
        <v>268</v>
      </c>
      <c r="G350" s="188"/>
      <c r="H350" s="191">
        <v>274.19200000000001</v>
      </c>
      <c r="I350" s="195"/>
      <c r="J350" s="188"/>
      <c r="L350" s="144"/>
      <c r="M350" s="146"/>
      <c r="N350" s="147"/>
      <c r="O350" s="147"/>
      <c r="P350" s="147"/>
      <c r="Q350" s="147"/>
      <c r="R350" s="147"/>
      <c r="S350" s="147"/>
      <c r="T350" s="148"/>
      <c r="AT350" s="145" t="s">
        <v>190</v>
      </c>
      <c r="AU350" s="145" t="s">
        <v>81</v>
      </c>
      <c r="AV350" s="13" t="s">
        <v>188</v>
      </c>
      <c r="AW350" s="13" t="s">
        <v>27</v>
      </c>
      <c r="AX350" s="13" t="s">
        <v>79</v>
      </c>
      <c r="AY350" s="145" t="s">
        <v>181</v>
      </c>
    </row>
    <row r="351" spans="2:65" s="1" customFormat="1" ht="24" customHeight="1">
      <c r="B351" s="128"/>
      <c r="C351" s="164" t="s">
        <v>711</v>
      </c>
      <c r="D351" s="164" t="s">
        <v>183</v>
      </c>
      <c r="E351" s="165" t="s">
        <v>712</v>
      </c>
      <c r="F351" s="166" t="s">
        <v>713</v>
      </c>
      <c r="G351" s="167" t="s">
        <v>186</v>
      </c>
      <c r="H351" s="168">
        <v>274.19200000000001</v>
      </c>
      <c r="I351" s="162"/>
      <c r="J351" s="169">
        <f>ROUND(I351*H351,2)</f>
        <v>0</v>
      </c>
      <c r="K351" s="129" t="s">
        <v>1</v>
      </c>
      <c r="L351" s="26"/>
      <c r="M351" s="130" t="s">
        <v>1</v>
      </c>
      <c r="N351" s="131" t="s">
        <v>36</v>
      </c>
      <c r="O351" s="132">
        <v>0.105</v>
      </c>
      <c r="P351" s="132">
        <f>O351*H351</f>
        <v>28.79016</v>
      </c>
      <c r="Q351" s="132">
        <v>2.7999999999999998E-4</v>
      </c>
      <c r="R351" s="132">
        <f>Q351*H351</f>
        <v>7.6773759999999996E-2</v>
      </c>
      <c r="S351" s="132">
        <v>0</v>
      </c>
      <c r="T351" s="133">
        <f>S351*H351</f>
        <v>0</v>
      </c>
      <c r="AR351" s="134" t="s">
        <v>247</v>
      </c>
      <c r="AT351" s="134" t="s">
        <v>183</v>
      </c>
      <c r="AU351" s="134" t="s">
        <v>81</v>
      </c>
      <c r="AY351" s="15" t="s">
        <v>181</v>
      </c>
      <c r="BE351" s="135">
        <f>IF(N351="základní",J351,0)</f>
        <v>0</v>
      </c>
      <c r="BF351" s="135">
        <f>IF(N351="snížená",J351,0)</f>
        <v>0</v>
      </c>
      <c r="BG351" s="135">
        <f>IF(N351="zákl. přenesená",J351,0)</f>
        <v>0</v>
      </c>
      <c r="BH351" s="135">
        <f>IF(N351="sníž. přenesená",J351,0)</f>
        <v>0</v>
      </c>
      <c r="BI351" s="135">
        <f>IF(N351="nulová",J351,0)</f>
        <v>0</v>
      </c>
      <c r="BJ351" s="15" t="s">
        <v>79</v>
      </c>
      <c r="BK351" s="135">
        <f>ROUND(I351*H351,2)</f>
        <v>0</v>
      </c>
      <c r="BL351" s="15" t="s">
        <v>247</v>
      </c>
      <c r="BM351" s="134" t="s">
        <v>714</v>
      </c>
    </row>
    <row r="352" spans="2:65" s="12" customFormat="1">
      <c r="B352" s="136"/>
      <c r="D352" s="137" t="s">
        <v>190</v>
      </c>
      <c r="E352" s="138" t="s">
        <v>1</v>
      </c>
      <c r="F352" s="139" t="s">
        <v>147</v>
      </c>
      <c r="H352" s="140">
        <v>274.19200000000001</v>
      </c>
      <c r="L352" s="136"/>
      <c r="M352" s="153"/>
      <c r="N352" s="154"/>
      <c r="O352" s="154"/>
      <c r="P352" s="154"/>
      <c r="Q352" s="154"/>
      <c r="R352" s="154"/>
      <c r="S352" s="154"/>
      <c r="T352" s="155"/>
      <c r="AT352" s="138" t="s">
        <v>190</v>
      </c>
      <c r="AU352" s="138" t="s">
        <v>81</v>
      </c>
      <c r="AV352" s="12" t="s">
        <v>81</v>
      </c>
      <c r="AW352" s="12" t="s">
        <v>27</v>
      </c>
      <c r="AX352" s="12" t="s">
        <v>79</v>
      </c>
      <c r="AY352" s="138" t="s">
        <v>181</v>
      </c>
    </row>
    <row r="353" spans="2:12" s="1" customFormat="1" ht="6.95" customHeight="1">
      <c r="B353" s="38"/>
      <c r="C353" s="39"/>
      <c r="D353" s="39"/>
      <c r="E353" s="39"/>
      <c r="F353" s="39"/>
      <c r="G353" s="39"/>
      <c r="H353" s="39"/>
      <c r="I353" s="39"/>
      <c r="J353" s="39"/>
      <c r="K353" s="39"/>
      <c r="L353" s="26"/>
    </row>
  </sheetData>
  <sheetProtection algorithmName="SHA-512" hashValue="3vnfCKIlwJUxtzhRXAMg58VUaBSXm2fA0FE3sa4tmBLjbbidJoDlcoW+4Gq0ixMoC0LfnJ9LpZ1slmSS1peeYw==" saltValue="Jyu/kqk5dKFHh7G5/rgwsw==" spinCount="100000" sheet="1" objects="1" scenarios="1"/>
  <autoFilter ref="C126:K352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61"/>
  <sheetViews>
    <sheetView showGridLines="0" topLeftCell="A108" workbookViewId="0">
      <selection activeCell="F132" sqref="F1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98.33203125" customWidth="1"/>
    <col min="7" max="7" width="10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0"/>
    </row>
    <row r="2" spans="1:4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84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1:46" ht="24.95" hidden="1" customHeight="1">
      <c r="B4" s="18"/>
      <c r="D4" s="19" t="s">
        <v>102</v>
      </c>
      <c r="L4" s="18"/>
      <c r="M4" s="82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3" t="s">
        <v>12</v>
      </c>
      <c r="L6" s="18"/>
    </row>
    <row r="7" spans="1:4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</row>
    <row r="8" spans="1:46" s="1" customFormat="1" ht="12" hidden="1" customHeight="1">
      <c r="B8" s="26"/>
      <c r="D8" s="23" t="s">
        <v>111</v>
      </c>
      <c r="L8" s="26"/>
    </row>
    <row r="9" spans="1:46" s="1" customFormat="1" ht="36.950000000000003" hidden="1" customHeight="1">
      <c r="B9" s="26"/>
      <c r="E9" s="211" t="s">
        <v>715</v>
      </c>
      <c r="F9" s="229"/>
      <c r="G9" s="229"/>
      <c r="H9" s="229"/>
      <c r="L9" s="26"/>
    </row>
    <row r="10" spans="1:46" s="1" customFormat="1" hidden="1">
      <c r="B10" s="26"/>
      <c r="L10" s="26"/>
    </row>
    <row r="11" spans="1:4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</row>
    <row r="12" spans="1:4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</row>
    <row r="13" spans="1:46" s="1" customFormat="1" ht="10.9" hidden="1" customHeight="1">
      <c r="B13" s="26"/>
      <c r="L13" s="26"/>
    </row>
    <row r="14" spans="1:4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</row>
    <row r="15" spans="1:46" s="1" customFormat="1" ht="18" hidden="1" customHeight="1">
      <c r="B15" s="26"/>
      <c r="E15" s="22" t="s">
        <v>716</v>
      </c>
      <c r="I15" s="23" t="s">
        <v>23</v>
      </c>
      <c r="J15" s="22" t="s">
        <v>1</v>
      </c>
      <c r="L15" s="26"/>
    </row>
    <row r="16" spans="1:46" s="1" customFormat="1" ht="6.95" hidden="1" customHeight="1">
      <c r="B16" s="26"/>
      <c r="L16" s="26"/>
    </row>
    <row r="17" spans="2:12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</row>
    <row r="18" spans="2:12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</row>
    <row r="19" spans="2:12" s="1" customFormat="1" ht="6.95" hidden="1" customHeight="1">
      <c r="B19" s="26"/>
      <c r="L19" s="26"/>
    </row>
    <row r="20" spans="2:12" s="1" customFormat="1" ht="12" hidden="1" customHeight="1">
      <c r="B20" s="26"/>
      <c r="D20" s="23" t="s">
        <v>25</v>
      </c>
      <c r="I20" s="23" t="s">
        <v>21</v>
      </c>
      <c r="J20" s="22" t="s">
        <v>1</v>
      </c>
      <c r="L20" s="26"/>
    </row>
    <row r="21" spans="2:12" s="1" customFormat="1" ht="18" hidden="1" customHeight="1">
      <c r="B21" s="26"/>
      <c r="E21" s="22" t="s">
        <v>26</v>
      </c>
      <c r="I21" s="23" t="s">
        <v>23</v>
      </c>
      <c r="J21" s="22" t="s">
        <v>1</v>
      </c>
      <c r="L21" s="26"/>
    </row>
    <row r="22" spans="2:12" s="1" customFormat="1" ht="6.95" hidden="1" customHeight="1">
      <c r="B22" s="26"/>
      <c r="L22" s="26"/>
    </row>
    <row r="23" spans="2:12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</row>
    <row r="24" spans="2:12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</row>
    <row r="25" spans="2:12" s="1" customFormat="1" ht="6.95" hidden="1" customHeight="1">
      <c r="B25" s="26"/>
      <c r="L25" s="26"/>
    </row>
    <row r="26" spans="2:12" s="1" customFormat="1" ht="12" hidden="1" customHeight="1">
      <c r="B26" s="26"/>
      <c r="D26" s="23" t="s">
        <v>29</v>
      </c>
      <c r="L26" s="26"/>
    </row>
    <row r="27" spans="2:12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12" s="1" customFormat="1" ht="6.95" hidden="1" customHeight="1">
      <c r="B28" s="26"/>
      <c r="L28" s="26"/>
    </row>
    <row r="29" spans="2:12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hidden="1" customHeight="1">
      <c r="B30" s="26"/>
      <c r="D30" s="84" t="s">
        <v>31</v>
      </c>
      <c r="J30" s="58">
        <f>ROUND(J120, 2)</f>
        <v>0</v>
      </c>
      <c r="L30" s="26"/>
    </row>
    <row r="31" spans="2:12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ROUND((SUM(BE120:BE160)),  2)</f>
        <v>0</v>
      </c>
      <c r="I33" s="87">
        <v>0.21</v>
      </c>
      <c r="J33" s="86">
        <f>ROUND(((SUM(BE120:BE160))*I33),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ROUND((SUM(BF120:BF160)),  2)</f>
        <v>0</v>
      </c>
      <c r="I34" s="87">
        <v>0.15</v>
      </c>
      <c r="J34" s="86">
        <f>ROUND(((SUM(BF120:BF160))*I34),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ROUND((SUM(BG120:BG160)),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ROUND((SUM(BH120:BH160)),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ROUND((SUM(BI120:BI160)),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B) - Zdravotechnika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43.15" hidden="1" customHeight="1">
      <c r="B91" s="26"/>
      <c r="C91" s="23" t="s">
        <v>20</v>
      </c>
      <c r="F91" s="22" t="str">
        <f>E15</f>
        <v>Obec Janov nad Nisou č.p.374</v>
      </c>
      <c r="I91" s="23" t="s">
        <v>25</v>
      </c>
      <c r="J91" s="24" t="str">
        <f>E21</f>
        <v>TOINSTA společnost projektantů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J120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159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9" customFormat="1" ht="19.899999999999999" hidden="1" customHeight="1">
      <c r="B98" s="103"/>
      <c r="D98" s="104" t="s">
        <v>717</v>
      </c>
      <c r="E98" s="105"/>
      <c r="F98" s="105"/>
      <c r="G98" s="105"/>
      <c r="H98" s="105"/>
      <c r="I98" s="105"/>
      <c r="J98" s="106">
        <f>J122</f>
        <v>0</v>
      </c>
      <c r="L98" s="103"/>
    </row>
    <row r="99" spans="2:12" s="9" customFormat="1" ht="19.899999999999999" hidden="1" customHeight="1">
      <c r="B99" s="103"/>
      <c r="D99" s="104" t="s">
        <v>718</v>
      </c>
      <c r="E99" s="105"/>
      <c r="F99" s="105"/>
      <c r="G99" s="105"/>
      <c r="H99" s="105"/>
      <c r="I99" s="105"/>
      <c r="J99" s="106">
        <f>J133</f>
        <v>0</v>
      </c>
      <c r="L99" s="103"/>
    </row>
    <row r="100" spans="2:12" s="9" customFormat="1" ht="19.899999999999999" hidden="1" customHeight="1">
      <c r="B100" s="103"/>
      <c r="D100" s="104" t="s">
        <v>719</v>
      </c>
      <c r="E100" s="105"/>
      <c r="F100" s="105"/>
      <c r="G100" s="105"/>
      <c r="H100" s="105"/>
      <c r="I100" s="105"/>
      <c r="J100" s="106">
        <f>J148</f>
        <v>0</v>
      </c>
      <c r="L100" s="103"/>
    </row>
    <row r="101" spans="2:12" s="1" customFormat="1" ht="21.75" hidden="1" customHeight="1">
      <c r="B101" s="26"/>
      <c r="L101" s="26"/>
    </row>
    <row r="102" spans="2:12" s="1" customFormat="1" ht="6.95" hidden="1" customHeight="1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26"/>
    </row>
    <row r="103" spans="2:12" hidden="1"/>
    <row r="104" spans="2:12" hidden="1"/>
    <row r="105" spans="2:12" hidden="1"/>
    <row r="106" spans="2:12" s="1" customFormat="1" ht="6.95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6"/>
    </row>
    <row r="107" spans="2:12" s="1" customFormat="1" ht="24.95" customHeight="1">
      <c r="B107" s="26"/>
      <c r="C107" s="19" t="s">
        <v>166</v>
      </c>
      <c r="L107" s="26"/>
    </row>
    <row r="108" spans="2:12" s="1" customFormat="1" ht="6.95" customHeight="1">
      <c r="B108" s="26"/>
      <c r="L108" s="26"/>
    </row>
    <row r="109" spans="2:12" s="1" customFormat="1" ht="12" customHeight="1">
      <c r="B109" s="26"/>
      <c r="C109" s="23" t="s">
        <v>12</v>
      </c>
      <c r="L109" s="26"/>
    </row>
    <row r="110" spans="2:12" s="1" customFormat="1" ht="16.5" customHeight="1">
      <c r="B110" s="26"/>
      <c r="E110" s="230" t="str">
        <f>E7</f>
        <v>Stavební úpravy východní části přízemí radnice Janov nad Nisou č.p. 520</v>
      </c>
      <c r="F110" s="231"/>
      <c r="G110" s="231"/>
      <c r="H110" s="231"/>
      <c r="L110" s="26"/>
    </row>
    <row r="111" spans="2:12" s="1" customFormat="1" ht="12" customHeight="1">
      <c r="B111" s="26"/>
      <c r="C111" s="23" t="s">
        <v>111</v>
      </c>
      <c r="L111" s="26"/>
    </row>
    <row r="112" spans="2:12" s="1" customFormat="1" ht="16.5" customHeight="1">
      <c r="B112" s="26"/>
      <c r="E112" s="211" t="str">
        <f>E9</f>
        <v>B) - Zdravotechnika</v>
      </c>
      <c r="F112" s="229"/>
      <c r="G112" s="229"/>
      <c r="H112" s="229"/>
      <c r="L112" s="26"/>
    </row>
    <row r="113" spans="2:65" s="1" customFormat="1" ht="6.95" customHeight="1">
      <c r="B113" s="26"/>
      <c r="L113" s="26"/>
    </row>
    <row r="114" spans="2:65" s="1" customFormat="1" ht="12" customHeight="1">
      <c r="B114" s="26"/>
      <c r="C114" s="23" t="s">
        <v>16</v>
      </c>
      <c r="F114" s="22" t="str">
        <f>F12</f>
        <v xml:space="preserve"> </v>
      </c>
      <c r="I114" s="23" t="s">
        <v>18</v>
      </c>
      <c r="J114" s="46" t="str">
        <f>IF(J12="","",J12)</f>
        <v>9. 9. 2021</v>
      </c>
      <c r="L114" s="26"/>
    </row>
    <row r="115" spans="2:65" s="1" customFormat="1" ht="6.95" customHeight="1">
      <c r="B115" s="26"/>
      <c r="L115" s="26"/>
    </row>
    <row r="116" spans="2:65" s="1" customFormat="1" ht="43.15" customHeight="1">
      <c r="B116" s="26"/>
      <c r="C116" s="23" t="s">
        <v>20</v>
      </c>
      <c r="F116" s="22" t="str">
        <f>E15</f>
        <v>Obec Janov nad Nisou č.p.374</v>
      </c>
      <c r="I116" s="23" t="s">
        <v>25</v>
      </c>
      <c r="J116" s="24" t="str">
        <f>E21</f>
        <v>TOINSTA společnost projektantů</v>
      </c>
      <c r="L116" s="26"/>
    </row>
    <row r="117" spans="2:65" s="1" customFormat="1" ht="15.2" customHeight="1">
      <c r="B117" s="26"/>
      <c r="C117" s="23"/>
      <c r="F117" s="22"/>
      <c r="I117" s="23"/>
      <c r="J117" s="24"/>
      <c r="L117" s="26"/>
    </row>
    <row r="118" spans="2:65" s="1" customFormat="1" ht="10.35" customHeight="1">
      <c r="B118" s="26"/>
      <c r="L118" s="26"/>
    </row>
    <row r="119" spans="2:65" s="10" customFormat="1" ht="29.25" customHeight="1">
      <c r="B119" s="107"/>
      <c r="C119" s="108" t="s">
        <v>167</v>
      </c>
      <c r="D119" s="109" t="s">
        <v>56</v>
      </c>
      <c r="E119" s="109" t="s">
        <v>52</v>
      </c>
      <c r="F119" s="109" t="s">
        <v>53</v>
      </c>
      <c r="G119" s="109" t="s">
        <v>168</v>
      </c>
      <c r="H119" s="109" t="s">
        <v>169</v>
      </c>
      <c r="I119" s="109" t="s">
        <v>170</v>
      </c>
      <c r="J119" s="110" t="s">
        <v>151</v>
      </c>
      <c r="K119" s="111" t="s">
        <v>171</v>
      </c>
      <c r="L119" s="107"/>
      <c r="M119" s="51" t="s">
        <v>1</v>
      </c>
      <c r="N119" s="52" t="s">
        <v>35</v>
      </c>
      <c r="O119" s="52" t="s">
        <v>172</v>
      </c>
      <c r="P119" s="52" t="s">
        <v>173</v>
      </c>
      <c r="Q119" s="52" t="s">
        <v>174</v>
      </c>
      <c r="R119" s="52" t="s">
        <v>175</v>
      </c>
      <c r="S119" s="52" t="s">
        <v>176</v>
      </c>
      <c r="T119" s="53" t="s">
        <v>177</v>
      </c>
    </row>
    <row r="120" spans="2:65" s="1" customFormat="1" ht="22.9" customHeight="1">
      <c r="B120" s="26"/>
      <c r="C120" s="56" t="s">
        <v>178</v>
      </c>
      <c r="J120" s="112">
        <f>BK120</f>
        <v>0</v>
      </c>
      <c r="L120" s="26"/>
      <c r="M120" s="54"/>
      <c r="N120" s="47"/>
      <c r="O120" s="47"/>
      <c r="P120" s="113">
        <f>P121</f>
        <v>82.823999999999984</v>
      </c>
      <c r="Q120" s="47"/>
      <c r="R120" s="113">
        <f>R121</f>
        <v>0.2858695</v>
      </c>
      <c r="S120" s="47"/>
      <c r="T120" s="114">
        <f>T121</f>
        <v>3.8790000000000005E-2</v>
      </c>
      <c r="AT120" s="15" t="s">
        <v>70</v>
      </c>
      <c r="AU120" s="15" t="s">
        <v>153</v>
      </c>
      <c r="BK120" s="115">
        <f>BK121</f>
        <v>0</v>
      </c>
    </row>
    <row r="121" spans="2:65" s="11" customFormat="1" ht="25.9" customHeight="1">
      <c r="B121" s="116"/>
      <c r="D121" s="117" t="s">
        <v>70</v>
      </c>
      <c r="E121" s="118" t="s">
        <v>345</v>
      </c>
      <c r="F121" s="118" t="s">
        <v>346</v>
      </c>
      <c r="J121" s="119">
        <f>BK121</f>
        <v>0</v>
      </c>
      <c r="L121" s="116"/>
      <c r="M121" s="120"/>
      <c r="N121" s="121"/>
      <c r="O121" s="121"/>
      <c r="P121" s="122">
        <f>P122+P133+P148</f>
        <v>82.823999999999984</v>
      </c>
      <c r="Q121" s="121"/>
      <c r="R121" s="122">
        <f>R122+R133+R148</f>
        <v>0.2858695</v>
      </c>
      <c r="S121" s="121"/>
      <c r="T121" s="123">
        <f>T122+T133+T148</f>
        <v>3.8790000000000005E-2</v>
      </c>
      <c r="AR121" s="117" t="s">
        <v>81</v>
      </c>
      <c r="AT121" s="124" t="s">
        <v>70</v>
      </c>
      <c r="AU121" s="124" t="s">
        <v>71</v>
      </c>
      <c r="AY121" s="117" t="s">
        <v>181</v>
      </c>
      <c r="BK121" s="125">
        <f>BK122+BK133+BK148</f>
        <v>0</v>
      </c>
    </row>
    <row r="122" spans="2:65" s="11" customFormat="1" ht="22.9" customHeight="1">
      <c r="B122" s="116"/>
      <c r="D122" s="117" t="s">
        <v>70</v>
      </c>
      <c r="E122" s="126" t="s">
        <v>720</v>
      </c>
      <c r="F122" s="126" t="s">
        <v>721</v>
      </c>
      <c r="J122" s="127">
        <f>BK122</f>
        <v>0</v>
      </c>
      <c r="L122" s="116"/>
      <c r="M122" s="120"/>
      <c r="N122" s="121"/>
      <c r="O122" s="121"/>
      <c r="P122" s="122">
        <f>SUM(P123:P132)</f>
        <v>33.761999999999993</v>
      </c>
      <c r="Q122" s="121"/>
      <c r="R122" s="122">
        <f>SUM(R123:R132)</f>
        <v>3.2030000000000003E-2</v>
      </c>
      <c r="S122" s="121"/>
      <c r="T122" s="123">
        <f>SUM(T123:T132)</f>
        <v>0</v>
      </c>
      <c r="AR122" s="117" t="s">
        <v>81</v>
      </c>
      <c r="AT122" s="124" t="s">
        <v>70</v>
      </c>
      <c r="AU122" s="124" t="s">
        <v>79</v>
      </c>
      <c r="AY122" s="117" t="s">
        <v>181</v>
      </c>
      <c r="BK122" s="125">
        <f>SUM(BK123:BK132)</f>
        <v>0</v>
      </c>
    </row>
    <row r="123" spans="2:65" s="1" customFormat="1" ht="16.5" customHeight="1">
      <c r="B123" s="128"/>
      <c r="C123" s="164" t="s">
        <v>79</v>
      </c>
      <c r="D123" s="164" t="s">
        <v>183</v>
      </c>
      <c r="E123" s="165" t="s">
        <v>722</v>
      </c>
      <c r="F123" s="166" t="s">
        <v>723</v>
      </c>
      <c r="G123" s="167" t="s">
        <v>363</v>
      </c>
      <c r="H123" s="168">
        <v>8</v>
      </c>
      <c r="I123" s="162"/>
      <c r="J123" s="169">
        <f t="shared" ref="J123:J132" si="0">ROUND(I123*H123,2)</f>
        <v>0</v>
      </c>
      <c r="K123" s="129" t="s">
        <v>187</v>
      </c>
      <c r="L123" s="26"/>
      <c r="M123" s="130" t="s">
        <v>1</v>
      </c>
      <c r="N123" s="131" t="s">
        <v>36</v>
      </c>
      <c r="O123" s="132">
        <v>0.65900000000000003</v>
      </c>
      <c r="P123" s="132">
        <f t="shared" ref="P123:P132" si="1">O123*H123</f>
        <v>5.2720000000000002</v>
      </c>
      <c r="Q123" s="132">
        <v>2.9E-4</v>
      </c>
      <c r="R123" s="132">
        <f t="shared" ref="R123:R132" si="2">Q123*H123</f>
        <v>2.32E-3</v>
      </c>
      <c r="S123" s="132">
        <v>0</v>
      </c>
      <c r="T123" s="133">
        <f t="shared" ref="T123:T132" si="3">S123*H123</f>
        <v>0</v>
      </c>
      <c r="AR123" s="134" t="s">
        <v>247</v>
      </c>
      <c r="AT123" s="134" t="s">
        <v>183</v>
      </c>
      <c r="AU123" s="134" t="s">
        <v>81</v>
      </c>
      <c r="AY123" s="15" t="s">
        <v>181</v>
      </c>
      <c r="BE123" s="135">
        <f t="shared" ref="BE123:BE132" si="4">IF(N123="základní",J123,0)</f>
        <v>0</v>
      </c>
      <c r="BF123" s="135">
        <f t="shared" ref="BF123:BF132" si="5">IF(N123="snížená",J123,0)</f>
        <v>0</v>
      </c>
      <c r="BG123" s="135">
        <f t="shared" ref="BG123:BG132" si="6">IF(N123="zákl. přenesená",J123,0)</f>
        <v>0</v>
      </c>
      <c r="BH123" s="135">
        <f t="shared" ref="BH123:BH132" si="7">IF(N123="sníž. přenesená",J123,0)</f>
        <v>0</v>
      </c>
      <c r="BI123" s="135">
        <f t="shared" ref="BI123:BI132" si="8">IF(N123="nulová",J123,0)</f>
        <v>0</v>
      </c>
      <c r="BJ123" s="15" t="s">
        <v>79</v>
      </c>
      <c r="BK123" s="135">
        <f t="shared" ref="BK123:BK132" si="9">ROUND(I123*H123,2)</f>
        <v>0</v>
      </c>
      <c r="BL123" s="15" t="s">
        <v>247</v>
      </c>
      <c r="BM123" s="134" t="s">
        <v>724</v>
      </c>
    </row>
    <row r="124" spans="2:65" s="1" customFormat="1" ht="16.5" customHeight="1">
      <c r="B124" s="128"/>
      <c r="C124" s="164" t="s">
        <v>81</v>
      </c>
      <c r="D124" s="164" t="s">
        <v>183</v>
      </c>
      <c r="E124" s="165" t="s">
        <v>725</v>
      </c>
      <c r="F124" s="166" t="s">
        <v>726</v>
      </c>
      <c r="G124" s="167" t="s">
        <v>363</v>
      </c>
      <c r="H124" s="168">
        <v>2</v>
      </c>
      <c r="I124" s="162"/>
      <c r="J124" s="169">
        <f t="shared" si="0"/>
        <v>0</v>
      </c>
      <c r="K124" s="129" t="s">
        <v>187</v>
      </c>
      <c r="L124" s="26"/>
      <c r="M124" s="130" t="s">
        <v>1</v>
      </c>
      <c r="N124" s="131" t="s">
        <v>36</v>
      </c>
      <c r="O124" s="132">
        <v>0.72799999999999998</v>
      </c>
      <c r="P124" s="132">
        <f t="shared" si="1"/>
        <v>1.456</v>
      </c>
      <c r="Q124" s="132">
        <v>3.5E-4</v>
      </c>
      <c r="R124" s="132">
        <f t="shared" si="2"/>
        <v>6.9999999999999999E-4</v>
      </c>
      <c r="S124" s="132">
        <v>0</v>
      </c>
      <c r="T124" s="133">
        <f t="shared" si="3"/>
        <v>0</v>
      </c>
      <c r="AR124" s="134" t="s">
        <v>247</v>
      </c>
      <c r="AT124" s="134" t="s">
        <v>183</v>
      </c>
      <c r="AU124" s="134" t="s">
        <v>81</v>
      </c>
      <c r="AY124" s="15" t="s">
        <v>181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5" t="s">
        <v>79</v>
      </c>
      <c r="BK124" s="135">
        <f t="shared" si="9"/>
        <v>0</v>
      </c>
      <c r="BL124" s="15" t="s">
        <v>247</v>
      </c>
      <c r="BM124" s="134" t="s">
        <v>727</v>
      </c>
    </row>
    <row r="125" spans="2:65" s="1" customFormat="1" ht="16.5" customHeight="1">
      <c r="B125" s="128"/>
      <c r="C125" s="164" t="s">
        <v>99</v>
      </c>
      <c r="D125" s="164" t="s">
        <v>183</v>
      </c>
      <c r="E125" s="165" t="s">
        <v>728</v>
      </c>
      <c r="F125" s="166" t="s">
        <v>729</v>
      </c>
      <c r="G125" s="167" t="s">
        <v>363</v>
      </c>
      <c r="H125" s="168">
        <v>8</v>
      </c>
      <c r="I125" s="162"/>
      <c r="J125" s="169">
        <f t="shared" si="0"/>
        <v>0</v>
      </c>
      <c r="K125" s="129" t="s">
        <v>187</v>
      </c>
      <c r="L125" s="26"/>
      <c r="M125" s="130" t="s">
        <v>1</v>
      </c>
      <c r="N125" s="131" t="s">
        <v>36</v>
      </c>
      <c r="O125" s="132">
        <v>0.79700000000000004</v>
      </c>
      <c r="P125" s="132">
        <f t="shared" si="1"/>
        <v>6.3760000000000003</v>
      </c>
      <c r="Q125" s="132">
        <v>5.6999999999999998E-4</v>
      </c>
      <c r="R125" s="132">
        <f t="shared" si="2"/>
        <v>4.5599999999999998E-3</v>
      </c>
      <c r="S125" s="132">
        <v>0</v>
      </c>
      <c r="T125" s="133">
        <f t="shared" si="3"/>
        <v>0</v>
      </c>
      <c r="AR125" s="134" t="s">
        <v>247</v>
      </c>
      <c r="AT125" s="134" t="s">
        <v>183</v>
      </c>
      <c r="AU125" s="134" t="s">
        <v>81</v>
      </c>
      <c r="AY125" s="15" t="s">
        <v>181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5" t="s">
        <v>79</v>
      </c>
      <c r="BK125" s="135">
        <f t="shared" si="9"/>
        <v>0</v>
      </c>
      <c r="BL125" s="15" t="s">
        <v>247</v>
      </c>
      <c r="BM125" s="134" t="s">
        <v>730</v>
      </c>
    </row>
    <row r="126" spans="2:65" s="1" customFormat="1" ht="16.5" customHeight="1">
      <c r="B126" s="128"/>
      <c r="C126" s="164" t="s">
        <v>188</v>
      </c>
      <c r="D126" s="164" t="s">
        <v>183</v>
      </c>
      <c r="E126" s="165" t="s">
        <v>731</v>
      </c>
      <c r="F126" s="166" t="s">
        <v>732</v>
      </c>
      <c r="G126" s="167" t="s">
        <v>363</v>
      </c>
      <c r="H126" s="168">
        <v>21</v>
      </c>
      <c r="I126" s="162"/>
      <c r="J126" s="169">
        <f t="shared" si="0"/>
        <v>0</v>
      </c>
      <c r="K126" s="129" t="s">
        <v>187</v>
      </c>
      <c r="L126" s="26"/>
      <c r="M126" s="130" t="s">
        <v>1</v>
      </c>
      <c r="N126" s="131" t="s">
        <v>36</v>
      </c>
      <c r="O126" s="132">
        <v>0.83199999999999996</v>
      </c>
      <c r="P126" s="132">
        <f t="shared" si="1"/>
        <v>17.471999999999998</v>
      </c>
      <c r="Q126" s="132">
        <v>1.14E-3</v>
      </c>
      <c r="R126" s="132">
        <f t="shared" si="2"/>
        <v>2.3939999999999999E-2</v>
      </c>
      <c r="S126" s="132">
        <v>0</v>
      </c>
      <c r="T126" s="133">
        <f t="shared" si="3"/>
        <v>0</v>
      </c>
      <c r="AR126" s="134" t="s">
        <v>247</v>
      </c>
      <c r="AT126" s="134" t="s">
        <v>183</v>
      </c>
      <c r="AU126" s="134" t="s">
        <v>81</v>
      </c>
      <c r="AY126" s="15" t="s">
        <v>181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5" t="s">
        <v>79</v>
      </c>
      <c r="BK126" s="135">
        <f t="shared" si="9"/>
        <v>0</v>
      </c>
      <c r="BL126" s="15" t="s">
        <v>247</v>
      </c>
      <c r="BM126" s="134" t="s">
        <v>733</v>
      </c>
    </row>
    <row r="127" spans="2:65" s="1" customFormat="1" ht="16.5" customHeight="1">
      <c r="B127" s="128"/>
      <c r="C127" s="164" t="s">
        <v>201</v>
      </c>
      <c r="D127" s="164" t="s">
        <v>183</v>
      </c>
      <c r="E127" s="165" t="s">
        <v>734</v>
      </c>
      <c r="F127" s="166" t="s">
        <v>735</v>
      </c>
      <c r="G127" s="167" t="s">
        <v>212</v>
      </c>
      <c r="H127" s="168">
        <v>3</v>
      </c>
      <c r="I127" s="162"/>
      <c r="J127" s="169">
        <f t="shared" si="0"/>
        <v>0</v>
      </c>
      <c r="K127" s="129" t="s">
        <v>187</v>
      </c>
      <c r="L127" s="26"/>
      <c r="M127" s="130" t="s">
        <v>1</v>
      </c>
      <c r="N127" s="131" t="s">
        <v>36</v>
      </c>
      <c r="O127" s="132">
        <v>0.17399999999999999</v>
      </c>
      <c r="P127" s="132">
        <f t="shared" si="1"/>
        <v>0.52200000000000002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247</v>
      </c>
      <c r="AT127" s="134" t="s">
        <v>183</v>
      </c>
      <c r="AU127" s="134" t="s">
        <v>81</v>
      </c>
      <c r="AY127" s="15" t="s">
        <v>181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5" t="s">
        <v>79</v>
      </c>
      <c r="BK127" s="135">
        <f t="shared" si="9"/>
        <v>0</v>
      </c>
      <c r="BL127" s="15" t="s">
        <v>247</v>
      </c>
      <c r="BM127" s="134" t="s">
        <v>736</v>
      </c>
    </row>
    <row r="128" spans="2:65" s="1" customFormat="1" ht="16.5" customHeight="1">
      <c r="B128" s="128"/>
      <c r="C128" s="164" t="s">
        <v>205</v>
      </c>
      <c r="D128" s="164" t="s">
        <v>183</v>
      </c>
      <c r="E128" s="165" t="s">
        <v>737</v>
      </c>
      <c r="F128" s="166" t="s">
        <v>738</v>
      </c>
      <c r="G128" s="167" t="s">
        <v>212</v>
      </c>
      <c r="H128" s="168">
        <v>2</v>
      </c>
      <c r="I128" s="162"/>
      <c r="J128" s="169">
        <f t="shared" si="0"/>
        <v>0</v>
      </c>
      <c r="K128" s="129" t="s">
        <v>187</v>
      </c>
      <c r="L128" s="26"/>
      <c r="M128" s="130" t="s">
        <v>1</v>
      </c>
      <c r="N128" s="131" t="s">
        <v>36</v>
      </c>
      <c r="O128" s="132">
        <v>0.25900000000000001</v>
      </c>
      <c r="P128" s="132">
        <f t="shared" si="1"/>
        <v>0.51800000000000002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247</v>
      </c>
      <c r="AT128" s="134" t="s">
        <v>183</v>
      </c>
      <c r="AU128" s="134" t="s">
        <v>81</v>
      </c>
      <c r="AY128" s="15" t="s">
        <v>181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5" t="s">
        <v>79</v>
      </c>
      <c r="BK128" s="135">
        <f t="shared" si="9"/>
        <v>0</v>
      </c>
      <c r="BL128" s="15" t="s">
        <v>247</v>
      </c>
      <c r="BM128" s="134" t="s">
        <v>739</v>
      </c>
    </row>
    <row r="129" spans="2:65" s="1" customFormat="1" ht="16.5" customHeight="1">
      <c r="B129" s="128"/>
      <c r="C129" s="164" t="s">
        <v>209</v>
      </c>
      <c r="D129" s="164" t="s">
        <v>183</v>
      </c>
      <c r="E129" s="165" t="s">
        <v>740</v>
      </c>
      <c r="F129" s="166" t="s">
        <v>741</v>
      </c>
      <c r="G129" s="167" t="s">
        <v>212</v>
      </c>
      <c r="H129" s="168">
        <v>1</v>
      </c>
      <c r="I129" s="162"/>
      <c r="J129" s="169">
        <f t="shared" si="0"/>
        <v>0</v>
      </c>
      <c r="K129" s="129" t="s">
        <v>187</v>
      </c>
      <c r="L129" s="26"/>
      <c r="M129" s="130" t="s">
        <v>1</v>
      </c>
      <c r="N129" s="131" t="s">
        <v>36</v>
      </c>
      <c r="O129" s="132">
        <v>0.113</v>
      </c>
      <c r="P129" s="132">
        <f t="shared" si="1"/>
        <v>0.113</v>
      </c>
      <c r="Q129" s="132">
        <v>3.4000000000000002E-4</v>
      </c>
      <c r="R129" s="132">
        <f t="shared" si="2"/>
        <v>3.4000000000000002E-4</v>
      </c>
      <c r="S129" s="132">
        <v>0</v>
      </c>
      <c r="T129" s="133">
        <f t="shared" si="3"/>
        <v>0</v>
      </c>
      <c r="AR129" s="134" t="s">
        <v>247</v>
      </c>
      <c r="AT129" s="134" t="s">
        <v>183</v>
      </c>
      <c r="AU129" s="134" t="s">
        <v>81</v>
      </c>
      <c r="AY129" s="15" t="s">
        <v>181</v>
      </c>
      <c r="BE129" s="135">
        <f t="shared" si="4"/>
        <v>0</v>
      </c>
      <c r="BF129" s="135">
        <f t="shared" si="5"/>
        <v>0</v>
      </c>
      <c r="BG129" s="135">
        <f t="shared" si="6"/>
        <v>0</v>
      </c>
      <c r="BH129" s="135">
        <f t="shared" si="7"/>
        <v>0</v>
      </c>
      <c r="BI129" s="135">
        <f t="shared" si="8"/>
        <v>0</v>
      </c>
      <c r="BJ129" s="15" t="s">
        <v>79</v>
      </c>
      <c r="BK129" s="135">
        <f t="shared" si="9"/>
        <v>0</v>
      </c>
      <c r="BL129" s="15" t="s">
        <v>247</v>
      </c>
      <c r="BM129" s="134" t="s">
        <v>742</v>
      </c>
    </row>
    <row r="130" spans="2:65" s="1" customFormat="1" ht="16.5" customHeight="1">
      <c r="B130" s="128"/>
      <c r="C130" s="164" t="s">
        <v>215</v>
      </c>
      <c r="D130" s="164" t="s">
        <v>183</v>
      </c>
      <c r="E130" s="165" t="s">
        <v>743</v>
      </c>
      <c r="F130" s="166" t="s">
        <v>744</v>
      </c>
      <c r="G130" s="167" t="s">
        <v>212</v>
      </c>
      <c r="H130" s="168">
        <v>1</v>
      </c>
      <c r="I130" s="162"/>
      <c r="J130" s="169">
        <f t="shared" si="0"/>
        <v>0</v>
      </c>
      <c r="K130" s="129" t="s">
        <v>187</v>
      </c>
      <c r="L130" s="26"/>
      <c r="M130" s="130" t="s">
        <v>1</v>
      </c>
      <c r="N130" s="131" t="s">
        <v>36</v>
      </c>
      <c r="O130" s="132">
        <v>0.113</v>
      </c>
      <c r="P130" s="132">
        <f t="shared" si="1"/>
        <v>0.113</v>
      </c>
      <c r="Q130" s="132">
        <v>1.7000000000000001E-4</v>
      </c>
      <c r="R130" s="132">
        <f t="shared" si="2"/>
        <v>1.7000000000000001E-4</v>
      </c>
      <c r="S130" s="132">
        <v>0</v>
      </c>
      <c r="T130" s="133">
        <f t="shared" si="3"/>
        <v>0</v>
      </c>
      <c r="AR130" s="134" t="s">
        <v>247</v>
      </c>
      <c r="AT130" s="134" t="s">
        <v>183</v>
      </c>
      <c r="AU130" s="134" t="s">
        <v>81</v>
      </c>
      <c r="AY130" s="15" t="s">
        <v>181</v>
      </c>
      <c r="BE130" s="135">
        <f t="shared" si="4"/>
        <v>0</v>
      </c>
      <c r="BF130" s="135">
        <f t="shared" si="5"/>
        <v>0</v>
      </c>
      <c r="BG130" s="135">
        <f t="shared" si="6"/>
        <v>0</v>
      </c>
      <c r="BH130" s="135">
        <f t="shared" si="7"/>
        <v>0</v>
      </c>
      <c r="BI130" s="135">
        <f t="shared" si="8"/>
        <v>0</v>
      </c>
      <c r="BJ130" s="15" t="s">
        <v>79</v>
      </c>
      <c r="BK130" s="135">
        <f t="shared" si="9"/>
        <v>0</v>
      </c>
      <c r="BL130" s="15" t="s">
        <v>247</v>
      </c>
      <c r="BM130" s="134" t="s">
        <v>745</v>
      </c>
    </row>
    <row r="131" spans="2:65" s="1" customFormat="1" ht="16.5" customHeight="1">
      <c r="B131" s="128"/>
      <c r="C131" s="164" t="s">
        <v>219</v>
      </c>
      <c r="D131" s="164" t="s">
        <v>183</v>
      </c>
      <c r="E131" s="165" t="s">
        <v>746</v>
      </c>
      <c r="F131" s="166" t="s">
        <v>747</v>
      </c>
      <c r="G131" s="167" t="s">
        <v>363</v>
      </c>
      <c r="H131" s="168">
        <v>40</v>
      </c>
      <c r="I131" s="162"/>
      <c r="J131" s="169">
        <f t="shared" si="0"/>
        <v>0</v>
      </c>
      <c r="K131" s="129" t="s">
        <v>187</v>
      </c>
      <c r="L131" s="26"/>
      <c r="M131" s="130" t="s">
        <v>1</v>
      </c>
      <c r="N131" s="131" t="s">
        <v>36</v>
      </c>
      <c r="O131" s="132">
        <v>4.8000000000000001E-2</v>
      </c>
      <c r="P131" s="132">
        <f t="shared" si="1"/>
        <v>1.92</v>
      </c>
      <c r="Q131" s="132">
        <v>0</v>
      </c>
      <c r="R131" s="132">
        <f t="shared" si="2"/>
        <v>0</v>
      </c>
      <c r="S131" s="132">
        <v>0</v>
      </c>
      <c r="T131" s="133">
        <f t="shared" si="3"/>
        <v>0</v>
      </c>
      <c r="AR131" s="134" t="s">
        <v>247</v>
      </c>
      <c r="AT131" s="134" t="s">
        <v>183</v>
      </c>
      <c r="AU131" s="134" t="s">
        <v>81</v>
      </c>
      <c r="AY131" s="15" t="s">
        <v>181</v>
      </c>
      <c r="BE131" s="135">
        <f t="shared" si="4"/>
        <v>0</v>
      </c>
      <c r="BF131" s="135">
        <f t="shared" si="5"/>
        <v>0</v>
      </c>
      <c r="BG131" s="135">
        <f t="shared" si="6"/>
        <v>0</v>
      </c>
      <c r="BH131" s="135">
        <f t="shared" si="7"/>
        <v>0</v>
      </c>
      <c r="BI131" s="135">
        <f t="shared" si="8"/>
        <v>0</v>
      </c>
      <c r="BJ131" s="15" t="s">
        <v>79</v>
      </c>
      <c r="BK131" s="135">
        <f t="shared" si="9"/>
        <v>0</v>
      </c>
      <c r="BL131" s="15" t="s">
        <v>247</v>
      </c>
      <c r="BM131" s="134" t="s">
        <v>748</v>
      </c>
    </row>
    <row r="132" spans="2:65" s="1" customFormat="1" ht="16.5" customHeight="1">
      <c r="B132" s="128"/>
      <c r="C132" s="164" t="s">
        <v>223</v>
      </c>
      <c r="D132" s="164" t="s">
        <v>183</v>
      </c>
      <c r="E132" s="165" t="s">
        <v>749</v>
      </c>
      <c r="F132" s="166" t="s">
        <v>750</v>
      </c>
      <c r="G132" s="167" t="s">
        <v>449</v>
      </c>
      <c r="H132" s="168">
        <f>SUM(J123:J131)/100</f>
        <v>0</v>
      </c>
      <c r="I132" s="162"/>
      <c r="J132" s="169">
        <f t="shared" si="0"/>
        <v>0</v>
      </c>
      <c r="K132" s="129" t="s">
        <v>187</v>
      </c>
      <c r="L132" s="26"/>
      <c r="M132" s="130" t="s">
        <v>1</v>
      </c>
      <c r="N132" s="131" t="s">
        <v>36</v>
      </c>
      <c r="O132" s="132">
        <v>0</v>
      </c>
      <c r="P132" s="132">
        <f t="shared" si="1"/>
        <v>0</v>
      </c>
      <c r="Q132" s="132">
        <v>0</v>
      </c>
      <c r="R132" s="132">
        <f t="shared" si="2"/>
        <v>0</v>
      </c>
      <c r="S132" s="132">
        <v>0</v>
      </c>
      <c r="T132" s="133">
        <f t="shared" si="3"/>
        <v>0</v>
      </c>
      <c r="AR132" s="134" t="s">
        <v>247</v>
      </c>
      <c r="AT132" s="134" t="s">
        <v>183</v>
      </c>
      <c r="AU132" s="134" t="s">
        <v>81</v>
      </c>
      <c r="AY132" s="15" t="s">
        <v>181</v>
      </c>
      <c r="BE132" s="135">
        <f t="shared" si="4"/>
        <v>0</v>
      </c>
      <c r="BF132" s="135">
        <f t="shared" si="5"/>
        <v>0</v>
      </c>
      <c r="BG132" s="135">
        <f t="shared" si="6"/>
        <v>0</v>
      </c>
      <c r="BH132" s="135">
        <f t="shared" si="7"/>
        <v>0</v>
      </c>
      <c r="BI132" s="135">
        <f t="shared" si="8"/>
        <v>0</v>
      </c>
      <c r="BJ132" s="15" t="s">
        <v>79</v>
      </c>
      <c r="BK132" s="135">
        <f t="shared" si="9"/>
        <v>0</v>
      </c>
      <c r="BL132" s="15" t="s">
        <v>247</v>
      </c>
      <c r="BM132" s="134" t="s">
        <v>751</v>
      </c>
    </row>
    <row r="133" spans="2:65" s="11" customFormat="1" ht="22.9" customHeight="1">
      <c r="B133" s="116"/>
      <c r="C133" s="177"/>
      <c r="D133" s="178" t="s">
        <v>70</v>
      </c>
      <c r="E133" s="179" t="s">
        <v>752</v>
      </c>
      <c r="F133" s="179" t="s">
        <v>753</v>
      </c>
      <c r="G133" s="177"/>
      <c r="H133" s="177"/>
      <c r="I133" s="181"/>
      <c r="J133" s="180">
        <f>BK133</f>
        <v>0</v>
      </c>
      <c r="L133" s="116"/>
      <c r="M133" s="120"/>
      <c r="N133" s="121"/>
      <c r="O133" s="121"/>
      <c r="P133" s="122">
        <f>SUM(P134:P147)</f>
        <v>35.454999999999998</v>
      </c>
      <c r="Q133" s="121"/>
      <c r="R133" s="122">
        <f>SUM(R134:R147)</f>
        <v>5.3639500000000007E-2</v>
      </c>
      <c r="S133" s="121"/>
      <c r="T133" s="123">
        <f>SUM(T134:T147)</f>
        <v>0</v>
      </c>
      <c r="AR133" s="117" t="s">
        <v>81</v>
      </c>
      <c r="AT133" s="124" t="s">
        <v>70</v>
      </c>
      <c r="AU133" s="124" t="s">
        <v>79</v>
      </c>
      <c r="AY133" s="117" t="s">
        <v>181</v>
      </c>
      <c r="BK133" s="125">
        <f>SUM(BK134:BK147)</f>
        <v>0</v>
      </c>
    </row>
    <row r="134" spans="2:65" s="1" customFormat="1" ht="16.5" customHeight="1">
      <c r="B134" s="128"/>
      <c r="C134" s="164" t="s">
        <v>227</v>
      </c>
      <c r="D134" s="164" t="s">
        <v>183</v>
      </c>
      <c r="E134" s="165" t="s">
        <v>754</v>
      </c>
      <c r="F134" s="166" t="s">
        <v>755</v>
      </c>
      <c r="G134" s="167" t="s">
        <v>363</v>
      </c>
      <c r="H134" s="168">
        <v>11</v>
      </c>
      <c r="I134" s="162"/>
      <c r="J134" s="169">
        <f>ROUND(I134*H134,2)</f>
        <v>0</v>
      </c>
      <c r="K134" s="129" t="s">
        <v>187</v>
      </c>
      <c r="L134" s="26"/>
      <c r="M134" s="130" t="s">
        <v>1</v>
      </c>
      <c r="N134" s="131" t="s">
        <v>36</v>
      </c>
      <c r="O134" s="132">
        <v>0.52900000000000003</v>
      </c>
      <c r="P134" s="132">
        <f>O134*H134</f>
        <v>5.819</v>
      </c>
      <c r="Q134" s="132">
        <v>6.6E-4</v>
      </c>
      <c r="R134" s="132">
        <f>Q134*H134</f>
        <v>7.26E-3</v>
      </c>
      <c r="S134" s="132">
        <v>0</v>
      </c>
      <c r="T134" s="133">
        <f>S134*H134</f>
        <v>0</v>
      </c>
      <c r="AR134" s="134" t="s">
        <v>247</v>
      </c>
      <c r="AT134" s="134" t="s">
        <v>183</v>
      </c>
      <c r="AU134" s="134" t="s">
        <v>81</v>
      </c>
      <c r="AY134" s="15" t="s">
        <v>181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5" t="s">
        <v>79</v>
      </c>
      <c r="BK134" s="135">
        <f>ROUND(I134*H134,2)</f>
        <v>0</v>
      </c>
      <c r="BL134" s="15" t="s">
        <v>247</v>
      </c>
      <c r="BM134" s="134" t="s">
        <v>756</v>
      </c>
    </row>
    <row r="135" spans="2:65" s="1" customFormat="1" ht="16.5" customHeight="1">
      <c r="B135" s="128"/>
      <c r="C135" s="164" t="s">
        <v>232</v>
      </c>
      <c r="D135" s="164" t="s">
        <v>183</v>
      </c>
      <c r="E135" s="165" t="s">
        <v>757</v>
      </c>
      <c r="F135" s="166" t="s">
        <v>758</v>
      </c>
      <c r="G135" s="167" t="s">
        <v>363</v>
      </c>
      <c r="H135" s="168">
        <v>10</v>
      </c>
      <c r="I135" s="162"/>
      <c r="J135" s="169">
        <f>ROUND(I135*H135,2)</f>
        <v>0</v>
      </c>
      <c r="K135" s="129" t="s">
        <v>187</v>
      </c>
      <c r="L135" s="26"/>
      <c r="M135" s="130" t="s">
        <v>1</v>
      </c>
      <c r="N135" s="131" t="s">
        <v>36</v>
      </c>
      <c r="O135" s="132">
        <v>0.61599999999999999</v>
      </c>
      <c r="P135" s="132">
        <f>O135*H135</f>
        <v>6.16</v>
      </c>
      <c r="Q135" s="132">
        <v>9.1E-4</v>
      </c>
      <c r="R135" s="132">
        <f>Q135*H135</f>
        <v>9.1000000000000004E-3</v>
      </c>
      <c r="S135" s="132">
        <v>0</v>
      </c>
      <c r="T135" s="133">
        <f>S135*H135</f>
        <v>0</v>
      </c>
      <c r="AR135" s="134" t="s">
        <v>247</v>
      </c>
      <c r="AT135" s="134" t="s">
        <v>183</v>
      </c>
      <c r="AU135" s="134" t="s">
        <v>81</v>
      </c>
      <c r="AY135" s="15" t="s">
        <v>181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5" t="s">
        <v>79</v>
      </c>
      <c r="BK135" s="135">
        <f>ROUND(I135*H135,2)</f>
        <v>0</v>
      </c>
      <c r="BL135" s="15" t="s">
        <v>247</v>
      </c>
      <c r="BM135" s="134" t="s">
        <v>759</v>
      </c>
    </row>
    <row r="136" spans="2:65" s="1" customFormat="1" ht="16.5" customHeight="1">
      <c r="B136" s="128"/>
      <c r="C136" s="164" t="s">
        <v>236</v>
      </c>
      <c r="D136" s="164" t="s">
        <v>183</v>
      </c>
      <c r="E136" s="165" t="s">
        <v>760</v>
      </c>
      <c r="F136" s="166" t="s">
        <v>761</v>
      </c>
      <c r="G136" s="167" t="s">
        <v>363</v>
      </c>
      <c r="H136" s="168">
        <v>20</v>
      </c>
      <c r="I136" s="162"/>
      <c r="J136" s="169">
        <f>ROUND(I136*H136,2)</f>
        <v>0</v>
      </c>
      <c r="K136" s="129" t="s">
        <v>187</v>
      </c>
      <c r="L136" s="26"/>
      <c r="M136" s="130" t="s">
        <v>1</v>
      </c>
      <c r="N136" s="131" t="s">
        <v>36</v>
      </c>
      <c r="O136" s="132">
        <v>0.69599999999999995</v>
      </c>
      <c r="P136" s="132">
        <f>O136*H136</f>
        <v>13.919999999999998</v>
      </c>
      <c r="Q136" s="132">
        <v>1.1900000000000001E-3</v>
      </c>
      <c r="R136" s="132">
        <f>Q136*H136</f>
        <v>2.3800000000000002E-2</v>
      </c>
      <c r="S136" s="132">
        <v>0</v>
      </c>
      <c r="T136" s="133">
        <f>S136*H136</f>
        <v>0</v>
      </c>
      <c r="AR136" s="134" t="s">
        <v>247</v>
      </c>
      <c r="AT136" s="134" t="s">
        <v>183</v>
      </c>
      <c r="AU136" s="134" t="s">
        <v>81</v>
      </c>
      <c r="AY136" s="15" t="s">
        <v>181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5" t="s">
        <v>79</v>
      </c>
      <c r="BK136" s="135">
        <f>ROUND(I136*H136,2)</f>
        <v>0</v>
      </c>
      <c r="BL136" s="15" t="s">
        <v>247</v>
      </c>
      <c r="BM136" s="134" t="s">
        <v>762</v>
      </c>
    </row>
    <row r="137" spans="2:65" s="12" customFormat="1">
      <c r="B137" s="136"/>
      <c r="C137" s="182"/>
      <c r="D137" s="183" t="s">
        <v>190</v>
      </c>
      <c r="E137" s="184" t="s">
        <v>1</v>
      </c>
      <c r="F137" s="185" t="s">
        <v>763</v>
      </c>
      <c r="G137" s="182"/>
      <c r="H137" s="186">
        <v>20</v>
      </c>
      <c r="I137" s="187"/>
      <c r="J137" s="182"/>
      <c r="L137" s="136"/>
      <c r="M137" s="141"/>
      <c r="N137" s="142"/>
      <c r="O137" s="142"/>
      <c r="P137" s="142"/>
      <c r="Q137" s="142"/>
      <c r="R137" s="142"/>
      <c r="S137" s="142"/>
      <c r="T137" s="143"/>
      <c r="AT137" s="138" t="s">
        <v>190</v>
      </c>
      <c r="AU137" s="138" t="s">
        <v>81</v>
      </c>
      <c r="AV137" s="12" t="s">
        <v>81</v>
      </c>
      <c r="AW137" s="12" t="s">
        <v>27</v>
      </c>
      <c r="AX137" s="12" t="s">
        <v>79</v>
      </c>
      <c r="AY137" s="138" t="s">
        <v>181</v>
      </c>
    </row>
    <row r="138" spans="2:65" s="1" customFormat="1" ht="16.5" customHeight="1">
      <c r="B138" s="128"/>
      <c r="C138" s="164" t="s">
        <v>214</v>
      </c>
      <c r="D138" s="164" t="s">
        <v>183</v>
      </c>
      <c r="E138" s="165" t="s">
        <v>764</v>
      </c>
      <c r="F138" s="166" t="s">
        <v>765</v>
      </c>
      <c r="G138" s="167" t="s">
        <v>766</v>
      </c>
      <c r="H138" s="168">
        <v>4</v>
      </c>
      <c r="I138" s="162"/>
      <c r="J138" s="169">
        <f>ROUND(I138*H138,2)</f>
        <v>0</v>
      </c>
      <c r="K138" s="129" t="s">
        <v>187</v>
      </c>
      <c r="L138" s="26"/>
      <c r="M138" s="130" t="s">
        <v>1</v>
      </c>
      <c r="N138" s="131" t="s">
        <v>36</v>
      </c>
      <c r="O138" s="132">
        <v>0.45700000000000002</v>
      </c>
      <c r="P138" s="132">
        <f>O138*H138</f>
        <v>1.8280000000000001</v>
      </c>
      <c r="Q138" s="132">
        <v>2.5000000000000001E-4</v>
      </c>
      <c r="R138" s="132">
        <f>Q138*H138</f>
        <v>1E-3</v>
      </c>
      <c r="S138" s="132">
        <v>0</v>
      </c>
      <c r="T138" s="133">
        <f>S138*H138</f>
        <v>0</v>
      </c>
      <c r="AR138" s="134" t="s">
        <v>247</v>
      </c>
      <c r="AT138" s="134" t="s">
        <v>183</v>
      </c>
      <c r="AU138" s="134" t="s">
        <v>81</v>
      </c>
      <c r="AY138" s="15" t="s">
        <v>181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5" t="s">
        <v>79</v>
      </c>
      <c r="BK138" s="135">
        <f>ROUND(I138*H138,2)</f>
        <v>0</v>
      </c>
      <c r="BL138" s="15" t="s">
        <v>247</v>
      </c>
      <c r="BM138" s="134" t="s">
        <v>767</v>
      </c>
    </row>
    <row r="139" spans="2:65" s="1" customFormat="1" ht="16.5" customHeight="1">
      <c r="B139" s="128"/>
      <c r="C139" s="164" t="s">
        <v>8</v>
      </c>
      <c r="D139" s="164" t="s">
        <v>183</v>
      </c>
      <c r="E139" s="165" t="s">
        <v>768</v>
      </c>
      <c r="F139" s="166" t="s">
        <v>769</v>
      </c>
      <c r="G139" s="167" t="s">
        <v>770</v>
      </c>
      <c r="H139" s="168">
        <v>1</v>
      </c>
      <c r="I139" s="162"/>
      <c r="J139" s="169">
        <f>ROUND(I139*H139,2)</f>
        <v>0</v>
      </c>
      <c r="K139" s="129" t="s">
        <v>187</v>
      </c>
      <c r="L139" s="26"/>
      <c r="M139" s="130" t="s">
        <v>1</v>
      </c>
      <c r="N139" s="131" t="s">
        <v>36</v>
      </c>
      <c r="O139" s="132">
        <v>0.14499999999999999</v>
      </c>
      <c r="P139" s="132">
        <f>O139*H139</f>
        <v>0.14499999999999999</v>
      </c>
      <c r="Q139" s="132">
        <v>5.6999999999999998E-4</v>
      </c>
      <c r="R139" s="132">
        <f>Q139*H139</f>
        <v>5.6999999999999998E-4</v>
      </c>
      <c r="S139" s="132">
        <v>0</v>
      </c>
      <c r="T139" s="133">
        <f>S139*H139</f>
        <v>0</v>
      </c>
      <c r="AR139" s="134" t="s">
        <v>247</v>
      </c>
      <c r="AT139" s="134" t="s">
        <v>183</v>
      </c>
      <c r="AU139" s="134" t="s">
        <v>81</v>
      </c>
      <c r="AY139" s="15" t="s">
        <v>181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5" t="s">
        <v>79</v>
      </c>
      <c r="BK139" s="135">
        <f>ROUND(I139*H139,2)</f>
        <v>0</v>
      </c>
      <c r="BL139" s="15" t="s">
        <v>247</v>
      </c>
      <c r="BM139" s="134" t="s">
        <v>771</v>
      </c>
    </row>
    <row r="140" spans="2:65" s="1" customFormat="1" ht="16.5" customHeight="1">
      <c r="B140" s="128"/>
      <c r="C140" s="164" t="s">
        <v>247</v>
      </c>
      <c r="D140" s="164" t="s">
        <v>183</v>
      </c>
      <c r="E140" s="165" t="s">
        <v>772</v>
      </c>
      <c r="F140" s="166" t="s">
        <v>773</v>
      </c>
      <c r="G140" s="167" t="s">
        <v>212</v>
      </c>
      <c r="H140" s="168">
        <v>1</v>
      </c>
      <c r="I140" s="162"/>
      <c r="J140" s="169">
        <f>ROUND(I140*H140,2)</f>
        <v>0</v>
      </c>
      <c r="K140" s="129" t="s">
        <v>187</v>
      </c>
      <c r="L140" s="26"/>
      <c r="M140" s="130" t="s">
        <v>1</v>
      </c>
      <c r="N140" s="131" t="s">
        <v>36</v>
      </c>
      <c r="O140" s="132">
        <v>0.22</v>
      </c>
      <c r="P140" s="132">
        <f>O140*H140</f>
        <v>0.22</v>
      </c>
      <c r="Q140" s="132">
        <v>5.6999999999999998E-4</v>
      </c>
      <c r="R140" s="132">
        <f>Q140*H140</f>
        <v>5.6999999999999998E-4</v>
      </c>
      <c r="S140" s="132">
        <v>0</v>
      </c>
      <c r="T140" s="133">
        <f>S140*H140</f>
        <v>0</v>
      </c>
      <c r="AR140" s="134" t="s">
        <v>247</v>
      </c>
      <c r="AT140" s="134" t="s">
        <v>183</v>
      </c>
      <c r="AU140" s="134" t="s">
        <v>81</v>
      </c>
      <c r="AY140" s="15" t="s">
        <v>181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5" t="s">
        <v>79</v>
      </c>
      <c r="BK140" s="135">
        <f>ROUND(I140*H140,2)</f>
        <v>0</v>
      </c>
      <c r="BL140" s="15" t="s">
        <v>247</v>
      </c>
      <c r="BM140" s="134" t="s">
        <v>774</v>
      </c>
    </row>
    <row r="141" spans="2:65" s="1" customFormat="1" ht="16.5" customHeight="1">
      <c r="B141" s="128"/>
      <c r="C141" s="164" t="s">
        <v>252</v>
      </c>
      <c r="D141" s="164" t="s">
        <v>183</v>
      </c>
      <c r="E141" s="165" t="s">
        <v>775</v>
      </c>
      <c r="F141" s="166" t="s">
        <v>776</v>
      </c>
      <c r="G141" s="167" t="s">
        <v>363</v>
      </c>
      <c r="H141" s="168">
        <v>31</v>
      </c>
      <c r="I141" s="162"/>
      <c r="J141" s="169">
        <f>ROUND(I141*H141,2)</f>
        <v>0</v>
      </c>
      <c r="K141" s="129" t="s">
        <v>187</v>
      </c>
      <c r="L141" s="26"/>
      <c r="M141" s="130" t="s">
        <v>1</v>
      </c>
      <c r="N141" s="131" t="s">
        <v>36</v>
      </c>
      <c r="O141" s="132">
        <v>3.3000000000000002E-2</v>
      </c>
      <c r="P141" s="132">
        <f>O141*H141</f>
        <v>1.0230000000000001</v>
      </c>
      <c r="Q141" s="132">
        <v>0</v>
      </c>
      <c r="R141" s="132">
        <f>Q141*H141</f>
        <v>0</v>
      </c>
      <c r="S141" s="132">
        <v>0</v>
      </c>
      <c r="T141" s="133">
        <f>S141*H141</f>
        <v>0</v>
      </c>
      <c r="AR141" s="134" t="s">
        <v>247</v>
      </c>
      <c r="AT141" s="134" t="s">
        <v>183</v>
      </c>
      <c r="AU141" s="134" t="s">
        <v>81</v>
      </c>
      <c r="AY141" s="15" t="s">
        <v>181</v>
      </c>
      <c r="BE141" s="135">
        <f>IF(N141="základní",J141,0)</f>
        <v>0</v>
      </c>
      <c r="BF141" s="135">
        <f>IF(N141="snížená",J141,0)</f>
        <v>0</v>
      </c>
      <c r="BG141" s="135">
        <f>IF(N141="zákl. přenesená",J141,0)</f>
        <v>0</v>
      </c>
      <c r="BH141" s="135">
        <f>IF(N141="sníž. přenesená",J141,0)</f>
        <v>0</v>
      </c>
      <c r="BI141" s="135">
        <f>IF(N141="nulová",J141,0)</f>
        <v>0</v>
      </c>
      <c r="BJ141" s="15" t="s">
        <v>79</v>
      </c>
      <c r="BK141" s="135">
        <f>ROUND(I141*H141,2)</f>
        <v>0</v>
      </c>
      <c r="BL141" s="15" t="s">
        <v>247</v>
      </c>
      <c r="BM141" s="134" t="s">
        <v>777</v>
      </c>
    </row>
    <row r="142" spans="2:65" s="1" customFormat="1" ht="16.5" customHeight="1">
      <c r="B142" s="128"/>
      <c r="C142" s="170" t="s">
        <v>257</v>
      </c>
      <c r="D142" s="170" t="s">
        <v>374</v>
      </c>
      <c r="E142" s="171" t="s">
        <v>778</v>
      </c>
      <c r="F142" s="172" t="s">
        <v>779</v>
      </c>
      <c r="G142" s="173" t="s">
        <v>363</v>
      </c>
      <c r="H142" s="174">
        <v>32.549999999999997</v>
      </c>
      <c r="I142" s="163"/>
      <c r="J142" s="175">
        <f>ROUND(I142*H142,2)</f>
        <v>0</v>
      </c>
      <c r="K142" s="149" t="s">
        <v>187</v>
      </c>
      <c r="L142" s="150"/>
      <c r="M142" s="151" t="s">
        <v>1</v>
      </c>
      <c r="N142" s="152" t="s">
        <v>36</v>
      </c>
      <c r="O142" s="132">
        <v>0</v>
      </c>
      <c r="P142" s="132">
        <f>O142*H142</f>
        <v>0</v>
      </c>
      <c r="Q142" s="132">
        <v>9.0000000000000006E-5</v>
      </c>
      <c r="R142" s="132">
        <f>Q142*H142</f>
        <v>2.9294999999999998E-3</v>
      </c>
      <c r="S142" s="132">
        <v>0</v>
      </c>
      <c r="T142" s="133">
        <f>S142*H142</f>
        <v>0</v>
      </c>
      <c r="AR142" s="134" t="s">
        <v>322</v>
      </c>
      <c r="AT142" s="134" t="s">
        <v>374</v>
      </c>
      <c r="AU142" s="134" t="s">
        <v>81</v>
      </c>
      <c r="AY142" s="15" t="s">
        <v>181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5" t="s">
        <v>79</v>
      </c>
      <c r="BK142" s="135">
        <f>ROUND(I142*H142,2)</f>
        <v>0</v>
      </c>
      <c r="BL142" s="15" t="s">
        <v>247</v>
      </c>
      <c r="BM142" s="134" t="s">
        <v>780</v>
      </c>
    </row>
    <row r="143" spans="2:65" s="12" customFormat="1">
      <c r="B143" s="136"/>
      <c r="C143" s="182"/>
      <c r="D143" s="183" t="s">
        <v>190</v>
      </c>
      <c r="E143" s="182"/>
      <c r="F143" s="185" t="s">
        <v>781</v>
      </c>
      <c r="G143" s="182"/>
      <c r="H143" s="186">
        <v>32.549999999999997</v>
      </c>
      <c r="I143" s="187"/>
      <c r="J143" s="182"/>
      <c r="L143" s="136"/>
      <c r="M143" s="141"/>
      <c r="N143" s="142"/>
      <c r="O143" s="142"/>
      <c r="P143" s="142"/>
      <c r="Q143" s="142"/>
      <c r="R143" s="142"/>
      <c r="S143" s="142"/>
      <c r="T143" s="143"/>
      <c r="AT143" s="138" t="s">
        <v>190</v>
      </c>
      <c r="AU143" s="138" t="s">
        <v>81</v>
      </c>
      <c r="AV143" s="12" t="s">
        <v>81</v>
      </c>
      <c r="AW143" s="12" t="s">
        <v>3</v>
      </c>
      <c r="AX143" s="12" t="s">
        <v>79</v>
      </c>
      <c r="AY143" s="138" t="s">
        <v>181</v>
      </c>
    </row>
    <row r="144" spans="2:65" s="1" customFormat="1" ht="16.5" customHeight="1">
      <c r="B144" s="128"/>
      <c r="C144" s="164" t="s">
        <v>261</v>
      </c>
      <c r="D144" s="164" t="s">
        <v>183</v>
      </c>
      <c r="E144" s="165" t="s">
        <v>782</v>
      </c>
      <c r="F144" s="166" t="s">
        <v>783</v>
      </c>
      <c r="G144" s="167" t="s">
        <v>363</v>
      </c>
      <c r="H144" s="168">
        <v>42</v>
      </c>
      <c r="I144" s="162"/>
      <c r="J144" s="169">
        <f>ROUND(I144*H144,2)</f>
        <v>0</v>
      </c>
      <c r="K144" s="129" t="s">
        <v>187</v>
      </c>
      <c r="L144" s="26"/>
      <c r="M144" s="130" t="s">
        <v>1</v>
      </c>
      <c r="N144" s="131" t="s">
        <v>36</v>
      </c>
      <c r="O144" s="132">
        <v>6.7000000000000004E-2</v>
      </c>
      <c r="P144" s="132">
        <f>O144*H144</f>
        <v>2.8140000000000001</v>
      </c>
      <c r="Q144" s="132">
        <v>1.9000000000000001E-4</v>
      </c>
      <c r="R144" s="132">
        <f>Q144*H144</f>
        <v>7.980000000000001E-3</v>
      </c>
      <c r="S144" s="132">
        <v>0</v>
      </c>
      <c r="T144" s="133">
        <f>S144*H144</f>
        <v>0</v>
      </c>
      <c r="AR144" s="134" t="s">
        <v>247</v>
      </c>
      <c r="AT144" s="134" t="s">
        <v>183</v>
      </c>
      <c r="AU144" s="134" t="s">
        <v>81</v>
      </c>
      <c r="AY144" s="15" t="s">
        <v>181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5" t="s">
        <v>79</v>
      </c>
      <c r="BK144" s="135">
        <f>ROUND(I144*H144,2)</f>
        <v>0</v>
      </c>
      <c r="BL144" s="15" t="s">
        <v>247</v>
      </c>
      <c r="BM144" s="134" t="s">
        <v>784</v>
      </c>
    </row>
    <row r="145" spans="2:65" s="1" customFormat="1" ht="16.5" customHeight="1">
      <c r="B145" s="128"/>
      <c r="C145" s="164" t="s">
        <v>269</v>
      </c>
      <c r="D145" s="164" t="s">
        <v>183</v>
      </c>
      <c r="E145" s="165" t="s">
        <v>785</v>
      </c>
      <c r="F145" s="166" t="s">
        <v>786</v>
      </c>
      <c r="G145" s="167" t="s">
        <v>363</v>
      </c>
      <c r="H145" s="168">
        <v>42</v>
      </c>
      <c r="I145" s="162"/>
      <c r="J145" s="169">
        <f>ROUND(I145*H145,2)</f>
        <v>0</v>
      </c>
      <c r="K145" s="129" t="s">
        <v>187</v>
      </c>
      <c r="L145" s="26"/>
      <c r="M145" s="130" t="s">
        <v>1</v>
      </c>
      <c r="N145" s="131" t="s">
        <v>36</v>
      </c>
      <c r="O145" s="132">
        <v>8.2000000000000003E-2</v>
      </c>
      <c r="P145" s="132">
        <f>O145*H145</f>
        <v>3.444</v>
      </c>
      <c r="Q145" s="132">
        <v>1.0000000000000001E-5</v>
      </c>
      <c r="R145" s="132">
        <f>Q145*H145</f>
        <v>4.2000000000000002E-4</v>
      </c>
      <c r="S145" s="132">
        <v>0</v>
      </c>
      <c r="T145" s="133">
        <f>S145*H145</f>
        <v>0</v>
      </c>
      <c r="AR145" s="134" t="s">
        <v>247</v>
      </c>
      <c r="AT145" s="134" t="s">
        <v>183</v>
      </c>
      <c r="AU145" s="134" t="s">
        <v>81</v>
      </c>
      <c r="AY145" s="15" t="s">
        <v>181</v>
      </c>
      <c r="BE145" s="135">
        <f>IF(N145="základní",J145,0)</f>
        <v>0</v>
      </c>
      <c r="BF145" s="135">
        <f>IF(N145="snížená",J145,0)</f>
        <v>0</v>
      </c>
      <c r="BG145" s="135">
        <f>IF(N145="zákl. přenesená",J145,0)</f>
        <v>0</v>
      </c>
      <c r="BH145" s="135">
        <f>IF(N145="sníž. přenesená",J145,0)</f>
        <v>0</v>
      </c>
      <c r="BI145" s="135">
        <f>IF(N145="nulová",J145,0)</f>
        <v>0</v>
      </c>
      <c r="BJ145" s="15" t="s">
        <v>79</v>
      </c>
      <c r="BK145" s="135">
        <f>ROUND(I145*H145,2)</f>
        <v>0</v>
      </c>
      <c r="BL145" s="15" t="s">
        <v>247</v>
      </c>
      <c r="BM145" s="134" t="s">
        <v>787</v>
      </c>
    </row>
    <row r="146" spans="2:65" s="1" customFormat="1" ht="16.5" customHeight="1">
      <c r="B146" s="128"/>
      <c r="C146" s="164" t="s">
        <v>7</v>
      </c>
      <c r="D146" s="164" t="s">
        <v>183</v>
      </c>
      <c r="E146" s="165" t="s">
        <v>788</v>
      </c>
      <c r="F146" s="166" t="s">
        <v>789</v>
      </c>
      <c r="G146" s="167" t="s">
        <v>239</v>
      </c>
      <c r="H146" s="168">
        <v>1</v>
      </c>
      <c r="I146" s="162"/>
      <c r="J146" s="169">
        <f>ROUND(I146*H146,2)</f>
        <v>0</v>
      </c>
      <c r="K146" s="129" t="s">
        <v>1</v>
      </c>
      <c r="L146" s="26"/>
      <c r="M146" s="130" t="s">
        <v>1</v>
      </c>
      <c r="N146" s="131" t="s">
        <v>36</v>
      </c>
      <c r="O146" s="132">
        <v>8.2000000000000003E-2</v>
      </c>
      <c r="P146" s="132">
        <f>O146*H146</f>
        <v>8.2000000000000003E-2</v>
      </c>
      <c r="Q146" s="132">
        <v>1.0000000000000001E-5</v>
      </c>
      <c r="R146" s="132">
        <f>Q146*H146</f>
        <v>1.0000000000000001E-5</v>
      </c>
      <c r="S146" s="132">
        <v>0</v>
      </c>
      <c r="T146" s="133">
        <f>S146*H146</f>
        <v>0</v>
      </c>
      <c r="AR146" s="134" t="s">
        <v>247</v>
      </c>
      <c r="AT146" s="134" t="s">
        <v>183</v>
      </c>
      <c r="AU146" s="134" t="s">
        <v>81</v>
      </c>
      <c r="AY146" s="15" t="s">
        <v>181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5" t="s">
        <v>79</v>
      </c>
      <c r="BK146" s="135">
        <f>ROUND(I146*H146,2)</f>
        <v>0</v>
      </c>
      <c r="BL146" s="15" t="s">
        <v>247</v>
      </c>
      <c r="BM146" s="134" t="s">
        <v>790</v>
      </c>
    </row>
    <row r="147" spans="2:65" s="1" customFormat="1" ht="16.5" customHeight="1">
      <c r="B147" s="128"/>
      <c r="C147" s="164" t="s">
        <v>278</v>
      </c>
      <c r="D147" s="164" t="s">
        <v>183</v>
      </c>
      <c r="E147" s="165" t="s">
        <v>791</v>
      </c>
      <c r="F147" s="166" t="s">
        <v>792</v>
      </c>
      <c r="G147" s="167" t="s">
        <v>449</v>
      </c>
      <c r="H147" s="168">
        <f>SUM(J134:J146)/100</f>
        <v>0</v>
      </c>
      <c r="I147" s="162"/>
      <c r="J147" s="169">
        <f>ROUND(I147*H147,2)</f>
        <v>0</v>
      </c>
      <c r="K147" s="129" t="s">
        <v>187</v>
      </c>
      <c r="L147" s="26"/>
      <c r="M147" s="130" t="s">
        <v>1</v>
      </c>
      <c r="N147" s="131" t="s">
        <v>36</v>
      </c>
      <c r="O147" s="132">
        <v>0</v>
      </c>
      <c r="P147" s="132">
        <f>O147*H147</f>
        <v>0</v>
      </c>
      <c r="Q147" s="132">
        <v>0</v>
      </c>
      <c r="R147" s="132">
        <f>Q147*H147</f>
        <v>0</v>
      </c>
      <c r="S147" s="132">
        <v>0</v>
      </c>
      <c r="T147" s="133">
        <f>S147*H147</f>
        <v>0</v>
      </c>
      <c r="AR147" s="134" t="s">
        <v>247</v>
      </c>
      <c r="AT147" s="134" t="s">
        <v>183</v>
      </c>
      <c r="AU147" s="134" t="s">
        <v>81</v>
      </c>
      <c r="AY147" s="15" t="s">
        <v>181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5" t="s">
        <v>79</v>
      </c>
      <c r="BK147" s="135">
        <f>ROUND(I147*H147,2)</f>
        <v>0</v>
      </c>
      <c r="BL147" s="15" t="s">
        <v>247</v>
      </c>
      <c r="BM147" s="134" t="s">
        <v>793</v>
      </c>
    </row>
    <row r="148" spans="2:65" s="11" customFormat="1" ht="22.9" customHeight="1">
      <c r="B148" s="116"/>
      <c r="C148" s="177"/>
      <c r="D148" s="178" t="s">
        <v>70</v>
      </c>
      <c r="E148" s="179" t="s">
        <v>794</v>
      </c>
      <c r="F148" s="179" t="s">
        <v>795</v>
      </c>
      <c r="G148" s="177"/>
      <c r="H148" s="177"/>
      <c r="I148" s="181"/>
      <c r="J148" s="180">
        <f>BK148</f>
        <v>0</v>
      </c>
      <c r="L148" s="116"/>
      <c r="M148" s="120"/>
      <c r="N148" s="121"/>
      <c r="O148" s="121"/>
      <c r="P148" s="122">
        <f>SUM(P149:P160)</f>
        <v>13.607000000000001</v>
      </c>
      <c r="Q148" s="121"/>
      <c r="R148" s="122">
        <f>SUM(R149:R160)</f>
        <v>0.20020000000000002</v>
      </c>
      <c r="S148" s="121"/>
      <c r="T148" s="123">
        <f>SUM(T149:T160)</f>
        <v>3.8790000000000005E-2</v>
      </c>
      <c r="AR148" s="117" t="s">
        <v>81</v>
      </c>
      <c r="AT148" s="124" t="s">
        <v>70</v>
      </c>
      <c r="AU148" s="124" t="s">
        <v>79</v>
      </c>
      <c r="AY148" s="117" t="s">
        <v>181</v>
      </c>
      <c r="BK148" s="125">
        <f>SUM(BK149:BK160)</f>
        <v>0</v>
      </c>
    </row>
    <row r="149" spans="2:65" s="1" customFormat="1" ht="16.5" customHeight="1">
      <c r="B149" s="128"/>
      <c r="C149" s="164" t="s">
        <v>283</v>
      </c>
      <c r="D149" s="164" t="s">
        <v>183</v>
      </c>
      <c r="E149" s="165" t="s">
        <v>796</v>
      </c>
      <c r="F149" s="166" t="s">
        <v>797</v>
      </c>
      <c r="G149" s="167" t="s">
        <v>770</v>
      </c>
      <c r="H149" s="168">
        <v>1</v>
      </c>
      <c r="I149" s="162"/>
      <c r="J149" s="169">
        <f t="shared" ref="J149:J160" si="10">ROUND(I149*H149,2)</f>
        <v>0</v>
      </c>
      <c r="K149" s="129" t="s">
        <v>187</v>
      </c>
      <c r="L149" s="26"/>
      <c r="M149" s="130" t="s">
        <v>1</v>
      </c>
      <c r="N149" s="131" t="s">
        <v>36</v>
      </c>
      <c r="O149" s="132">
        <v>0.54800000000000004</v>
      </c>
      <c r="P149" s="132">
        <f t="shared" ref="P149:P160" si="11">O149*H149</f>
        <v>0.54800000000000004</v>
      </c>
      <c r="Q149" s="132">
        <v>0</v>
      </c>
      <c r="R149" s="132">
        <f t="shared" ref="R149:R160" si="12">Q149*H149</f>
        <v>0</v>
      </c>
      <c r="S149" s="132">
        <v>1.933E-2</v>
      </c>
      <c r="T149" s="133">
        <f t="shared" ref="T149:T160" si="13">S149*H149</f>
        <v>1.933E-2</v>
      </c>
      <c r="AR149" s="134" t="s">
        <v>247</v>
      </c>
      <c r="AT149" s="134" t="s">
        <v>183</v>
      </c>
      <c r="AU149" s="134" t="s">
        <v>81</v>
      </c>
      <c r="AY149" s="15" t="s">
        <v>181</v>
      </c>
      <c r="BE149" s="135">
        <f t="shared" ref="BE149:BE160" si="14">IF(N149="základní",J149,0)</f>
        <v>0</v>
      </c>
      <c r="BF149" s="135">
        <f t="shared" ref="BF149:BF160" si="15">IF(N149="snížená",J149,0)</f>
        <v>0</v>
      </c>
      <c r="BG149" s="135">
        <f t="shared" ref="BG149:BG160" si="16">IF(N149="zákl. přenesená",J149,0)</f>
        <v>0</v>
      </c>
      <c r="BH149" s="135">
        <f t="shared" ref="BH149:BH160" si="17">IF(N149="sníž. přenesená",J149,0)</f>
        <v>0</v>
      </c>
      <c r="BI149" s="135">
        <f t="shared" ref="BI149:BI160" si="18">IF(N149="nulová",J149,0)</f>
        <v>0</v>
      </c>
      <c r="BJ149" s="15" t="s">
        <v>79</v>
      </c>
      <c r="BK149" s="135">
        <f t="shared" ref="BK149:BK160" si="19">ROUND(I149*H149,2)</f>
        <v>0</v>
      </c>
      <c r="BL149" s="15" t="s">
        <v>247</v>
      </c>
      <c r="BM149" s="134" t="s">
        <v>798</v>
      </c>
    </row>
    <row r="150" spans="2:65" s="1" customFormat="1" ht="16.5" customHeight="1">
      <c r="B150" s="128"/>
      <c r="C150" s="164" t="s">
        <v>287</v>
      </c>
      <c r="D150" s="164" t="s">
        <v>183</v>
      </c>
      <c r="E150" s="165" t="s">
        <v>799</v>
      </c>
      <c r="F150" s="166" t="s">
        <v>800</v>
      </c>
      <c r="G150" s="167" t="s">
        <v>770</v>
      </c>
      <c r="H150" s="168">
        <v>1</v>
      </c>
      <c r="I150" s="162"/>
      <c r="J150" s="169">
        <f t="shared" si="10"/>
        <v>0</v>
      </c>
      <c r="K150" s="129" t="s">
        <v>187</v>
      </c>
      <c r="L150" s="26"/>
      <c r="M150" s="130" t="s">
        <v>1</v>
      </c>
      <c r="N150" s="131" t="s">
        <v>36</v>
      </c>
      <c r="O150" s="132">
        <v>0.36199999999999999</v>
      </c>
      <c r="P150" s="132">
        <f t="shared" si="11"/>
        <v>0.36199999999999999</v>
      </c>
      <c r="Q150" s="132">
        <v>0</v>
      </c>
      <c r="R150" s="132">
        <f t="shared" si="12"/>
        <v>0</v>
      </c>
      <c r="S150" s="132">
        <v>1.9460000000000002E-2</v>
      </c>
      <c r="T150" s="133">
        <f t="shared" si="13"/>
        <v>1.9460000000000002E-2</v>
      </c>
      <c r="AR150" s="134" t="s">
        <v>247</v>
      </c>
      <c r="AT150" s="134" t="s">
        <v>183</v>
      </c>
      <c r="AU150" s="134" t="s">
        <v>81</v>
      </c>
      <c r="AY150" s="15" t="s">
        <v>181</v>
      </c>
      <c r="BE150" s="135">
        <f t="shared" si="14"/>
        <v>0</v>
      </c>
      <c r="BF150" s="135">
        <f t="shared" si="15"/>
        <v>0</v>
      </c>
      <c r="BG150" s="135">
        <f t="shared" si="16"/>
        <v>0</v>
      </c>
      <c r="BH150" s="135">
        <f t="shared" si="17"/>
        <v>0</v>
      </c>
      <c r="BI150" s="135">
        <f t="shared" si="18"/>
        <v>0</v>
      </c>
      <c r="BJ150" s="15" t="s">
        <v>79</v>
      </c>
      <c r="BK150" s="135">
        <f t="shared" si="19"/>
        <v>0</v>
      </c>
      <c r="BL150" s="15" t="s">
        <v>247</v>
      </c>
      <c r="BM150" s="134" t="s">
        <v>801</v>
      </c>
    </row>
    <row r="151" spans="2:65" s="1" customFormat="1" ht="16.5" customHeight="1">
      <c r="B151" s="128"/>
      <c r="C151" s="164" t="s">
        <v>291</v>
      </c>
      <c r="D151" s="164" t="s">
        <v>183</v>
      </c>
      <c r="E151" s="165" t="s">
        <v>802</v>
      </c>
      <c r="F151" s="166" t="s">
        <v>803</v>
      </c>
      <c r="G151" s="167" t="s">
        <v>770</v>
      </c>
      <c r="H151" s="168">
        <v>2</v>
      </c>
      <c r="I151" s="162"/>
      <c r="J151" s="169">
        <f t="shared" si="10"/>
        <v>0</v>
      </c>
      <c r="K151" s="129" t="s">
        <v>187</v>
      </c>
      <c r="L151" s="26"/>
      <c r="M151" s="130" t="s">
        <v>1</v>
      </c>
      <c r="N151" s="131" t="s">
        <v>36</v>
      </c>
      <c r="O151" s="132">
        <v>1.1000000000000001</v>
      </c>
      <c r="P151" s="132">
        <f t="shared" si="11"/>
        <v>2.2000000000000002</v>
      </c>
      <c r="Q151" s="132">
        <v>1.6920000000000001E-2</v>
      </c>
      <c r="R151" s="132">
        <f t="shared" si="12"/>
        <v>3.3840000000000002E-2</v>
      </c>
      <c r="S151" s="132">
        <v>0</v>
      </c>
      <c r="T151" s="133">
        <f t="shared" si="13"/>
        <v>0</v>
      </c>
      <c r="AR151" s="134" t="s">
        <v>247</v>
      </c>
      <c r="AT151" s="134" t="s">
        <v>183</v>
      </c>
      <c r="AU151" s="134" t="s">
        <v>81</v>
      </c>
      <c r="AY151" s="15" t="s">
        <v>181</v>
      </c>
      <c r="BE151" s="135">
        <f t="shared" si="14"/>
        <v>0</v>
      </c>
      <c r="BF151" s="135">
        <f t="shared" si="15"/>
        <v>0</v>
      </c>
      <c r="BG151" s="135">
        <f t="shared" si="16"/>
        <v>0</v>
      </c>
      <c r="BH151" s="135">
        <f t="shared" si="17"/>
        <v>0</v>
      </c>
      <c r="BI151" s="135">
        <f t="shared" si="18"/>
        <v>0</v>
      </c>
      <c r="BJ151" s="15" t="s">
        <v>79</v>
      </c>
      <c r="BK151" s="135">
        <f t="shared" si="19"/>
        <v>0</v>
      </c>
      <c r="BL151" s="15" t="s">
        <v>247</v>
      </c>
      <c r="BM151" s="134" t="s">
        <v>804</v>
      </c>
    </row>
    <row r="152" spans="2:65" s="1" customFormat="1" ht="16.5" customHeight="1">
      <c r="B152" s="128"/>
      <c r="C152" s="164" t="s">
        <v>295</v>
      </c>
      <c r="D152" s="164" t="s">
        <v>183</v>
      </c>
      <c r="E152" s="165" t="s">
        <v>805</v>
      </c>
      <c r="F152" s="166" t="s">
        <v>806</v>
      </c>
      <c r="G152" s="167" t="s">
        <v>770</v>
      </c>
      <c r="H152" s="168">
        <v>2</v>
      </c>
      <c r="I152" s="162"/>
      <c r="J152" s="169">
        <f t="shared" si="10"/>
        <v>0</v>
      </c>
      <c r="K152" s="129" t="s">
        <v>187</v>
      </c>
      <c r="L152" s="26"/>
      <c r="M152" s="130" t="s">
        <v>1</v>
      </c>
      <c r="N152" s="131" t="s">
        <v>36</v>
      </c>
      <c r="O152" s="132">
        <v>1.1000000000000001</v>
      </c>
      <c r="P152" s="132">
        <f t="shared" si="11"/>
        <v>2.2000000000000002</v>
      </c>
      <c r="Q152" s="132">
        <v>1.6469999999999999E-2</v>
      </c>
      <c r="R152" s="132">
        <f t="shared" si="12"/>
        <v>3.2939999999999997E-2</v>
      </c>
      <c r="S152" s="132">
        <v>0</v>
      </c>
      <c r="T152" s="133">
        <f t="shared" si="13"/>
        <v>0</v>
      </c>
      <c r="AR152" s="134" t="s">
        <v>247</v>
      </c>
      <c r="AT152" s="134" t="s">
        <v>183</v>
      </c>
      <c r="AU152" s="134" t="s">
        <v>81</v>
      </c>
      <c r="AY152" s="15" t="s">
        <v>181</v>
      </c>
      <c r="BE152" s="135">
        <f t="shared" si="14"/>
        <v>0</v>
      </c>
      <c r="BF152" s="135">
        <f t="shared" si="15"/>
        <v>0</v>
      </c>
      <c r="BG152" s="135">
        <f t="shared" si="16"/>
        <v>0</v>
      </c>
      <c r="BH152" s="135">
        <f t="shared" si="17"/>
        <v>0</v>
      </c>
      <c r="BI152" s="135">
        <f t="shared" si="18"/>
        <v>0</v>
      </c>
      <c r="BJ152" s="15" t="s">
        <v>79</v>
      </c>
      <c r="BK152" s="135">
        <f t="shared" si="19"/>
        <v>0</v>
      </c>
      <c r="BL152" s="15" t="s">
        <v>247</v>
      </c>
      <c r="BM152" s="134" t="s">
        <v>807</v>
      </c>
    </row>
    <row r="153" spans="2:65" s="1" customFormat="1" ht="16.5" customHeight="1">
      <c r="B153" s="128"/>
      <c r="C153" s="164" t="s">
        <v>299</v>
      </c>
      <c r="D153" s="164" t="s">
        <v>183</v>
      </c>
      <c r="E153" s="165" t="s">
        <v>808</v>
      </c>
      <c r="F153" s="166" t="s">
        <v>809</v>
      </c>
      <c r="G153" s="167" t="s">
        <v>770</v>
      </c>
      <c r="H153" s="168">
        <v>1</v>
      </c>
      <c r="I153" s="162"/>
      <c r="J153" s="169">
        <f t="shared" si="10"/>
        <v>0</v>
      </c>
      <c r="K153" s="129" t="s">
        <v>187</v>
      </c>
      <c r="L153" s="26"/>
      <c r="M153" s="130" t="s">
        <v>1</v>
      </c>
      <c r="N153" s="131" t="s">
        <v>36</v>
      </c>
      <c r="O153" s="132">
        <v>1.1000000000000001</v>
      </c>
      <c r="P153" s="132">
        <f t="shared" si="11"/>
        <v>1.1000000000000001</v>
      </c>
      <c r="Q153" s="132">
        <v>1.396E-2</v>
      </c>
      <c r="R153" s="132">
        <f t="shared" si="12"/>
        <v>1.396E-2</v>
      </c>
      <c r="S153" s="132">
        <v>0</v>
      </c>
      <c r="T153" s="133">
        <f t="shared" si="13"/>
        <v>0</v>
      </c>
      <c r="AR153" s="134" t="s">
        <v>247</v>
      </c>
      <c r="AT153" s="134" t="s">
        <v>183</v>
      </c>
      <c r="AU153" s="134" t="s">
        <v>81</v>
      </c>
      <c r="AY153" s="15" t="s">
        <v>181</v>
      </c>
      <c r="BE153" s="135">
        <f t="shared" si="14"/>
        <v>0</v>
      </c>
      <c r="BF153" s="135">
        <f t="shared" si="15"/>
        <v>0</v>
      </c>
      <c r="BG153" s="135">
        <f t="shared" si="16"/>
        <v>0</v>
      </c>
      <c r="BH153" s="135">
        <f t="shared" si="17"/>
        <v>0</v>
      </c>
      <c r="BI153" s="135">
        <f t="shared" si="18"/>
        <v>0</v>
      </c>
      <c r="BJ153" s="15" t="s">
        <v>79</v>
      </c>
      <c r="BK153" s="135">
        <f t="shared" si="19"/>
        <v>0</v>
      </c>
      <c r="BL153" s="15" t="s">
        <v>247</v>
      </c>
      <c r="BM153" s="134" t="s">
        <v>810</v>
      </c>
    </row>
    <row r="154" spans="2:65" s="1" customFormat="1" ht="16.5" customHeight="1">
      <c r="B154" s="128"/>
      <c r="C154" s="164" t="s">
        <v>302</v>
      </c>
      <c r="D154" s="164" t="s">
        <v>183</v>
      </c>
      <c r="E154" s="165" t="s">
        <v>811</v>
      </c>
      <c r="F154" s="166" t="s">
        <v>812</v>
      </c>
      <c r="G154" s="167" t="s">
        <v>770</v>
      </c>
      <c r="H154" s="168">
        <v>1</v>
      </c>
      <c r="I154" s="162"/>
      <c r="J154" s="169">
        <f t="shared" si="10"/>
        <v>0</v>
      </c>
      <c r="K154" s="129" t="s">
        <v>1</v>
      </c>
      <c r="L154" s="26"/>
      <c r="M154" s="130" t="s">
        <v>1</v>
      </c>
      <c r="N154" s="131" t="s">
        <v>36</v>
      </c>
      <c r="O154" s="132">
        <v>0.85</v>
      </c>
      <c r="P154" s="132">
        <f t="shared" si="11"/>
        <v>0.85</v>
      </c>
      <c r="Q154" s="132">
        <v>9.8300000000000002E-3</v>
      </c>
      <c r="R154" s="132">
        <f t="shared" si="12"/>
        <v>9.8300000000000002E-3</v>
      </c>
      <c r="S154" s="132">
        <v>0</v>
      </c>
      <c r="T154" s="133">
        <f t="shared" si="13"/>
        <v>0</v>
      </c>
      <c r="AR154" s="134" t="s">
        <v>247</v>
      </c>
      <c r="AT154" s="134" t="s">
        <v>183</v>
      </c>
      <c r="AU154" s="134" t="s">
        <v>81</v>
      </c>
      <c r="AY154" s="15" t="s">
        <v>181</v>
      </c>
      <c r="BE154" s="135">
        <f t="shared" si="14"/>
        <v>0</v>
      </c>
      <c r="BF154" s="135">
        <f t="shared" si="15"/>
        <v>0</v>
      </c>
      <c r="BG154" s="135">
        <f t="shared" si="16"/>
        <v>0</v>
      </c>
      <c r="BH154" s="135">
        <f t="shared" si="17"/>
        <v>0</v>
      </c>
      <c r="BI154" s="135">
        <f t="shared" si="18"/>
        <v>0</v>
      </c>
      <c r="BJ154" s="15" t="s">
        <v>79</v>
      </c>
      <c r="BK154" s="135">
        <f t="shared" si="19"/>
        <v>0</v>
      </c>
      <c r="BL154" s="15" t="s">
        <v>247</v>
      </c>
      <c r="BM154" s="134" t="s">
        <v>813</v>
      </c>
    </row>
    <row r="155" spans="2:65" s="1" customFormat="1" ht="16.5" customHeight="1">
      <c r="B155" s="128"/>
      <c r="C155" s="164" t="s">
        <v>308</v>
      </c>
      <c r="D155" s="164" t="s">
        <v>183</v>
      </c>
      <c r="E155" s="165" t="s">
        <v>814</v>
      </c>
      <c r="F155" s="166" t="s">
        <v>815</v>
      </c>
      <c r="G155" s="167" t="s">
        <v>770</v>
      </c>
      <c r="H155" s="168">
        <v>1</v>
      </c>
      <c r="I155" s="162"/>
      <c r="J155" s="169">
        <f t="shared" si="10"/>
        <v>0</v>
      </c>
      <c r="K155" s="129" t="s">
        <v>187</v>
      </c>
      <c r="L155" s="26"/>
      <c r="M155" s="130" t="s">
        <v>1</v>
      </c>
      <c r="N155" s="131" t="s">
        <v>36</v>
      </c>
      <c r="O155" s="132">
        <v>1.5</v>
      </c>
      <c r="P155" s="132">
        <f t="shared" si="11"/>
        <v>1.5</v>
      </c>
      <c r="Q155" s="132">
        <v>1.47E-2</v>
      </c>
      <c r="R155" s="132">
        <f t="shared" si="12"/>
        <v>1.47E-2</v>
      </c>
      <c r="S155" s="132">
        <v>0</v>
      </c>
      <c r="T155" s="133">
        <f t="shared" si="13"/>
        <v>0</v>
      </c>
      <c r="AR155" s="134" t="s">
        <v>247</v>
      </c>
      <c r="AT155" s="134" t="s">
        <v>183</v>
      </c>
      <c r="AU155" s="134" t="s">
        <v>81</v>
      </c>
      <c r="AY155" s="15" t="s">
        <v>181</v>
      </c>
      <c r="BE155" s="135">
        <f t="shared" si="14"/>
        <v>0</v>
      </c>
      <c r="BF155" s="135">
        <f t="shared" si="15"/>
        <v>0</v>
      </c>
      <c r="BG155" s="135">
        <f t="shared" si="16"/>
        <v>0</v>
      </c>
      <c r="BH155" s="135">
        <f t="shared" si="17"/>
        <v>0</v>
      </c>
      <c r="BI155" s="135">
        <f t="shared" si="18"/>
        <v>0</v>
      </c>
      <c r="BJ155" s="15" t="s">
        <v>79</v>
      </c>
      <c r="BK155" s="135">
        <f t="shared" si="19"/>
        <v>0</v>
      </c>
      <c r="BL155" s="15" t="s">
        <v>247</v>
      </c>
      <c r="BM155" s="134" t="s">
        <v>816</v>
      </c>
    </row>
    <row r="156" spans="2:65" s="1" customFormat="1" ht="16.5" customHeight="1">
      <c r="B156" s="128"/>
      <c r="C156" s="164" t="s">
        <v>313</v>
      </c>
      <c r="D156" s="164" t="s">
        <v>183</v>
      </c>
      <c r="E156" s="165" t="s">
        <v>817</v>
      </c>
      <c r="F156" s="166" t="s">
        <v>818</v>
      </c>
      <c r="G156" s="167" t="s">
        <v>770</v>
      </c>
      <c r="H156" s="168">
        <v>1</v>
      </c>
      <c r="I156" s="162"/>
      <c r="J156" s="169">
        <f t="shared" si="10"/>
        <v>0</v>
      </c>
      <c r="K156" s="129" t="s">
        <v>1</v>
      </c>
      <c r="L156" s="26"/>
      <c r="M156" s="130" t="s">
        <v>1</v>
      </c>
      <c r="N156" s="131" t="s">
        <v>36</v>
      </c>
      <c r="O156" s="132">
        <v>1.5</v>
      </c>
      <c r="P156" s="132">
        <f t="shared" si="11"/>
        <v>1.5</v>
      </c>
      <c r="Q156" s="132">
        <v>2.4160000000000001E-2</v>
      </c>
      <c r="R156" s="132">
        <f t="shared" si="12"/>
        <v>2.4160000000000001E-2</v>
      </c>
      <c r="S156" s="132">
        <v>0</v>
      </c>
      <c r="T156" s="133">
        <f t="shared" si="13"/>
        <v>0</v>
      </c>
      <c r="AR156" s="134" t="s">
        <v>247</v>
      </c>
      <c r="AT156" s="134" t="s">
        <v>183</v>
      </c>
      <c r="AU156" s="134" t="s">
        <v>81</v>
      </c>
      <c r="AY156" s="15" t="s">
        <v>181</v>
      </c>
      <c r="BE156" s="135">
        <f t="shared" si="14"/>
        <v>0</v>
      </c>
      <c r="BF156" s="135">
        <f t="shared" si="15"/>
        <v>0</v>
      </c>
      <c r="BG156" s="135">
        <f t="shared" si="16"/>
        <v>0</v>
      </c>
      <c r="BH156" s="135">
        <f t="shared" si="17"/>
        <v>0</v>
      </c>
      <c r="BI156" s="135">
        <f t="shared" si="18"/>
        <v>0</v>
      </c>
      <c r="BJ156" s="15" t="s">
        <v>79</v>
      </c>
      <c r="BK156" s="135">
        <f t="shared" si="19"/>
        <v>0</v>
      </c>
      <c r="BL156" s="15" t="s">
        <v>247</v>
      </c>
      <c r="BM156" s="134" t="s">
        <v>819</v>
      </c>
    </row>
    <row r="157" spans="2:65" s="1" customFormat="1" ht="16.5" customHeight="1">
      <c r="B157" s="128"/>
      <c r="C157" s="164" t="s">
        <v>317</v>
      </c>
      <c r="D157" s="164" t="s">
        <v>183</v>
      </c>
      <c r="E157" s="165" t="s">
        <v>820</v>
      </c>
      <c r="F157" s="166" t="s">
        <v>821</v>
      </c>
      <c r="G157" s="167" t="s">
        <v>770</v>
      </c>
      <c r="H157" s="168">
        <v>1</v>
      </c>
      <c r="I157" s="162"/>
      <c r="J157" s="169">
        <f t="shared" si="10"/>
        <v>0</v>
      </c>
      <c r="K157" s="129" t="s">
        <v>187</v>
      </c>
      <c r="L157" s="26"/>
      <c r="M157" s="130" t="s">
        <v>1</v>
      </c>
      <c r="N157" s="131" t="s">
        <v>36</v>
      </c>
      <c r="O157" s="132">
        <v>2.5470000000000002</v>
      </c>
      <c r="P157" s="132">
        <f t="shared" si="11"/>
        <v>2.5470000000000002</v>
      </c>
      <c r="Q157" s="132">
        <v>6.3250000000000001E-2</v>
      </c>
      <c r="R157" s="132">
        <f t="shared" si="12"/>
        <v>6.3250000000000001E-2</v>
      </c>
      <c r="S157" s="132">
        <v>0</v>
      </c>
      <c r="T157" s="133">
        <f t="shared" si="13"/>
        <v>0</v>
      </c>
      <c r="AR157" s="134" t="s">
        <v>247</v>
      </c>
      <c r="AT157" s="134" t="s">
        <v>183</v>
      </c>
      <c r="AU157" s="134" t="s">
        <v>81</v>
      </c>
      <c r="AY157" s="15" t="s">
        <v>181</v>
      </c>
      <c r="BE157" s="135">
        <f t="shared" si="14"/>
        <v>0</v>
      </c>
      <c r="BF157" s="135">
        <f t="shared" si="15"/>
        <v>0</v>
      </c>
      <c r="BG157" s="135">
        <f t="shared" si="16"/>
        <v>0</v>
      </c>
      <c r="BH157" s="135">
        <f t="shared" si="17"/>
        <v>0</v>
      </c>
      <c r="BI157" s="135">
        <f t="shared" si="18"/>
        <v>0</v>
      </c>
      <c r="BJ157" s="15" t="s">
        <v>79</v>
      </c>
      <c r="BK157" s="135">
        <f t="shared" si="19"/>
        <v>0</v>
      </c>
      <c r="BL157" s="15" t="s">
        <v>247</v>
      </c>
      <c r="BM157" s="134" t="s">
        <v>822</v>
      </c>
    </row>
    <row r="158" spans="2:65" s="1" customFormat="1" ht="16.5" customHeight="1">
      <c r="B158" s="128"/>
      <c r="C158" s="164" t="s">
        <v>322</v>
      </c>
      <c r="D158" s="164" t="s">
        <v>183</v>
      </c>
      <c r="E158" s="165" t="s">
        <v>823</v>
      </c>
      <c r="F158" s="166" t="s">
        <v>824</v>
      </c>
      <c r="G158" s="167" t="s">
        <v>770</v>
      </c>
      <c r="H158" s="168">
        <v>2</v>
      </c>
      <c r="I158" s="162"/>
      <c r="J158" s="169">
        <f t="shared" si="10"/>
        <v>0</v>
      </c>
      <c r="K158" s="129" t="s">
        <v>187</v>
      </c>
      <c r="L158" s="26"/>
      <c r="M158" s="130" t="s">
        <v>1</v>
      </c>
      <c r="N158" s="131" t="s">
        <v>36</v>
      </c>
      <c r="O158" s="132">
        <v>0.2</v>
      </c>
      <c r="P158" s="132">
        <f t="shared" si="11"/>
        <v>0.4</v>
      </c>
      <c r="Q158" s="132">
        <v>1.9599999999999999E-3</v>
      </c>
      <c r="R158" s="132">
        <f t="shared" si="12"/>
        <v>3.9199999999999999E-3</v>
      </c>
      <c r="S158" s="132">
        <v>0</v>
      </c>
      <c r="T158" s="133">
        <f t="shared" si="13"/>
        <v>0</v>
      </c>
      <c r="AR158" s="134" t="s">
        <v>247</v>
      </c>
      <c r="AT158" s="134" t="s">
        <v>183</v>
      </c>
      <c r="AU158" s="134" t="s">
        <v>81</v>
      </c>
      <c r="AY158" s="15" t="s">
        <v>181</v>
      </c>
      <c r="BE158" s="135">
        <f t="shared" si="14"/>
        <v>0</v>
      </c>
      <c r="BF158" s="135">
        <f t="shared" si="15"/>
        <v>0</v>
      </c>
      <c r="BG158" s="135">
        <f t="shared" si="16"/>
        <v>0</v>
      </c>
      <c r="BH158" s="135">
        <f t="shared" si="17"/>
        <v>0</v>
      </c>
      <c r="BI158" s="135">
        <f t="shared" si="18"/>
        <v>0</v>
      </c>
      <c r="BJ158" s="15" t="s">
        <v>79</v>
      </c>
      <c r="BK158" s="135">
        <f t="shared" si="19"/>
        <v>0</v>
      </c>
      <c r="BL158" s="15" t="s">
        <v>247</v>
      </c>
      <c r="BM158" s="134" t="s">
        <v>825</v>
      </c>
    </row>
    <row r="159" spans="2:65" s="1" customFormat="1" ht="16.5" customHeight="1">
      <c r="B159" s="128"/>
      <c r="C159" s="164" t="s">
        <v>327</v>
      </c>
      <c r="D159" s="164" t="s">
        <v>183</v>
      </c>
      <c r="E159" s="165" t="s">
        <v>826</v>
      </c>
      <c r="F159" s="166" t="s">
        <v>827</v>
      </c>
      <c r="G159" s="167" t="s">
        <v>770</v>
      </c>
      <c r="H159" s="168">
        <v>2</v>
      </c>
      <c r="I159" s="162"/>
      <c r="J159" s="169">
        <f t="shared" si="10"/>
        <v>0</v>
      </c>
      <c r="K159" s="129" t="s">
        <v>187</v>
      </c>
      <c r="L159" s="26"/>
      <c r="M159" s="130" t="s">
        <v>1</v>
      </c>
      <c r="N159" s="131" t="s">
        <v>36</v>
      </c>
      <c r="O159" s="132">
        <v>0.2</v>
      </c>
      <c r="P159" s="132">
        <f t="shared" si="11"/>
        <v>0.4</v>
      </c>
      <c r="Q159" s="132">
        <v>1.8E-3</v>
      </c>
      <c r="R159" s="132">
        <f t="shared" si="12"/>
        <v>3.5999999999999999E-3</v>
      </c>
      <c r="S159" s="132">
        <v>0</v>
      </c>
      <c r="T159" s="133">
        <f t="shared" si="13"/>
        <v>0</v>
      </c>
      <c r="AR159" s="134" t="s">
        <v>247</v>
      </c>
      <c r="AT159" s="134" t="s">
        <v>183</v>
      </c>
      <c r="AU159" s="134" t="s">
        <v>81</v>
      </c>
      <c r="AY159" s="15" t="s">
        <v>181</v>
      </c>
      <c r="BE159" s="135">
        <f t="shared" si="14"/>
        <v>0</v>
      </c>
      <c r="BF159" s="135">
        <f t="shared" si="15"/>
        <v>0</v>
      </c>
      <c r="BG159" s="135">
        <f t="shared" si="16"/>
        <v>0</v>
      </c>
      <c r="BH159" s="135">
        <f t="shared" si="17"/>
        <v>0</v>
      </c>
      <c r="BI159" s="135">
        <f t="shared" si="18"/>
        <v>0</v>
      </c>
      <c r="BJ159" s="15" t="s">
        <v>79</v>
      </c>
      <c r="BK159" s="135">
        <f t="shared" si="19"/>
        <v>0</v>
      </c>
      <c r="BL159" s="15" t="s">
        <v>247</v>
      </c>
      <c r="BM159" s="134" t="s">
        <v>828</v>
      </c>
    </row>
    <row r="160" spans="2:65" s="1" customFormat="1" ht="16.5" customHeight="1">
      <c r="B160" s="128"/>
      <c r="C160" s="164" t="s">
        <v>331</v>
      </c>
      <c r="D160" s="164" t="s">
        <v>183</v>
      </c>
      <c r="E160" s="165" t="s">
        <v>829</v>
      </c>
      <c r="F160" s="166" t="s">
        <v>830</v>
      </c>
      <c r="G160" s="167" t="s">
        <v>449</v>
      </c>
      <c r="H160" s="168">
        <f>SUM(J149:J159)/100</f>
        <v>0</v>
      </c>
      <c r="I160" s="162"/>
      <c r="J160" s="169">
        <f t="shared" si="10"/>
        <v>0</v>
      </c>
      <c r="K160" s="129" t="s">
        <v>187</v>
      </c>
      <c r="L160" s="26"/>
      <c r="M160" s="156" t="s">
        <v>1</v>
      </c>
      <c r="N160" s="157" t="s">
        <v>36</v>
      </c>
      <c r="O160" s="158">
        <v>0</v>
      </c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AR160" s="134" t="s">
        <v>247</v>
      </c>
      <c r="AT160" s="134" t="s">
        <v>183</v>
      </c>
      <c r="AU160" s="134" t="s">
        <v>81</v>
      </c>
      <c r="AY160" s="15" t="s">
        <v>181</v>
      </c>
      <c r="BE160" s="135">
        <f t="shared" si="14"/>
        <v>0</v>
      </c>
      <c r="BF160" s="135">
        <f t="shared" si="15"/>
        <v>0</v>
      </c>
      <c r="BG160" s="135">
        <f t="shared" si="16"/>
        <v>0</v>
      </c>
      <c r="BH160" s="135">
        <f t="shared" si="17"/>
        <v>0</v>
      </c>
      <c r="BI160" s="135">
        <f t="shared" si="18"/>
        <v>0</v>
      </c>
      <c r="BJ160" s="15" t="s">
        <v>79</v>
      </c>
      <c r="BK160" s="135">
        <f t="shared" si="19"/>
        <v>0</v>
      </c>
      <c r="BL160" s="15" t="s">
        <v>247</v>
      </c>
      <c r="BM160" s="134" t="s">
        <v>831</v>
      </c>
    </row>
    <row r="161" spans="2:12" s="1" customFormat="1" ht="6.95" customHeight="1">
      <c r="B161" s="38"/>
      <c r="C161" s="39"/>
      <c r="D161" s="39"/>
      <c r="E161" s="39"/>
      <c r="F161" s="39"/>
      <c r="G161" s="39"/>
      <c r="H161" s="39"/>
      <c r="I161" s="39"/>
      <c r="J161" s="39"/>
      <c r="K161" s="39"/>
      <c r="L161" s="26"/>
    </row>
  </sheetData>
  <sheetProtection algorithmName="SHA-512" hashValue="Tzi+J6vjwWf7gqq1vHl+hz1OQlntO7a1GcURWKYFacns36YJk+KdZJvL4dWvJ4TDtlBKCJiT6+0SXprl/Dt1Rw==" saltValue="Y66+hMGzT5mDw9DkDif6Jw==" spinCount="100000" sheet="1" objects="1" scenarios="1"/>
  <autoFilter ref="C119:K16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61"/>
  <sheetViews>
    <sheetView showGridLines="0" topLeftCell="A136" workbookViewId="0">
      <selection activeCell="I153" sqref="I15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0"/>
    </row>
    <row r="2" spans="1:4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87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1:46" ht="24.95" hidden="1" customHeight="1">
      <c r="B4" s="18"/>
      <c r="D4" s="19" t="s">
        <v>102</v>
      </c>
      <c r="L4" s="18"/>
      <c r="M4" s="82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3" t="s">
        <v>12</v>
      </c>
      <c r="L6" s="18"/>
    </row>
    <row r="7" spans="1:4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</row>
    <row r="8" spans="1:46" s="1" customFormat="1" ht="12" hidden="1" customHeight="1">
      <c r="B8" s="26"/>
      <c r="D8" s="23" t="s">
        <v>111</v>
      </c>
      <c r="L8" s="26"/>
    </row>
    <row r="9" spans="1:46" s="1" customFormat="1" ht="36.950000000000003" hidden="1" customHeight="1">
      <c r="B9" s="26"/>
      <c r="E9" s="211" t="s">
        <v>832</v>
      </c>
      <c r="F9" s="229"/>
      <c r="G9" s="229"/>
      <c r="H9" s="229"/>
      <c r="L9" s="26"/>
    </row>
    <row r="10" spans="1:46" s="1" customFormat="1" hidden="1">
      <c r="B10" s="26"/>
      <c r="L10" s="26"/>
    </row>
    <row r="11" spans="1:4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</row>
    <row r="12" spans="1:4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</row>
    <row r="13" spans="1:46" s="1" customFormat="1" ht="10.9" hidden="1" customHeight="1">
      <c r="B13" s="26"/>
      <c r="L13" s="26"/>
    </row>
    <row r="14" spans="1:4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</row>
    <row r="15" spans="1:46" s="1" customFormat="1" ht="18" hidden="1" customHeight="1">
      <c r="B15" s="26"/>
      <c r="E15" s="22" t="s">
        <v>716</v>
      </c>
      <c r="I15" s="23" t="s">
        <v>23</v>
      </c>
      <c r="J15" s="22" t="s">
        <v>1</v>
      </c>
      <c r="L15" s="26"/>
    </row>
    <row r="16" spans="1:46" s="1" customFormat="1" ht="6.95" hidden="1" customHeight="1">
      <c r="B16" s="26"/>
      <c r="L16" s="26"/>
    </row>
    <row r="17" spans="2:12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</row>
    <row r="18" spans="2:12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</row>
    <row r="19" spans="2:12" s="1" customFormat="1" ht="6.95" hidden="1" customHeight="1">
      <c r="B19" s="26"/>
      <c r="L19" s="26"/>
    </row>
    <row r="20" spans="2:12" s="1" customFormat="1" ht="12" hidden="1" customHeight="1">
      <c r="B20" s="26"/>
      <c r="D20" s="23" t="s">
        <v>25</v>
      </c>
      <c r="I20" s="23" t="s">
        <v>21</v>
      </c>
      <c r="J20" s="22" t="s">
        <v>1</v>
      </c>
      <c r="L20" s="26"/>
    </row>
    <row r="21" spans="2:12" s="1" customFormat="1" ht="18" hidden="1" customHeight="1">
      <c r="B21" s="26"/>
      <c r="E21" s="22" t="s">
        <v>26</v>
      </c>
      <c r="I21" s="23" t="s">
        <v>23</v>
      </c>
      <c r="J21" s="22" t="s">
        <v>1</v>
      </c>
      <c r="L21" s="26"/>
    </row>
    <row r="22" spans="2:12" s="1" customFormat="1" ht="6.95" hidden="1" customHeight="1">
      <c r="B22" s="26"/>
      <c r="L22" s="26"/>
    </row>
    <row r="23" spans="2:12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</row>
    <row r="24" spans="2:12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</row>
    <row r="25" spans="2:12" s="1" customFormat="1" ht="6.95" hidden="1" customHeight="1">
      <c r="B25" s="26"/>
      <c r="L25" s="26"/>
    </row>
    <row r="26" spans="2:12" s="1" customFormat="1" ht="12" hidden="1" customHeight="1">
      <c r="B26" s="26"/>
      <c r="D26" s="23" t="s">
        <v>29</v>
      </c>
      <c r="L26" s="26"/>
    </row>
    <row r="27" spans="2:12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12" s="1" customFormat="1" ht="6.95" hidden="1" customHeight="1">
      <c r="B28" s="26"/>
      <c r="L28" s="26"/>
    </row>
    <row r="29" spans="2:12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hidden="1" customHeight="1">
      <c r="B30" s="26"/>
      <c r="D30" s="84" t="s">
        <v>31</v>
      </c>
      <c r="J30" s="58">
        <f>ROUND(J121, 2)</f>
        <v>0</v>
      </c>
      <c r="L30" s="26"/>
    </row>
    <row r="31" spans="2:12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ROUND((SUM(BE121:BE160)),  2)</f>
        <v>0</v>
      </c>
      <c r="I33" s="87">
        <v>0.21</v>
      </c>
      <c r="J33" s="86">
        <f>ROUND(((SUM(BE121:BE160))*I33),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ROUND((SUM(BF121:BF160)),  2)</f>
        <v>0</v>
      </c>
      <c r="I34" s="87">
        <v>0.15</v>
      </c>
      <c r="J34" s="86">
        <f>ROUND(((SUM(BF121:BF160))*I34),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ROUND((SUM(BG121:BG160)),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ROUND((SUM(BH121:BH160)),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ROUND((SUM(BI121:BI160)),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C) - Ústřední vytápění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43.15" hidden="1" customHeight="1">
      <c r="B91" s="26"/>
      <c r="C91" s="23" t="s">
        <v>20</v>
      </c>
      <c r="F91" s="22" t="str">
        <f>E15</f>
        <v>Obec Janov nad Nisou č.p.374</v>
      </c>
      <c r="I91" s="23" t="s">
        <v>25</v>
      </c>
      <c r="J91" s="24" t="str">
        <f>E21</f>
        <v>TOINSTA společnost projektantů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J121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159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19.899999999999999" hidden="1" customHeight="1">
      <c r="B98" s="103"/>
      <c r="D98" s="104" t="s">
        <v>833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19.899999999999999" hidden="1" customHeight="1">
      <c r="B99" s="103"/>
      <c r="D99" s="104" t="s">
        <v>834</v>
      </c>
      <c r="E99" s="105"/>
      <c r="F99" s="105"/>
      <c r="G99" s="105"/>
      <c r="H99" s="105"/>
      <c r="I99" s="105"/>
      <c r="J99" s="106">
        <f>J131</f>
        <v>0</v>
      </c>
      <c r="L99" s="103"/>
    </row>
    <row r="100" spans="2:12" s="9" customFormat="1" ht="19.899999999999999" hidden="1" customHeight="1">
      <c r="B100" s="103"/>
      <c r="D100" s="104" t="s">
        <v>835</v>
      </c>
      <c r="E100" s="105"/>
      <c r="F100" s="105"/>
      <c r="G100" s="105"/>
      <c r="H100" s="105"/>
      <c r="I100" s="105"/>
      <c r="J100" s="106">
        <f>J141</f>
        <v>0</v>
      </c>
      <c r="L100" s="103"/>
    </row>
    <row r="101" spans="2:12" s="9" customFormat="1" ht="19.899999999999999" hidden="1" customHeight="1">
      <c r="B101" s="103"/>
      <c r="D101" s="104" t="s">
        <v>836</v>
      </c>
      <c r="E101" s="105"/>
      <c r="F101" s="105"/>
      <c r="G101" s="105"/>
      <c r="H101" s="105"/>
      <c r="I101" s="105"/>
      <c r="J101" s="106">
        <f>J151</f>
        <v>0</v>
      </c>
      <c r="L101" s="103"/>
    </row>
    <row r="102" spans="2:12" s="1" customFormat="1" ht="21.75" hidden="1" customHeight="1">
      <c r="B102" s="26"/>
      <c r="L102" s="26"/>
    </row>
    <row r="103" spans="2:12" s="1" customFormat="1" ht="6.95" hidden="1" customHeight="1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26"/>
    </row>
    <row r="104" spans="2:12" hidden="1"/>
    <row r="105" spans="2:12" hidden="1"/>
    <row r="106" spans="2:12" hidden="1"/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6"/>
    </row>
    <row r="108" spans="2:12" s="1" customFormat="1" ht="24.95" customHeight="1">
      <c r="B108" s="26"/>
      <c r="C108" s="19" t="s">
        <v>166</v>
      </c>
      <c r="L108" s="26"/>
    </row>
    <row r="109" spans="2:12" s="1" customFormat="1" ht="6.95" customHeight="1">
      <c r="B109" s="26"/>
      <c r="L109" s="26"/>
    </row>
    <row r="110" spans="2:12" s="1" customFormat="1" ht="12" customHeight="1">
      <c r="B110" s="26"/>
      <c r="C110" s="23" t="s">
        <v>12</v>
      </c>
      <c r="L110" s="26"/>
    </row>
    <row r="111" spans="2:12" s="1" customFormat="1" ht="16.5" customHeight="1">
      <c r="B111" s="26"/>
      <c r="E111" s="230" t="str">
        <f>E7</f>
        <v>Stavební úpravy východní části přízemí radnice Janov nad Nisou č.p. 520</v>
      </c>
      <c r="F111" s="231"/>
      <c r="G111" s="231"/>
      <c r="H111" s="231"/>
      <c r="L111" s="26"/>
    </row>
    <row r="112" spans="2:12" s="1" customFormat="1" ht="12" customHeight="1">
      <c r="B112" s="26"/>
      <c r="C112" s="23" t="s">
        <v>111</v>
      </c>
      <c r="L112" s="26"/>
    </row>
    <row r="113" spans="2:65" s="1" customFormat="1" ht="16.5" customHeight="1">
      <c r="B113" s="26"/>
      <c r="E113" s="211" t="str">
        <f>E9</f>
        <v>C) - Ústřední vytápění</v>
      </c>
      <c r="F113" s="229"/>
      <c r="G113" s="229"/>
      <c r="H113" s="229"/>
      <c r="L113" s="26"/>
    </row>
    <row r="114" spans="2:65" s="1" customFormat="1" ht="6.95" customHeight="1">
      <c r="B114" s="26"/>
      <c r="L114" s="26"/>
    </row>
    <row r="115" spans="2:65" s="1" customFormat="1" ht="12" customHeight="1">
      <c r="B115" s="26"/>
      <c r="C115" s="23" t="s">
        <v>16</v>
      </c>
      <c r="F115" s="22" t="str">
        <f>F12</f>
        <v xml:space="preserve"> </v>
      </c>
      <c r="I115" s="23" t="s">
        <v>18</v>
      </c>
      <c r="J115" s="46" t="str">
        <f>IF(J12="","",J12)</f>
        <v>9. 9. 2021</v>
      </c>
      <c r="L115" s="26"/>
    </row>
    <row r="116" spans="2:65" s="1" customFormat="1" ht="6.95" customHeight="1">
      <c r="B116" s="26"/>
      <c r="L116" s="26"/>
    </row>
    <row r="117" spans="2:65" s="1" customFormat="1" ht="43.15" customHeight="1">
      <c r="B117" s="26"/>
      <c r="C117" s="23" t="s">
        <v>20</v>
      </c>
      <c r="F117" s="22" t="str">
        <f>E15</f>
        <v>Obec Janov nad Nisou č.p.374</v>
      </c>
      <c r="I117" s="23" t="s">
        <v>25</v>
      </c>
      <c r="J117" s="24" t="str">
        <f>E21</f>
        <v>TOINSTA společnost projektantů</v>
      </c>
      <c r="L117" s="26"/>
    </row>
    <row r="118" spans="2:65" s="1" customFormat="1" ht="15.2" customHeight="1">
      <c r="B118" s="26"/>
      <c r="C118" s="23"/>
      <c r="F118" s="22"/>
      <c r="I118" s="23"/>
      <c r="J118" s="24"/>
      <c r="L118" s="26"/>
    </row>
    <row r="119" spans="2:65" s="1" customFormat="1" ht="10.35" customHeight="1">
      <c r="B119" s="26"/>
      <c r="L119" s="26"/>
    </row>
    <row r="120" spans="2:65" s="10" customFormat="1" ht="29.25" customHeight="1">
      <c r="B120" s="107"/>
      <c r="C120" s="108" t="s">
        <v>167</v>
      </c>
      <c r="D120" s="109" t="s">
        <v>56</v>
      </c>
      <c r="E120" s="109" t="s">
        <v>52</v>
      </c>
      <c r="F120" s="109" t="s">
        <v>53</v>
      </c>
      <c r="G120" s="109" t="s">
        <v>168</v>
      </c>
      <c r="H120" s="109" t="s">
        <v>169</v>
      </c>
      <c r="I120" s="109" t="s">
        <v>170</v>
      </c>
      <c r="J120" s="110" t="s">
        <v>151</v>
      </c>
      <c r="K120" s="111" t="s">
        <v>171</v>
      </c>
      <c r="L120" s="107"/>
      <c r="M120" s="51" t="s">
        <v>1</v>
      </c>
      <c r="N120" s="52" t="s">
        <v>35</v>
      </c>
      <c r="O120" s="52" t="s">
        <v>172</v>
      </c>
      <c r="P120" s="52" t="s">
        <v>173</v>
      </c>
      <c r="Q120" s="52" t="s">
        <v>174</v>
      </c>
      <c r="R120" s="52" t="s">
        <v>175</v>
      </c>
      <c r="S120" s="52" t="s">
        <v>176</v>
      </c>
      <c r="T120" s="53" t="s">
        <v>177</v>
      </c>
    </row>
    <row r="121" spans="2:65" s="1" customFormat="1" ht="22.9" customHeight="1">
      <c r="B121" s="26"/>
      <c r="C121" s="56" t="s">
        <v>178</v>
      </c>
      <c r="J121" s="112">
        <f>BK121</f>
        <v>0</v>
      </c>
      <c r="L121" s="26"/>
      <c r="M121" s="54"/>
      <c r="N121" s="47"/>
      <c r="O121" s="47"/>
      <c r="P121" s="113">
        <f>P122</f>
        <v>44.454500000000003</v>
      </c>
      <c r="Q121" s="47"/>
      <c r="R121" s="113">
        <f>R122</f>
        <v>0.29215400000000002</v>
      </c>
      <c r="S121" s="47"/>
      <c r="T121" s="114">
        <f>T122</f>
        <v>0.24680000000000005</v>
      </c>
      <c r="AT121" s="15" t="s">
        <v>70</v>
      </c>
      <c r="AU121" s="15" t="s">
        <v>153</v>
      </c>
      <c r="BK121" s="115">
        <f>BK122</f>
        <v>0</v>
      </c>
    </row>
    <row r="122" spans="2:65" s="11" customFormat="1" ht="25.9" customHeight="1">
      <c r="B122" s="116"/>
      <c r="D122" s="117" t="s">
        <v>70</v>
      </c>
      <c r="E122" s="118" t="s">
        <v>345</v>
      </c>
      <c r="F122" s="118" t="s">
        <v>346</v>
      </c>
      <c r="J122" s="119">
        <f>BK122</f>
        <v>0</v>
      </c>
      <c r="L122" s="116"/>
      <c r="M122" s="120"/>
      <c r="N122" s="121"/>
      <c r="O122" s="121"/>
      <c r="P122" s="122">
        <f>P123+P131+P141+P151</f>
        <v>44.454500000000003</v>
      </c>
      <c r="Q122" s="121"/>
      <c r="R122" s="122">
        <f>R123+R131+R141+R151</f>
        <v>0.29215400000000002</v>
      </c>
      <c r="S122" s="121"/>
      <c r="T122" s="123">
        <f>T123+T131+T141+T151</f>
        <v>0.24680000000000005</v>
      </c>
      <c r="AR122" s="117" t="s">
        <v>81</v>
      </c>
      <c r="AT122" s="124" t="s">
        <v>70</v>
      </c>
      <c r="AU122" s="124" t="s">
        <v>71</v>
      </c>
      <c r="AY122" s="117" t="s">
        <v>181</v>
      </c>
      <c r="BK122" s="125">
        <f>BK123+BK131+BK141+BK151</f>
        <v>0</v>
      </c>
    </row>
    <row r="123" spans="2:65" s="11" customFormat="1" ht="22.9" customHeight="1">
      <c r="B123" s="116"/>
      <c r="D123" s="117" t="s">
        <v>70</v>
      </c>
      <c r="E123" s="126" t="s">
        <v>837</v>
      </c>
      <c r="F123" s="126" t="s">
        <v>838</v>
      </c>
      <c r="J123" s="127">
        <f>BK123</f>
        <v>0</v>
      </c>
      <c r="L123" s="116"/>
      <c r="M123" s="120"/>
      <c r="N123" s="121"/>
      <c r="O123" s="121"/>
      <c r="P123" s="122">
        <f>SUM(P124:P130)</f>
        <v>15.827999999999999</v>
      </c>
      <c r="Q123" s="121"/>
      <c r="R123" s="122">
        <f>SUM(R124:R130)</f>
        <v>6.8970000000000004E-2</v>
      </c>
      <c r="S123" s="121"/>
      <c r="T123" s="123">
        <f>SUM(T124:T130)</f>
        <v>3.5560000000000001E-2</v>
      </c>
      <c r="AR123" s="117" t="s">
        <v>81</v>
      </c>
      <c r="AT123" s="124" t="s">
        <v>70</v>
      </c>
      <c r="AU123" s="124" t="s">
        <v>79</v>
      </c>
      <c r="AY123" s="117" t="s">
        <v>181</v>
      </c>
      <c r="BK123" s="125">
        <f>SUM(BK124:BK130)</f>
        <v>0</v>
      </c>
    </row>
    <row r="124" spans="2:65" s="1" customFormat="1" ht="16.5" customHeight="1">
      <c r="B124" s="128"/>
      <c r="C124" s="164" t="s">
        <v>79</v>
      </c>
      <c r="D124" s="164" t="s">
        <v>183</v>
      </c>
      <c r="E124" s="165" t="s">
        <v>839</v>
      </c>
      <c r="F124" s="166" t="s">
        <v>840</v>
      </c>
      <c r="G124" s="167" t="s">
        <v>363</v>
      </c>
      <c r="H124" s="168">
        <v>14</v>
      </c>
      <c r="I124" s="162"/>
      <c r="J124" s="169">
        <f>ROUND(I124*H124,2)</f>
        <v>0</v>
      </c>
      <c r="K124" s="129" t="s">
        <v>187</v>
      </c>
      <c r="L124" s="26"/>
      <c r="M124" s="130" t="s">
        <v>1</v>
      </c>
      <c r="N124" s="131" t="s">
        <v>36</v>
      </c>
      <c r="O124" s="132">
        <v>8.3000000000000004E-2</v>
      </c>
      <c r="P124" s="132">
        <f>O124*H124</f>
        <v>1.1620000000000001</v>
      </c>
      <c r="Q124" s="132">
        <v>4.0000000000000003E-5</v>
      </c>
      <c r="R124" s="132">
        <f>Q124*H124</f>
        <v>5.6000000000000006E-4</v>
      </c>
      <c r="S124" s="132">
        <v>2.5400000000000002E-3</v>
      </c>
      <c r="T124" s="133">
        <f>S124*H124</f>
        <v>3.5560000000000001E-2</v>
      </c>
      <c r="AR124" s="134" t="s">
        <v>247</v>
      </c>
      <c r="AT124" s="134" t="s">
        <v>183</v>
      </c>
      <c r="AU124" s="134" t="s">
        <v>81</v>
      </c>
      <c r="AY124" s="15" t="s">
        <v>181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5" t="s">
        <v>79</v>
      </c>
      <c r="BK124" s="135">
        <f>ROUND(I124*H124,2)</f>
        <v>0</v>
      </c>
      <c r="BL124" s="15" t="s">
        <v>247</v>
      </c>
      <c r="BM124" s="134" t="s">
        <v>841</v>
      </c>
    </row>
    <row r="125" spans="2:65" s="12" customFormat="1">
      <c r="B125" s="136"/>
      <c r="C125" s="182"/>
      <c r="D125" s="183" t="s">
        <v>190</v>
      </c>
      <c r="E125" s="184" t="s">
        <v>1</v>
      </c>
      <c r="F125" s="185" t="s">
        <v>214</v>
      </c>
      <c r="G125" s="182"/>
      <c r="H125" s="186">
        <v>14</v>
      </c>
      <c r="I125" s="187"/>
      <c r="J125" s="182"/>
      <c r="L125" s="136"/>
      <c r="M125" s="141"/>
      <c r="N125" s="142"/>
      <c r="O125" s="142"/>
      <c r="P125" s="142"/>
      <c r="Q125" s="142"/>
      <c r="R125" s="142"/>
      <c r="S125" s="142"/>
      <c r="T125" s="143"/>
      <c r="AT125" s="138" t="s">
        <v>190</v>
      </c>
      <c r="AU125" s="138" t="s">
        <v>81</v>
      </c>
      <c r="AV125" s="12" t="s">
        <v>81</v>
      </c>
      <c r="AW125" s="12" t="s">
        <v>27</v>
      </c>
      <c r="AX125" s="12" t="s">
        <v>79</v>
      </c>
      <c r="AY125" s="138" t="s">
        <v>181</v>
      </c>
    </row>
    <row r="126" spans="2:65" s="1" customFormat="1" ht="16.5" customHeight="1">
      <c r="B126" s="128"/>
      <c r="C126" s="164" t="s">
        <v>81</v>
      </c>
      <c r="D126" s="164" t="s">
        <v>183</v>
      </c>
      <c r="E126" s="165" t="s">
        <v>842</v>
      </c>
      <c r="F126" s="166" t="s">
        <v>843</v>
      </c>
      <c r="G126" s="167" t="s">
        <v>363</v>
      </c>
      <c r="H126" s="168">
        <v>3</v>
      </c>
      <c r="I126" s="162"/>
      <c r="J126" s="169">
        <f>ROUND(I126*H126,2)</f>
        <v>0</v>
      </c>
      <c r="K126" s="129" t="s">
        <v>187</v>
      </c>
      <c r="L126" s="26"/>
      <c r="M126" s="130" t="s">
        <v>1</v>
      </c>
      <c r="N126" s="131" t="s">
        <v>36</v>
      </c>
      <c r="O126" s="132">
        <v>0.32</v>
      </c>
      <c r="P126" s="132">
        <f>O126*H126</f>
        <v>0.96</v>
      </c>
      <c r="Q126" s="132">
        <v>1.0499999999999999E-3</v>
      </c>
      <c r="R126" s="132">
        <f>Q126*H126</f>
        <v>3.15E-3</v>
      </c>
      <c r="S126" s="132">
        <v>0</v>
      </c>
      <c r="T126" s="133">
        <f>S126*H126</f>
        <v>0</v>
      </c>
      <c r="AR126" s="134" t="s">
        <v>247</v>
      </c>
      <c r="AT126" s="134" t="s">
        <v>183</v>
      </c>
      <c r="AU126" s="134" t="s">
        <v>81</v>
      </c>
      <c r="AY126" s="15" t="s">
        <v>181</v>
      </c>
      <c r="BE126" s="135">
        <f>IF(N126="základní",J126,0)</f>
        <v>0</v>
      </c>
      <c r="BF126" s="135">
        <f>IF(N126="snížená",J126,0)</f>
        <v>0</v>
      </c>
      <c r="BG126" s="135">
        <f>IF(N126="zákl. přenesená",J126,0)</f>
        <v>0</v>
      </c>
      <c r="BH126" s="135">
        <f>IF(N126="sníž. přenesená",J126,0)</f>
        <v>0</v>
      </c>
      <c r="BI126" s="135">
        <f>IF(N126="nulová",J126,0)</f>
        <v>0</v>
      </c>
      <c r="BJ126" s="15" t="s">
        <v>79</v>
      </c>
      <c r="BK126" s="135">
        <f>ROUND(I126*H126,2)</f>
        <v>0</v>
      </c>
      <c r="BL126" s="15" t="s">
        <v>247</v>
      </c>
      <c r="BM126" s="134" t="s">
        <v>844</v>
      </c>
    </row>
    <row r="127" spans="2:65" s="1" customFormat="1" ht="16.5" customHeight="1">
      <c r="B127" s="128"/>
      <c r="C127" s="164" t="s">
        <v>99</v>
      </c>
      <c r="D127" s="164" t="s">
        <v>183</v>
      </c>
      <c r="E127" s="165" t="s">
        <v>845</v>
      </c>
      <c r="F127" s="166" t="s">
        <v>846</v>
      </c>
      <c r="G127" s="167" t="s">
        <v>363</v>
      </c>
      <c r="H127" s="168">
        <v>16</v>
      </c>
      <c r="I127" s="162"/>
      <c r="J127" s="169">
        <f>ROUND(I127*H127,2)</f>
        <v>0</v>
      </c>
      <c r="K127" s="129" t="s">
        <v>187</v>
      </c>
      <c r="L127" s="26"/>
      <c r="M127" s="130" t="s">
        <v>1</v>
      </c>
      <c r="N127" s="131" t="s">
        <v>36</v>
      </c>
      <c r="O127" s="132">
        <v>0.32500000000000001</v>
      </c>
      <c r="P127" s="132">
        <f>O127*H127</f>
        <v>5.2</v>
      </c>
      <c r="Q127" s="132">
        <v>1.48E-3</v>
      </c>
      <c r="R127" s="132">
        <f>Q127*H127</f>
        <v>2.368E-2</v>
      </c>
      <c r="S127" s="132">
        <v>0</v>
      </c>
      <c r="T127" s="133">
        <f>S127*H127</f>
        <v>0</v>
      </c>
      <c r="AR127" s="134" t="s">
        <v>247</v>
      </c>
      <c r="AT127" s="134" t="s">
        <v>183</v>
      </c>
      <c r="AU127" s="134" t="s">
        <v>81</v>
      </c>
      <c r="AY127" s="15" t="s">
        <v>181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5" t="s">
        <v>79</v>
      </c>
      <c r="BK127" s="135">
        <f>ROUND(I127*H127,2)</f>
        <v>0</v>
      </c>
      <c r="BL127" s="15" t="s">
        <v>247</v>
      </c>
      <c r="BM127" s="134" t="s">
        <v>847</v>
      </c>
    </row>
    <row r="128" spans="2:65" s="1" customFormat="1" ht="16.5" customHeight="1">
      <c r="B128" s="128"/>
      <c r="C128" s="164" t="s">
        <v>188</v>
      </c>
      <c r="D128" s="164" t="s">
        <v>183</v>
      </c>
      <c r="E128" s="165" t="s">
        <v>848</v>
      </c>
      <c r="F128" s="166" t="s">
        <v>849</v>
      </c>
      <c r="G128" s="167" t="s">
        <v>363</v>
      </c>
      <c r="H128" s="168">
        <v>22</v>
      </c>
      <c r="I128" s="162"/>
      <c r="J128" s="169">
        <f>ROUND(I128*H128,2)</f>
        <v>0</v>
      </c>
      <c r="K128" s="129" t="s">
        <v>187</v>
      </c>
      <c r="L128" s="26"/>
      <c r="M128" s="130" t="s">
        <v>1</v>
      </c>
      <c r="N128" s="131" t="s">
        <v>36</v>
      </c>
      <c r="O128" s="132">
        <v>0.32700000000000001</v>
      </c>
      <c r="P128" s="132">
        <f>O128*H128</f>
        <v>7.194</v>
      </c>
      <c r="Q128" s="132">
        <v>1.89E-3</v>
      </c>
      <c r="R128" s="132">
        <f>Q128*H128</f>
        <v>4.1579999999999999E-2</v>
      </c>
      <c r="S128" s="132">
        <v>0</v>
      </c>
      <c r="T128" s="133">
        <f>S128*H128</f>
        <v>0</v>
      </c>
      <c r="AR128" s="134" t="s">
        <v>247</v>
      </c>
      <c r="AT128" s="134" t="s">
        <v>183</v>
      </c>
      <c r="AU128" s="134" t="s">
        <v>81</v>
      </c>
      <c r="AY128" s="15" t="s">
        <v>181</v>
      </c>
      <c r="BE128" s="135">
        <f>IF(N128="základní",J128,0)</f>
        <v>0</v>
      </c>
      <c r="BF128" s="135">
        <f>IF(N128="snížená",J128,0)</f>
        <v>0</v>
      </c>
      <c r="BG128" s="135">
        <f>IF(N128="zákl. přenesená",J128,0)</f>
        <v>0</v>
      </c>
      <c r="BH128" s="135">
        <f>IF(N128="sníž. přenesená",J128,0)</f>
        <v>0</v>
      </c>
      <c r="BI128" s="135">
        <f>IF(N128="nulová",J128,0)</f>
        <v>0</v>
      </c>
      <c r="BJ128" s="15" t="s">
        <v>79</v>
      </c>
      <c r="BK128" s="135">
        <f>ROUND(I128*H128,2)</f>
        <v>0</v>
      </c>
      <c r="BL128" s="15" t="s">
        <v>247</v>
      </c>
      <c r="BM128" s="134" t="s">
        <v>850</v>
      </c>
    </row>
    <row r="129" spans="2:65" s="1" customFormat="1" ht="16.5" customHeight="1">
      <c r="B129" s="128"/>
      <c r="C129" s="164" t="s">
        <v>201</v>
      </c>
      <c r="D129" s="164" t="s">
        <v>183</v>
      </c>
      <c r="E129" s="165" t="s">
        <v>851</v>
      </c>
      <c r="F129" s="166" t="s">
        <v>852</v>
      </c>
      <c r="G129" s="167" t="s">
        <v>363</v>
      </c>
      <c r="H129" s="168">
        <v>41</v>
      </c>
      <c r="I129" s="162"/>
      <c r="J129" s="169">
        <f>ROUND(I129*H129,2)</f>
        <v>0</v>
      </c>
      <c r="K129" s="129" t="s">
        <v>1</v>
      </c>
      <c r="L129" s="26"/>
      <c r="M129" s="130" t="s">
        <v>1</v>
      </c>
      <c r="N129" s="131" t="s">
        <v>36</v>
      </c>
      <c r="O129" s="132">
        <v>3.2000000000000001E-2</v>
      </c>
      <c r="P129" s="132">
        <f>O129*H129</f>
        <v>1.3120000000000001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247</v>
      </c>
      <c r="AT129" s="134" t="s">
        <v>183</v>
      </c>
      <c r="AU129" s="134" t="s">
        <v>81</v>
      </c>
      <c r="AY129" s="15" t="s">
        <v>181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5" t="s">
        <v>79</v>
      </c>
      <c r="BK129" s="135">
        <f>ROUND(I129*H129,2)</f>
        <v>0</v>
      </c>
      <c r="BL129" s="15" t="s">
        <v>247</v>
      </c>
      <c r="BM129" s="134" t="s">
        <v>853</v>
      </c>
    </row>
    <row r="130" spans="2:65" s="1" customFormat="1" ht="16.5" customHeight="1">
      <c r="B130" s="128"/>
      <c r="C130" s="164" t="s">
        <v>205</v>
      </c>
      <c r="D130" s="164" t="s">
        <v>183</v>
      </c>
      <c r="E130" s="165" t="s">
        <v>854</v>
      </c>
      <c r="F130" s="166" t="s">
        <v>855</v>
      </c>
      <c r="G130" s="167" t="s">
        <v>449</v>
      </c>
      <c r="H130" s="168">
        <f>SUM(J124:J129)/100</f>
        <v>0</v>
      </c>
      <c r="I130" s="162"/>
      <c r="J130" s="169">
        <f>ROUND(I130*H130,2)</f>
        <v>0</v>
      </c>
      <c r="K130" s="129" t="s">
        <v>187</v>
      </c>
      <c r="L130" s="26"/>
      <c r="M130" s="130" t="s">
        <v>1</v>
      </c>
      <c r="N130" s="131" t="s">
        <v>36</v>
      </c>
      <c r="O130" s="132">
        <v>0</v>
      </c>
      <c r="P130" s="132">
        <f>O130*H130</f>
        <v>0</v>
      </c>
      <c r="Q130" s="132">
        <v>0</v>
      </c>
      <c r="R130" s="132">
        <f>Q130*H130</f>
        <v>0</v>
      </c>
      <c r="S130" s="132">
        <v>0</v>
      </c>
      <c r="T130" s="133">
        <f>S130*H130</f>
        <v>0</v>
      </c>
      <c r="AR130" s="134" t="s">
        <v>247</v>
      </c>
      <c r="AT130" s="134" t="s">
        <v>183</v>
      </c>
      <c r="AU130" s="134" t="s">
        <v>81</v>
      </c>
      <c r="AY130" s="15" t="s">
        <v>181</v>
      </c>
      <c r="BE130" s="135">
        <f>IF(N130="základní",J130,0)</f>
        <v>0</v>
      </c>
      <c r="BF130" s="135">
        <f>IF(N130="snížená",J130,0)</f>
        <v>0</v>
      </c>
      <c r="BG130" s="135">
        <f>IF(N130="zákl. přenesená",J130,0)</f>
        <v>0</v>
      </c>
      <c r="BH130" s="135">
        <f>IF(N130="sníž. přenesená",J130,0)</f>
        <v>0</v>
      </c>
      <c r="BI130" s="135">
        <f>IF(N130="nulová",J130,0)</f>
        <v>0</v>
      </c>
      <c r="BJ130" s="15" t="s">
        <v>79</v>
      </c>
      <c r="BK130" s="135">
        <f>ROUND(I130*H130,2)</f>
        <v>0</v>
      </c>
      <c r="BL130" s="15" t="s">
        <v>247</v>
      </c>
      <c r="BM130" s="134" t="s">
        <v>856</v>
      </c>
    </row>
    <row r="131" spans="2:65" s="11" customFormat="1" ht="28.5" customHeight="1">
      <c r="B131" s="116"/>
      <c r="C131" s="177"/>
      <c r="D131" s="178" t="s">
        <v>70</v>
      </c>
      <c r="E131" s="179" t="s">
        <v>857</v>
      </c>
      <c r="F131" s="179" t="s">
        <v>858</v>
      </c>
      <c r="G131" s="177"/>
      <c r="H131" s="177"/>
      <c r="I131" s="181"/>
      <c r="J131" s="180">
        <f>BK131</f>
        <v>0</v>
      </c>
      <c r="L131" s="116"/>
      <c r="M131" s="120"/>
      <c r="N131" s="121"/>
      <c r="O131" s="121"/>
      <c r="P131" s="122">
        <f>SUM(P132:P140)</f>
        <v>2.78</v>
      </c>
      <c r="Q131" s="121"/>
      <c r="R131" s="122">
        <f>SUM(R132:R140)</f>
        <v>5.0800000000000003E-3</v>
      </c>
      <c r="S131" s="121"/>
      <c r="T131" s="123">
        <f>SUM(T132:T140)</f>
        <v>1.8E-3</v>
      </c>
      <c r="AR131" s="117" t="s">
        <v>81</v>
      </c>
      <c r="AT131" s="124" t="s">
        <v>70</v>
      </c>
      <c r="AU131" s="124" t="s">
        <v>79</v>
      </c>
      <c r="AY131" s="117" t="s">
        <v>181</v>
      </c>
      <c r="BK131" s="125">
        <f>SUM(BK132:BK140)</f>
        <v>0</v>
      </c>
    </row>
    <row r="132" spans="2:65" s="1" customFormat="1" ht="16.5" customHeight="1">
      <c r="B132" s="128"/>
      <c r="C132" s="164" t="s">
        <v>209</v>
      </c>
      <c r="D132" s="164" t="s">
        <v>183</v>
      </c>
      <c r="E132" s="165" t="s">
        <v>859</v>
      </c>
      <c r="F132" s="166" t="s">
        <v>860</v>
      </c>
      <c r="G132" s="167" t="s">
        <v>212</v>
      </c>
      <c r="H132" s="168">
        <v>4</v>
      </c>
      <c r="I132" s="162"/>
      <c r="J132" s="169">
        <f>ROUND(I132*H132,2)</f>
        <v>0</v>
      </c>
      <c r="K132" s="129" t="s">
        <v>187</v>
      </c>
      <c r="L132" s="26"/>
      <c r="M132" s="130" t="s">
        <v>1</v>
      </c>
      <c r="N132" s="131" t="s">
        <v>36</v>
      </c>
      <c r="O132" s="132">
        <v>0.16600000000000001</v>
      </c>
      <c r="P132" s="132">
        <f>O132*H132</f>
        <v>0.66400000000000003</v>
      </c>
      <c r="Q132" s="132">
        <v>9.0000000000000006E-5</v>
      </c>
      <c r="R132" s="132">
        <f>Q132*H132</f>
        <v>3.6000000000000002E-4</v>
      </c>
      <c r="S132" s="132">
        <v>4.4999999999999999E-4</v>
      </c>
      <c r="T132" s="133">
        <f>S132*H132</f>
        <v>1.8E-3</v>
      </c>
      <c r="AR132" s="134" t="s">
        <v>247</v>
      </c>
      <c r="AT132" s="134" t="s">
        <v>183</v>
      </c>
      <c r="AU132" s="134" t="s">
        <v>81</v>
      </c>
      <c r="AY132" s="15" t="s">
        <v>181</v>
      </c>
      <c r="BE132" s="135">
        <f>IF(N132="základní",J132,0)</f>
        <v>0</v>
      </c>
      <c r="BF132" s="135">
        <f>IF(N132="snížená",J132,0)</f>
        <v>0</v>
      </c>
      <c r="BG132" s="135">
        <f>IF(N132="zákl. přenesená",J132,0)</f>
        <v>0</v>
      </c>
      <c r="BH132" s="135">
        <f>IF(N132="sníž. přenesená",J132,0)</f>
        <v>0</v>
      </c>
      <c r="BI132" s="135">
        <f>IF(N132="nulová",J132,0)</f>
        <v>0</v>
      </c>
      <c r="BJ132" s="15" t="s">
        <v>79</v>
      </c>
      <c r="BK132" s="135">
        <f>ROUND(I132*H132,2)</f>
        <v>0</v>
      </c>
      <c r="BL132" s="15" t="s">
        <v>247</v>
      </c>
      <c r="BM132" s="134" t="s">
        <v>861</v>
      </c>
    </row>
    <row r="133" spans="2:65" s="1" customFormat="1" ht="16.5" customHeight="1">
      <c r="B133" s="128"/>
      <c r="C133" s="164" t="s">
        <v>215</v>
      </c>
      <c r="D133" s="164" t="s">
        <v>183</v>
      </c>
      <c r="E133" s="165" t="s">
        <v>862</v>
      </c>
      <c r="F133" s="166" t="s">
        <v>863</v>
      </c>
      <c r="G133" s="167" t="s">
        <v>212</v>
      </c>
      <c r="H133" s="168">
        <v>2</v>
      </c>
      <c r="I133" s="162"/>
      <c r="J133" s="169">
        <f>ROUND(I133*H133,2)</f>
        <v>0</v>
      </c>
      <c r="K133" s="129" t="s">
        <v>187</v>
      </c>
      <c r="L133" s="26"/>
      <c r="M133" s="130" t="s">
        <v>1</v>
      </c>
      <c r="N133" s="131" t="s">
        <v>36</v>
      </c>
      <c r="O133" s="132">
        <v>0.15</v>
      </c>
      <c r="P133" s="132">
        <f>O133*H133</f>
        <v>0.3</v>
      </c>
      <c r="Q133" s="132">
        <v>2.3000000000000001E-4</v>
      </c>
      <c r="R133" s="132">
        <f>Q133*H133</f>
        <v>4.6000000000000001E-4</v>
      </c>
      <c r="S133" s="132">
        <v>0</v>
      </c>
      <c r="T133" s="133">
        <f>S133*H133</f>
        <v>0</v>
      </c>
      <c r="AR133" s="134" t="s">
        <v>247</v>
      </c>
      <c r="AT133" s="134" t="s">
        <v>183</v>
      </c>
      <c r="AU133" s="134" t="s">
        <v>81</v>
      </c>
      <c r="AY133" s="15" t="s">
        <v>181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5" t="s">
        <v>79</v>
      </c>
      <c r="BK133" s="135">
        <f>ROUND(I133*H133,2)</f>
        <v>0</v>
      </c>
      <c r="BL133" s="15" t="s">
        <v>247</v>
      </c>
      <c r="BM133" s="134" t="s">
        <v>864</v>
      </c>
    </row>
    <row r="134" spans="2:65" s="1" customFormat="1" ht="16.5" customHeight="1">
      <c r="B134" s="128"/>
      <c r="C134" s="164" t="s">
        <v>219</v>
      </c>
      <c r="D134" s="164" t="s">
        <v>183</v>
      </c>
      <c r="E134" s="165" t="s">
        <v>865</v>
      </c>
      <c r="F134" s="166" t="s">
        <v>866</v>
      </c>
      <c r="G134" s="167" t="s">
        <v>212</v>
      </c>
      <c r="H134" s="168">
        <v>3</v>
      </c>
      <c r="I134" s="162"/>
      <c r="J134" s="169">
        <f>ROUND(I134*H134,2)</f>
        <v>0</v>
      </c>
      <c r="K134" s="129" t="s">
        <v>187</v>
      </c>
      <c r="L134" s="26"/>
      <c r="M134" s="130" t="s">
        <v>1</v>
      </c>
      <c r="N134" s="131" t="s">
        <v>36</v>
      </c>
      <c r="O134" s="132">
        <v>0.15</v>
      </c>
      <c r="P134" s="132">
        <f>O134*H134</f>
        <v>0.44999999999999996</v>
      </c>
      <c r="Q134" s="132">
        <v>2.5000000000000001E-4</v>
      </c>
      <c r="R134" s="132">
        <f>Q134*H134</f>
        <v>7.5000000000000002E-4</v>
      </c>
      <c r="S134" s="132">
        <v>0</v>
      </c>
      <c r="T134" s="133">
        <f>S134*H134</f>
        <v>0</v>
      </c>
      <c r="AR134" s="134" t="s">
        <v>247</v>
      </c>
      <c r="AT134" s="134" t="s">
        <v>183</v>
      </c>
      <c r="AU134" s="134" t="s">
        <v>81</v>
      </c>
      <c r="AY134" s="15" t="s">
        <v>181</v>
      </c>
      <c r="BE134" s="135">
        <f>IF(N134="základní",J134,0)</f>
        <v>0</v>
      </c>
      <c r="BF134" s="135">
        <f>IF(N134="snížená",J134,0)</f>
        <v>0</v>
      </c>
      <c r="BG134" s="135">
        <f>IF(N134="zákl. přenesená",J134,0)</f>
        <v>0</v>
      </c>
      <c r="BH134" s="135">
        <f>IF(N134="sníž. přenesená",J134,0)</f>
        <v>0</v>
      </c>
      <c r="BI134" s="135">
        <f>IF(N134="nulová",J134,0)</f>
        <v>0</v>
      </c>
      <c r="BJ134" s="15" t="s">
        <v>79</v>
      </c>
      <c r="BK134" s="135">
        <f>ROUND(I134*H134,2)</f>
        <v>0</v>
      </c>
      <c r="BL134" s="15" t="s">
        <v>247</v>
      </c>
      <c r="BM134" s="134" t="s">
        <v>867</v>
      </c>
    </row>
    <row r="135" spans="2:65" s="1" customFormat="1" ht="16.5" customHeight="1">
      <c r="B135" s="128"/>
      <c r="C135" s="164" t="s">
        <v>223</v>
      </c>
      <c r="D135" s="164" t="s">
        <v>183</v>
      </c>
      <c r="E135" s="165" t="s">
        <v>868</v>
      </c>
      <c r="F135" s="166" t="s">
        <v>869</v>
      </c>
      <c r="G135" s="167" t="s">
        <v>212</v>
      </c>
      <c r="H135" s="168">
        <v>12</v>
      </c>
      <c r="I135" s="162"/>
      <c r="J135" s="169">
        <f>ROUND(I135*H135,2)</f>
        <v>0</v>
      </c>
      <c r="K135" s="129" t="s">
        <v>1</v>
      </c>
      <c r="L135" s="26"/>
      <c r="M135" s="130" t="s">
        <v>1</v>
      </c>
      <c r="N135" s="131" t="s">
        <v>36</v>
      </c>
      <c r="O135" s="132">
        <v>3.5000000000000003E-2</v>
      </c>
      <c r="P135" s="132">
        <f>O135*H135</f>
        <v>0.42000000000000004</v>
      </c>
      <c r="Q135" s="132">
        <v>1.2E-4</v>
      </c>
      <c r="R135" s="132">
        <f>Q135*H135</f>
        <v>1.4400000000000001E-3</v>
      </c>
      <c r="S135" s="132">
        <v>0</v>
      </c>
      <c r="T135" s="133">
        <f>S135*H135</f>
        <v>0</v>
      </c>
      <c r="AR135" s="134" t="s">
        <v>247</v>
      </c>
      <c r="AT135" s="134" t="s">
        <v>183</v>
      </c>
      <c r="AU135" s="134" t="s">
        <v>81</v>
      </c>
      <c r="AY135" s="15" t="s">
        <v>181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5" t="s">
        <v>79</v>
      </c>
      <c r="BK135" s="135">
        <f>ROUND(I135*H135,2)</f>
        <v>0</v>
      </c>
      <c r="BL135" s="15" t="s">
        <v>247</v>
      </c>
      <c r="BM135" s="134" t="s">
        <v>870</v>
      </c>
    </row>
    <row r="136" spans="2:65" s="12" customFormat="1">
      <c r="B136" s="136"/>
      <c r="C136" s="182"/>
      <c r="D136" s="183" t="s">
        <v>190</v>
      </c>
      <c r="E136" s="184" t="s">
        <v>1</v>
      </c>
      <c r="F136" s="185" t="s">
        <v>871</v>
      </c>
      <c r="G136" s="182"/>
      <c r="H136" s="186">
        <v>12</v>
      </c>
      <c r="I136" s="187"/>
      <c r="J136" s="182"/>
      <c r="L136" s="136"/>
      <c r="M136" s="141"/>
      <c r="N136" s="142"/>
      <c r="O136" s="142"/>
      <c r="P136" s="142"/>
      <c r="Q136" s="142"/>
      <c r="R136" s="142"/>
      <c r="S136" s="142"/>
      <c r="T136" s="143"/>
      <c r="AT136" s="138" t="s">
        <v>190</v>
      </c>
      <c r="AU136" s="138" t="s">
        <v>81</v>
      </c>
      <c r="AV136" s="12" t="s">
        <v>81</v>
      </c>
      <c r="AW136" s="12" t="s">
        <v>27</v>
      </c>
      <c r="AX136" s="12" t="s">
        <v>79</v>
      </c>
      <c r="AY136" s="138" t="s">
        <v>181</v>
      </c>
    </row>
    <row r="137" spans="2:65" s="1" customFormat="1" ht="16.5" customHeight="1">
      <c r="B137" s="128"/>
      <c r="C137" s="164" t="s">
        <v>227</v>
      </c>
      <c r="D137" s="164" t="s">
        <v>183</v>
      </c>
      <c r="E137" s="165" t="s">
        <v>872</v>
      </c>
      <c r="F137" s="166" t="s">
        <v>873</v>
      </c>
      <c r="G137" s="167" t="s">
        <v>212</v>
      </c>
      <c r="H137" s="168">
        <v>4</v>
      </c>
      <c r="I137" s="162"/>
      <c r="J137" s="169">
        <f>ROUND(I137*H137,2)</f>
        <v>0</v>
      </c>
      <c r="K137" s="129" t="s">
        <v>187</v>
      </c>
      <c r="L137" s="26"/>
      <c r="M137" s="130" t="s">
        <v>1</v>
      </c>
      <c r="N137" s="131" t="s">
        <v>36</v>
      </c>
      <c r="O137" s="132">
        <v>0.1</v>
      </c>
      <c r="P137" s="132">
        <f>O137*H137</f>
        <v>0.4</v>
      </c>
      <c r="Q137" s="132">
        <v>2.1000000000000001E-4</v>
      </c>
      <c r="R137" s="132">
        <f>Q137*H137</f>
        <v>8.4000000000000003E-4</v>
      </c>
      <c r="S137" s="132">
        <v>0</v>
      </c>
      <c r="T137" s="133">
        <f>S137*H137</f>
        <v>0</v>
      </c>
      <c r="AR137" s="134" t="s">
        <v>247</v>
      </c>
      <c r="AT137" s="134" t="s">
        <v>183</v>
      </c>
      <c r="AU137" s="134" t="s">
        <v>81</v>
      </c>
      <c r="AY137" s="15" t="s">
        <v>181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5" t="s">
        <v>79</v>
      </c>
      <c r="BK137" s="135">
        <f>ROUND(I137*H137,2)</f>
        <v>0</v>
      </c>
      <c r="BL137" s="15" t="s">
        <v>247</v>
      </c>
      <c r="BM137" s="134" t="s">
        <v>874</v>
      </c>
    </row>
    <row r="138" spans="2:65" s="1" customFormat="1" ht="16.5" customHeight="1">
      <c r="B138" s="128"/>
      <c r="C138" s="164" t="s">
        <v>232</v>
      </c>
      <c r="D138" s="164" t="s">
        <v>183</v>
      </c>
      <c r="E138" s="165" t="s">
        <v>875</v>
      </c>
      <c r="F138" s="166" t="s">
        <v>876</v>
      </c>
      <c r="G138" s="167" t="s">
        <v>212</v>
      </c>
      <c r="H138" s="168">
        <v>3</v>
      </c>
      <c r="I138" s="162"/>
      <c r="J138" s="169">
        <f>ROUND(I138*H138,2)</f>
        <v>0</v>
      </c>
      <c r="K138" s="129" t="s">
        <v>187</v>
      </c>
      <c r="L138" s="26"/>
      <c r="M138" s="130" t="s">
        <v>1</v>
      </c>
      <c r="N138" s="131" t="s">
        <v>36</v>
      </c>
      <c r="O138" s="132">
        <v>0.1</v>
      </c>
      <c r="P138" s="132">
        <f>O138*H138</f>
        <v>0.30000000000000004</v>
      </c>
      <c r="Q138" s="132">
        <v>2.3000000000000001E-4</v>
      </c>
      <c r="R138" s="132">
        <f>Q138*H138</f>
        <v>6.9000000000000008E-4</v>
      </c>
      <c r="S138" s="132">
        <v>0</v>
      </c>
      <c r="T138" s="133">
        <f>S138*H138</f>
        <v>0</v>
      </c>
      <c r="AR138" s="134" t="s">
        <v>247</v>
      </c>
      <c r="AT138" s="134" t="s">
        <v>183</v>
      </c>
      <c r="AU138" s="134" t="s">
        <v>81</v>
      </c>
      <c r="AY138" s="15" t="s">
        <v>181</v>
      </c>
      <c r="BE138" s="135">
        <f>IF(N138="základní",J138,0)</f>
        <v>0</v>
      </c>
      <c r="BF138" s="135">
        <f>IF(N138="snížená",J138,0)</f>
        <v>0</v>
      </c>
      <c r="BG138" s="135">
        <f>IF(N138="zákl. přenesená",J138,0)</f>
        <v>0</v>
      </c>
      <c r="BH138" s="135">
        <f>IF(N138="sníž. přenesená",J138,0)</f>
        <v>0</v>
      </c>
      <c r="BI138" s="135">
        <f>IF(N138="nulová",J138,0)</f>
        <v>0</v>
      </c>
      <c r="BJ138" s="15" t="s">
        <v>79</v>
      </c>
      <c r="BK138" s="135">
        <f>ROUND(I138*H138,2)</f>
        <v>0</v>
      </c>
      <c r="BL138" s="15" t="s">
        <v>247</v>
      </c>
      <c r="BM138" s="134" t="s">
        <v>877</v>
      </c>
    </row>
    <row r="139" spans="2:65" s="1" customFormat="1" ht="16.5" customHeight="1">
      <c r="B139" s="128"/>
      <c r="C139" s="164" t="s">
        <v>236</v>
      </c>
      <c r="D139" s="164" t="s">
        <v>183</v>
      </c>
      <c r="E139" s="165" t="s">
        <v>878</v>
      </c>
      <c r="F139" s="166" t="s">
        <v>879</v>
      </c>
      <c r="G139" s="167" t="s">
        <v>212</v>
      </c>
      <c r="H139" s="168">
        <v>3</v>
      </c>
      <c r="I139" s="162"/>
      <c r="J139" s="169">
        <f>ROUND(I139*H139,2)</f>
        <v>0</v>
      </c>
      <c r="K139" s="129" t="s">
        <v>187</v>
      </c>
      <c r="L139" s="26"/>
      <c r="M139" s="130" t="s">
        <v>1</v>
      </c>
      <c r="N139" s="131" t="s">
        <v>36</v>
      </c>
      <c r="O139" s="132">
        <v>8.2000000000000003E-2</v>
      </c>
      <c r="P139" s="132">
        <f>O139*H139</f>
        <v>0.246</v>
      </c>
      <c r="Q139" s="132">
        <v>1.8000000000000001E-4</v>
      </c>
      <c r="R139" s="132">
        <f>Q139*H139</f>
        <v>5.4000000000000001E-4</v>
      </c>
      <c r="S139" s="132">
        <v>0</v>
      </c>
      <c r="T139" s="133">
        <f>S139*H139</f>
        <v>0</v>
      </c>
      <c r="AR139" s="134" t="s">
        <v>247</v>
      </c>
      <c r="AT139" s="134" t="s">
        <v>183</v>
      </c>
      <c r="AU139" s="134" t="s">
        <v>81</v>
      </c>
      <c r="AY139" s="15" t="s">
        <v>181</v>
      </c>
      <c r="BE139" s="135">
        <f>IF(N139="základní",J139,0)</f>
        <v>0</v>
      </c>
      <c r="BF139" s="135">
        <f>IF(N139="snížená",J139,0)</f>
        <v>0</v>
      </c>
      <c r="BG139" s="135">
        <f>IF(N139="zákl. přenesená",J139,0)</f>
        <v>0</v>
      </c>
      <c r="BH139" s="135">
        <f>IF(N139="sníž. přenesená",J139,0)</f>
        <v>0</v>
      </c>
      <c r="BI139" s="135">
        <f>IF(N139="nulová",J139,0)</f>
        <v>0</v>
      </c>
      <c r="BJ139" s="15" t="s">
        <v>79</v>
      </c>
      <c r="BK139" s="135">
        <f>ROUND(I139*H139,2)</f>
        <v>0</v>
      </c>
      <c r="BL139" s="15" t="s">
        <v>247</v>
      </c>
      <c r="BM139" s="134" t="s">
        <v>880</v>
      </c>
    </row>
    <row r="140" spans="2:65" s="1" customFormat="1" ht="16.5" customHeight="1">
      <c r="B140" s="128"/>
      <c r="C140" s="164" t="s">
        <v>214</v>
      </c>
      <c r="D140" s="164" t="s">
        <v>183</v>
      </c>
      <c r="E140" s="165" t="s">
        <v>881</v>
      </c>
      <c r="F140" s="166" t="s">
        <v>882</v>
      </c>
      <c r="G140" s="167" t="s">
        <v>449</v>
      </c>
      <c r="H140" s="168">
        <f>SUM(J132:J139)/100</f>
        <v>0</v>
      </c>
      <c r="I140" s="162"/>
      <c r="J140" s="169">
        <f>ROUND(I140*H140,2)</f>
        <v>0</v>
      </c>
      <c r="K140" s="129" t="s">
        <v>187</v>
      </c>
      <c r="L140" s="26"/>
      <c r="M140" s="130" t="s">
        <v>1</v>
      </c>
      <c r="N140" s="131" t="s">
        <v>36</v>
      </c>
      <c r="O140" s="132">
        <v>0</v>
      </c>
      <c r="P140" s="132">
        <f>O140*H140</f>
        <v>0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247</v>
      </c>
      <c r="AT140" s="134" t="s">
        <v>183</v>
      </c>
      <c r="AU140" s="134" t="s">
        <v>81</v>
      </c>
      <c r="AY140" s="15" t="s">
        <v>181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5" t="s">
        <v>79</v>
      </c>
      <c r="BK140" s="135">
        <f>ROUND(I140*H140,2)</f>
        <v>0</v>
      </c>
      <c r="BL140" s="15" t="s">
        <v>247</v>
      </c>
      <c r="BM140" s="134" t="s">
        <v>883</v>
      </c>
    </row>
    <row r="141" spans="2:65" s="11" customFormat="1" ht="28.5" customHeight="1">
      <c r="B141" s="116"/>
      <c r="C141" s="177"/>
      <c r="D141" s="178" t="s">
        <v>70</v>
      </c>
      <c r="E141" s="179" t="s">
        <v>884</v>
      </c>
      <c r="F141" s="179" t="s">
        <v>885</v>
      </c>
      <c r="G141" s="177"/>
      <c r="H141" s="177"/>
      <c r="I141" s="181"/>
      <c r="J141" s="180">
        <f>BK141</f>
        <v>0</v>
      </c>
      <c r="L141" s="116"/>
      <c r="M141" s="120"/>
      <c r="N141" s="121"/>
      <c r="O141" s="121"/>
      <c r="P141" s="122">
        <f>SUM(P142:P150)</f>
        <v>11.093700000000002</v>
      </c>
      <c r="Q141" s="121"/>
      <c r="R141" s="122">
        <f>SUM(R142:R150)</f>
        <v>0.20591999999999999</v>
      </c>
      <c r="S141" s="121"/>
      <c r="T141" s="123">
        <f>SUM(T142:T150)</f>
        <v>0.20944000000000004</v>
      </c>
      <c r="AR141" s="117" t="s">
        <v>81</v>
      </c>
      <c r="AT141" s="124" t="s">
        <v>70</v>
      </c>
      <c r="AU141" s="124" t="s">
        <v>79</v>
      </c>
      <c r="AY141" s="117" t="s">
        <v>181</v>
      </c>
      <c r="BK141" s="125">
        <f>SUM(BK142:BK150)</f>
        <v>0</v>
      </c>
    </row>
    <row r="142" spans="2:65" s="1" customFormat="1" ht="24" customHeight="1">
      <c r="B142" s="128"/>
      <c r="C142" s="164" t="s">
        <v>8</v>
      </c>
      <c r="D142" s="164" t="s">
        <v>183</v>
      </c>
      <c r="E142" s="165" t="s">
        <v>886</v>
      </c>
      <c r="F142" s="166" t="s">
        <v>887</v>
      </c>
      <c r="G142" s="167" t="s">
        <v>186</v>
      </c>
      <c r="H142" s="168">
        <v>0.9</v>
      </c>
      <c r="I142" s="162"/>
      <c r="J142" s="169">
        <f>ROUND(I142*H142,2)</f>
        <v>0</v>
      </c>
      <c r="K142" s="129" t="s">
        <v>187</v>
      </c>
      <c r="L142" s="26"/>
      <c r="M142" s="130" t="s">
        <v>1</v>
      </c>
      <c r="N142" s="131" t="s">
        <v>36</v>
      </c>
      <c r="O142" s="132">
        <v>0.30499999999999999</v>
      </c>
      <c r="P142" s="132">
        <f>O142*H142</f>
        <v>0.27450000000000002</v>
      </c>
      <c r="Q142" s="132">
        <v>2.4240000000000001E-2</v>
      </c>
      <c r="R142" s="132">
        <f>Q142*H142</f>
        <v>2.1816000000000002E-2</v>
      </c>
      <c r="S142" s="132">
        <v>0</v>
      </c>
      <c r="T142" s="133">
        <f>S142*H142</f>
        <v>0</v>
      </c>
      <c r="AR142" s="134" t="s">
        <v>247</v>
      </c>
      <c r="AT142" s="134" t="s">
        <v>183</v>
      </c>
      <c r="AU142" s="134" t="s">
        <v>81</v>
      </c>
      <c r="AY142" s="15" t="s">
        <v>181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5" t="s">
        <v>79</v>
      </c>
      <c r="BK142" s="135">
        <f>ROUND(I142*H142,2)</f>
        <v>0</v>
      </c>
      <c r="BL142" s="15" t="s">
        <v>247</v>
      </c>
      <c r="BM142" s="134" t="s">
        <v>888</v>
      </c>
    </row>
    <row r="143" spans="2:65" s="1" customFormat="1" ht="24" customHeight="1">
      <c r="B143" s="128"/>
      <c r="C143" s="164" t="s">
        <v>247</v>
      </c>
      <c r="D143" s="164" t="s">
        <v>183</v>
      </c>
      <c r="E143" s="165" t="s">
        <v>889</v>
      </c>
      <c r="F143" s="166" t="s">
        <v>890</v>
      </c>
      <c r="G143" s="167" t="s">
        <v>186</v>
      </c>
      <c r="H143" s="168">
        <v>6.6</v>
      </c>
      <c r="I143" s="162"/>
      <c r="J143" s="169">
        <f>ROUND(I143*H143,2)</f>
        <v>0</v>
      </c>
      <c r="K143" s="129" t="s">
        <v>187</v>
      </c>
      <c r="L143" s="26"/>
      <c r="M143" s="130" t="s">
        <v>1</v>
      </c>
      <c r="N143" s="131" t="s">
        <v>36</v>
      </c>
      <c r="O143" s="132">
        <v>0.30499999999999999</v>
      </c>
      <c r="P143" s="132">
        <f>O143*H143</f>
        <v>2.0129999999999999</v>
      </c>
      <c r="Q143" s="132">
        <v>2.562E-2</v>
      </c>
      <c r="R143" s="132">
        <f>Q143*H143</f>
        <v>0.16909199999999999</v>
      </c>
      <c r="S143" s="132">
        <v>0</v>
      </c>
      <c r="T143" s="133">
        <f>S143*H143</f>
        <v>0</v>
      </c>
      <c r="AR143" s="134" t="s">
        <v>247</v>
      </c>
      <c r="AT143" s="134" t="s">
        <v>183</v>
      </c>
      <c r="AU143" s="134" t="s">
        <v>81</v>
      </c>
      <c r="AY143" s="15" t="s">
        <v>181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5" t="s">
        <v>79</v>
      </c>
      <c r="BK143" s="135">
        <f>ROUND(I143*H143,2)</f>
        <v>0</v>
      </c>
      <c r="BL143" s="15" t="s">
        <v>247</v>
      </c>
      <c r="BM143" s="134" t="s">
        <v>891</v>
      </c>
    </row>
    <row r="144" spans="2:65" s="1" customFormat="1" ht="16.5" customHeight="1">
      <c r="B144" s="128"/>
      <c r="C144" s="164" t="s">
        <v>252</v>
      </c>
      <c r="D144" s="164" t="s">
        <v>183</v>
      </c>
      <c r="E144" s="165" t="s">
        <v>892</v>
      </c>
      <c r="F144" s="166" t="s">
        <v>893</v>
      </c>
      <c r="G144" s="167" t="s">
        <v>186</v>
      </c>
      <c r="H144" s="168">
        <v>8.8000000000000007</v>
      </c>
      <c r="I144" s="162"/>
      <c r="J144" s="169">
        <f>ROUND(I144*H144,2)</f>
        <v>0</v>
      </c>
      <c r="K144" s="129" t="s">
        <v>1</v>
      </c>
      <c r="L144" s="26"/>
      <c r="M144" s="130" t="s">
        <v>1</v>
      </c>
      <c r="N144" s="131" t="s">
        <v>36</v>
      </c>
      <c r="O144" s="132">
        <v>8.2000000000000003E-2</v>
      </c>
      <c r="P144" s="132">
        <f>O144*H144</f>
        <v>0.72160000000000013</v>
      </c>
      <c r="Q144" s="132">
        <v>0</v>
      </c>
      <c r="R144" s="132">
        <f>Q144*H144</f>
        <v>0</v>
      </c>
      <c r="S144" s="132">
        <v>2.3800000000000002E-2</v>
      </c>
      <c r="T144" s="133">
        <f>S144*H144</f>
        <v>0.20944000000000004</v>
      </c>
      <c r="AR144" s="134" t="s">
        <v>247</v>
      </c>
      <c r="AT144" s="134" t="s">
        <v>183</v>
      </c>
      <c r="AU144" s="134" t="s">
        <v>81</v>
      </c>
      <c r="AY144" s="15" t="s">
        <v>181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5" t="s">
        <v>79</v>
      </c>
      <c r="BK144" s="135">
        <f>ROUND(I144*H144,2)</f>
        <v>0</v>
      </c>
      <c r="BL144" s="15" t="s">
        <v>247</v>
      </c>
      <c r="BM144" s="134" t="s">
        <v>894</v>
      </c>
    </row>
    <row r="145" spans="2:65" s="12" customFormat="1">
      <c r="B145" s="136"/>
      <c r="C145" s="182"/>
      <c r="D145" s="183" t="s">
        <v>190</v>
      </c>
      <c r="E145" s="184" t="s">
        <v>1</v>
      </c>
      <c r="F145" s="185" t="s">
        <v>895</v>
      </c>
      <c r="G145" s="182"/>
      <c r="H145" s="186">
        <v>8.8000000000000007</v>
      </c>
      <c r="I145" s="187"/>
      <c r="J145" s="182"/>
      <c r="L145" s="136"/>
      <c r="M145" s="141"/>
      <c r="N145" s="142"/>
      <c r="O145" s="142"/>
      <c r="P145" s="142"/>
      <c r="Q145" s="142"/>
      <c r="R145" s="142"/>
      <c r="S145" s="142"/>
      <c r="T145" s="143"/>
      <c r="AT145" s="138" t="s">
        <v>190</v>
      </c>
      <c r="AU145" s="138" t="s">
        <v>81</v>
      </c>
      <c r="AV145" s="12" t="s">
        <v>81</v>
      </c>
      <c r="AW145" s="12" t="s">
        <v>27</v>
      </c>
      <c r="AX145" s="12" t="s">
        <v>79</v>
      </c>
      <c r="AY145" s="138" t="s">
        <v>181</v>
      </c>
    </row>
    <row r="146" spans="2:65" s="1" customFormat="1" ht="16.5" customHeight="1">
      <c r="B146" s="128"/>
      <c r="C146" s="164" t="s">
        <v>257</v>
      </c>
      <c r="D146" s="164" t="s">
        <v>183</v>
      </c>
      <c r="E146" s="165" t="s">
        <v>896</v>
      </c>
      <c r="F146" s="166" t="s">
        <v>897</v>
      </c>
      <c r="G146" s="167" t="s">
        <v>186</v>
      </c>
      <c r="H146" s="168">
        <v>8.8000000000000007</v>
      </c>
      <c r="I146" s="162"/>
      <c r="J146" s="169">
        <f>ROUND(I146*H146,2)</f>
        <v>0</v>
      </c>
      <c r="K146" s="129" t="s">
        <v>187</v>
      </c>
      <c r="L146" s="26"/>
      <c r="M146" s="130" t="s">
        <v>1</v>
      </c>
      <c r="N146" s="131" t="s">
        <v>36</v>
      </c>
      <c r="O146" s="132">
        <v>0.14399999999999999</v>
      </c>
      <c r="P146" s="132">
        <f>O146*H146</f>
        <v>1.2672000000000001</v>
      </c>
      <c r="Q146" s="132">
        <v>0</v>
      </c>
      <c r="R146" s="132">
        <f>Q146*H146</f>
        <v>0</v>
      </c>
      <c r="S146" s="132">
        <v>0</v>
      </c>
      <c r="T146" s="133">
        <f>S146*H146</f>
        <v>0</v>
      </c>
      <c r="AR146" s="134" t="s">
        <v>247</v>
      </c>
      <c r="AT146" s="134" t="s">
        <v>183</v>
      </c>
      <c r="AU146" s="134" t="s">
        <v>81</v>
      </c>
      <c r="AY146" s="15" t="s">
        <v>181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5" t="s">
        <v>79</v>
      </c>
      <c r="BK146" s="135">
        <f>ROUND(I146*H146,2)</f>
        <v>0</v>
      </c>
      <c r="BL146" s="15" t="s">
        <v>247</v>
      </c>
      <c r="BM146" s="134" t="s">
        <v>898</v>
      </c>
    </row>
    <row r="147" spans="2:65" s="1" customFormat="1" ht="16.5" customHeight="1">
      <c r="B147" s="128"/>
      <c r="C147" s="164" t="s">
        <v>261</v>
      </c>
      <c r="D147" s="164" t="s">
        <v>183</v>
      </c>
      <c r="E147" s="165" t="s">
        <v>899</v>
      </c>
      <c r="F147" s="166" t="s">
        <v>900</v>
      </c>
      <c r="G147" s="167" t="s">
        <v>186</v>
      </c>
      <c r="H147" s="168">
        <v>8.8000000000000007</v>
      </c>
      <c r="I147" s="162"/>
      <c r="J147" s="169">
        <f>ROUND(I147*H147,2)</f>
        <v>0</v>
      </c>
      <c r="K147" s="129" t="s">
        <v>187</v>
      </c>
      <c r="L147" s="26"/>
      <c r="M147" s="130" t="s">
        <v>1</v>
      </c>
      <c r="N147" s="131" t="s">
        <v>36</v>
      </c>
      <c r="O147" s="132">
        <v>0.42899999999999999</v>
      </c>
      <c r="P147" s="132">
        <f>O147*H147</f>
        <v>3.7752000000000003</v>
      </c>
      <c r="Q147" s="132">
        <v>1.39E-3</v>
      </c>
      <c r="R147" s="132">
        <f>Q147*H147</f>
        <v>1.2232E-2</v>
      </c>
      <c r="S147" s="132">
        <v>0</v>
      </c>
      <c r="T147" s="133">
        <f>S147*H147</f>
        <v>0</v>
      </c>
      <c r="AR147" s="134" t="s">
        <v>247</v>
      </c>
      <c r="AT147" s="134" t="s">
        <v>183</v>
      </c>
      <c r="AU147" s="134" t="s">
        <v>81</v>
      </c>
      <c r="AY147" s="15" t="s">
        <v>181</v>
      </c>
      <c r="BE147" s="135">
        <f>IF(N147="základní",J147,0)</f>
        <v>0</v>
      </c>
      <c r="BF147" s="135">
        <f>IF(N147="snížená",J147,0)</f>
        <v>0</v>
      </c>
      <c r="BG147" s="135">
        <f>IF(N147="zákl. přenesená",J147,0)</f>
        <v>0</v>
      </c>
      <c r="BH147" s="135">
        <f>IF(N147="sníž. přenesená",J147,0)</f>
        <v>0</v>
      </c>
      <c r="BI147" s="135">
        <f>IF(N147="nulová",J147,0)</f>
        <v>0</v>
      </c>
      <c r="BJ147" s="15" t="s">
        <v>79</v>
      </c>
      <c r="BK147" s="135">
        <f>ROUND(I147*H147,2)</f>
        <v>0</v>
      </c>
      <c r="BL147" s="15" t="s">
        <v>247</v>
      </c>
      <c r="BM147" s="134" t="s">
        <v>901</v>
      </c>
    </row>
    <row r="148" spans="2:65" s="1" customFormat="1" ht="16.5" customHeight="1">
      <c r="B148" s="128"/>
      <c r="C148" s="164" t="s">
        <v>269</v>
      </c>
      <c r="D148" s="164" t="s">
        <v>183</v>
      </c>
      <c r="E148" s="165" t="s">
        <v>902</v>
      </c>
      <c r="F148" s="166" t="s">
        <v>903</v>
      </c>
      <c r="G148" s="167" t="s">
        <v>186</v>
      </c>
      <c r="H148" s="168">
        <v>16.3</v>
      </c>
      <c r="I148" s="162"/>
      <c r="J148" s="169">
        <f>ROUND(I148*H148,2)</f>
        <v>0</v>
      </c>
      <c r="K148" s="129" t="s">
        <v>187</v>
      </c>
      <c r="L148" s="26"/>
      <c r="M148" s="130" t="s">
        <v>1</v>
      </c>
      <c r="N148" s="131" t="s">
        <v>36</v>
      </c>
      <c r="O148" s="132">
        <v>0.13400000000000001</v>
      </c>
      <c r="P148" s="132">
        <f>O148*H148</f>
        <v>2.1842000000000001</v>
      </c>
      <c r="Q148" s="132">
        <v>0</v>
      </c>
      <c r="R148" s="132">
        <f>Q148*H148</f>
        <v>0</v>
      </c>
      <c r="S148" s="132">
        <v>0</v>
      </c>
      <c r="T148" s="133">
        <f>S148*H148</f>
        <v>0</v>
      </c>
      <c r="AR148" s="134" t="s">
        <v>247</v>
      </c>
      <c r="AT148" s="134" t="s">
        <v>183</v>
      </c>
      <c r="AU148" s="134" t="s">
        <v>81</v>
      </c>
      <c r="AY148" s="15" t="s">
        <v>181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5" t="s">
        <v>79</v>
      </c>
      <c r="BK148" s="135">
        <f>ROUND(I148*H148,2)</f>
        <v>0</v>
      </c>
      <c r="BL148" s="15" t="s">
        <v>247</v>
      </c>
      <c r="BM148" s="134" t="s">
        <v>904</v>
      </c>
    </row>
    <row r="149" spans="2:65" s="1" customFormat="1" ht="16.5" customHeight="1">
      <c r="B149" s="128"/>
      <c r="C149" s="164" t="s">
        <v>7</v>
      </c>
      <c r="D149" s="164" t="s">
        <v>183</v>
      </c>
      <c r="E149" s="165" t="s">
        <v>905</v>
      </c>
      <c r="F149" s="166" t="s">
        <v>906</v>
      </c>
      <c r="G149" s="167" t="s">
        <v>449</v>
      </c>
      <c r="H149" s="168">
        <f>SUM(J142:J148)/100</f>
        <v>0</v>
      </c>
      <c r="I149" s="162"/>
      <c r="J149" s="169">
        <f>ROUND(I149*H149,2)</f>
        <v>0</v>
      </c>
      <c r="K149" s="129" t="s">
        <v>187</v>
      </c>
      <c r="L149" s="26"/>
      <c r="M149" s="130" t="s">
        <v>1</v>
      </c>
      <c r="N149" s="131" t="s">
        <v>36</v>
      </c>
      <c r="O149" s="132">
        <v>0</v>
      </c>
      <c r="P149" s="132">
        <f>O149*H149</f>
        <v>0</v>
      </c>
      <c r="Q149" s="132">
        <v>0</v>
      </c>
      <c r="R149" s="132">
        <f>Q149*H149</f>
        <v>0</v>
      </c>
      <c r="S149" s="132">
        <v>0</v>
      </c>
      <c r="T149" s="133">
        <f>S149*H149</f>
        <v>0</v>
      </c>
      <c r="AR149" s="134" t="s">
        <v>247</v>
      </c>
      <c r="AT149" s="134" t="s">
        <v>183</v>
      </c>
      <c r="AU149" s="134" t="s">
        <v>81</v>
      </c>
      <c r="AY149" s="15" t="s">
        <v>181</v>
      </c>
      <c r="BE149" s="135">
        <f>IF(N149="základní",J149,0)</f>
        <v>0</v>
      </c>
      <c r="BF149" s="135">
        <f>IF(N149="snížená",J149,0)</f>
        <v>0</v>
      </c>
      <c r="BG149" s="135">
        <f>IF(N149="zákl. přenesená",J149,0)</f>
        <v>0</v>
      </c>
      <c r="BH149" s="135">
        <f>IF(N149="sníž. přenesená",J149,0)</f>
        <v>0</v>
      </c>
      <c r="BI149" s="135">
        <f>IF(N149="nulová",J149,0)</f>
        <v>0</v>
      </c>
      <c r="BJ149" s="15" t="s">
        <v>79</v>
      </c>
      <c r="BK149" s="135">
        <f>ROUND(I149*H149,2)</f>
        <v>0</v>
      </c>
      <c r="BL149" s="15" t="s">
        <v>247</v>
      </c>
      <c r="BM149" s="134" t="s">
        <v>907</v>
      </c>
    </row>
    <row r="150" spans="2:65" s="1" customFormat="1" ht="16.5" customHeight="1">
      <c r="B150" s="128"/>
      <c r="C150" s="164" t="s">
        <v>278</v>
      </c>
      <c r="D150" s="164" t="s">
        <v>183</v>
      </c>
      <c r="E150" s="165" t="s">
        <v>908</v>
      </c>
      <c r="F150" s="166" t="s">
        <v>909</v>
      </c>
      <c r="G150" s="167" t="s">
        <v>910</v>
      </c>
      <c r="H150" s="168">
        <v>2</v>
      </c>
      <c r="I150" s="162"/>
      <c r="J150" s="169">
        <f>ROUND(I150*H150,2)</f>
        <v>0</v>
      </c>
      <c r="K150" s="129" t="s">
        <v>1</v>
      </c>
      <c r="L150" s="26"/>
      <c r="M150" s="130" t="s">
        <v>1</v>
      </c>
      <c r="N150" s="131" t="s">
        <v>36</v>
      </c>
      <c r="O150" s="132">
        <v>0.42899999999999999</v>
      </c>
      <c r="P150" s="132">
        <f>O150*H150</f>
        <v>0.85799999999999998</v>
      </c>
      <c r="Q150" s="132">
        <v>1.39E-3</v>
      </c>
      <c r="R150" s="132">
        <f>Q150*H150</f>
        <v>2.7799999999999999E-3</v>
      </c>
      <c r="S150" s="132">
        <v>0</v>
      </c>
      <c r="T150" s="133">
        <f>S150*H150</f>
        <v>0</v>
      </c>
      <c r="AR150" s="134" t="s">
        <v>247</v>
      </c>
      <c r="AT150" s="134" t="s">
        <v>183</v>
      </c>
      <c r="AU150" s="134" t="s">
        <v>81</v>
      </c>
      <c r="AY150" s="15" t="s">
        <v>181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5" t="s">
        <v>79</v>
      </c>
      <c r="BK150" s="135">
        <f>ROUND(I150*H150,2)</f>
        <v>0</v>
      </c>
      <c r="BL150" s="15" t="s">
        <v>247</v>
      </c>
      <c r="BM150" s="134" t="s">
        <v>911</v>
      </c>
    </row>
    <row r="151" spans="2:65" s="11" customFormat="1" ht="25.5" customHeight="1">
      <c r="B151" s="116"/>
      <c r="C151" s="177"/>
      <c r="D151" s="178" t="s">
        <v>70</v>
      </c>
      <c r="E151" s="179" t="s">
        <v>912</v>
      </c>
      <c r="F151" s="179" t="s">
        <v>913</v>
      </c>
      <c r="G151" s="177"/>
      <c r="H151" s="177"/>
      <c r="I151" s="181"/>
      <c r="J151" s="180">
        <f>BK151</f>
        <v>0</v>
      </c>
      <c r="L151" s="116"/>
      <c r="M151" s="120"/>
      <c r="N151" s="121"/>
      <c r="O151" s="121"/>
      <c r="P151" s="122">
        <f>SUM(P152:P160)</f>
        <v>14.752800000000001</v>
      </c>
      <c r="Q151" s="121"/>
      <c r="R151" s="122">
        <f>SUM(R152:R160)</f>
        <v>1.2184000000000002E-2</v>
      </c>
      <c r="S151" s="121"/>
      <c r="T151" s="123">
        <f>SUM(T152:T160)</f>
        <v>0</v>
      </c>
      <c r="AR151" s="117" t="s">
        <v>81</v>
      </c>
      <c r="AT151" s="124" t="s">
        <v>70</v>
      </c>
      <c r="AU151" s="124" t="s">
        <v>79</v>
      </c>
      <c r="AY151" s="117" t="s">
        <v>181</v>
      </c>
      <c r="BK151" s="125">
        <f>SUM(BK152:BK160)</f>
        <v>0</v>
      </c>
    </row>
    <row r="152" spans="2:65" s="1" customFormat="1" ht="16.5" customHeight="1">
      <c r="B152" s="128"/>
      <c r="C152" s="164" t="s">
        <v>283</v>
      </c>
      <c r="D152" s="164" t="s">
        <v>183</v>
      </c>
      <c r="E152" s="165" t="s">
        <v>914</v>
      </c>
      <c r="F152" s="166" t="s">
        <v>915</v>
      </c>
      <c r="G152" s="167" t="s">
        <v>212</v>
      </c>
      <c r="H152" s="168">
        <v>8</v>
      </c>
      <c r="I152" s="162"/>
      <c r="J152" s="169">
        <f>ROUND(I152*H152,2)</f>
        <v>0</v>
      </c>
      <c r="K152" s="129" t="s">
        <v>1</v>
      </c>
      <c r="L152" s="26"/>
      <c r="M152" s="130" t="s">
        <v>1</v>
      </c>
      <c r="N152" s="131" t="s">
        <v>36</v>
      </c>
      <c r="O152" s="132">
        <v>0.24299999999999999</v>
      </c>
      <c r="P152" s="132">
        <f>O152*H152</f>
        <v>1.944</v>
      </c>
      <c r="Q152" s="132">
        <v>4.0000000000000003E-5</v>
      </c>
      <c r="R152" s="132">
        <f>Q152*H152</f>
        <v>3.2000000000000003E-4</v>
      </c>
      <c r="S152" s="132">
        <v>0</v>
      </c>
      <c r="T152" s="133">
        <f>S152*H152</f>
        <v>0</v>
      </c>
      <c r="AR152" s="134" t="s">
        <v>247</v>
      </c>
      <c r="AT152" s="134" t="s">
        <v>183</v>
      </c>
      <c r="AU152" s="134" t="s">
        <v>81</v>
      </c>
      <c r="AY152" s="15" t="s">
        <v>181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5" t="s">
        <v>79</v>
      </c>
      <c r="BK152" s="135">
        <f>ROUND(I152*H152,2)</f>
        <v>0</v>
      </c>
      <c r="BL152" s="15" t="s">
        <v>247</v>
      </c>
      <c r="BM152" s="134" t="s">
        <v>916</v>
      </c>
    </row>
    <row r="153" spans="2:65" s="1" customFormat="1" ht="36" customHeight="1">
      <c r="B153" s="128"/>
      <c r="C153" s="164" t="s">
        <v>287</v>
      </c>
      <c r="D153" s="164" t="s">
        <v>183</v>
      </c>
      <c r="E153" s="165" t="s">
        <v>917</v>
      </c>
      <c r="F153" s="166" t="s">
        <v>918</v>
      </c>
      <c r="G153" s="167" t="s">
        <v>919</v>
      </c>
      <c r="H153" s="168">
        <v>18</v>
      </c>
      <c r="I153" s="162"/>
      <c r="J153" s="169">
        <f>ROUND(I153*H153,2)</f>
        <v>0</v>
      </c>
      <c r="K153" s="129" t="s">
        <v>1</v>
      </c>
      <c r="L153" s="26"/>
      <c r="M153" s="130" t="s">
        <v>1</v>
      </c>
      <c r="N153" s="131" t="s">
        <v>36</v>
      </c>
      <c r="O153" s="132">
        <v>0.24299999999999999</v>
      </c>
      <c r="P153" s="132">
        <f>O153*H153</f>
        <v>4.3739999999999997</v>
      </c>
      <c r="Q153" s="132">
        <v>4.0000000000000003E-5</v>
      </c>
      <c r="R153" s="132">
        <f>Q153*H153</f>
        <v>7.2000000000000005E-4</v>
      </c>
      <c r="S153" s="132">
        <v>0</v>
      </c>
      <c r="T153" s="133">
        <f>S153*H153</f>
        <v>0</v>
      </c>
      <c r="AR153" s="134" t="s">
        <v>247</v>
      </c>
      <c r="AT153" s="134" t="s">
        <v>183</v>
      </c>
      <c r="AU153" s="134" t="s">
        <v>81</v>
      </c>
      <c r="AY153" s="15" t="s">
        <v>181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5" t="s">
        <v>79</v>
      </c>
      <c r="BK153" s="135">
        <f>ROUND(I153*H153,2)</f>
        <v>0</v>
      </c>
      <c r="BL153" s="15" t="s">
        <v>247</v>
      </c>
      <c r="BM153" s="134" t="s">
        <v>920</v>
      </c>
    </row>
    <row r="154" spans="2:65" s="1" customFormat="1" ht="16.5" customHeight="1">
      <c r="B154" s="128"/>
      <c r="C154" s="164" t="s">
        <v>291</v>
      </c>
      <c r="D154" s="164" t="s">
        <v>183</v>
      </c>
      <c r="E154" s="165" t="s">
        <v>921</v>
      </c>
      <c r="F154" s="166" t="s">
        <v>922</v>
      </c>
      <c r="G154" s="167" t="s">
        <v>186</v>
      </c>
      <c r="H154" s="168">
        <v>12.2</v>
      </c>
      <c r="I154" s="162"/>
      <c r="J154" s="169">
        <f>ROUND(I154*H154,2)</f>
        <v>0</v>
      </c>
      <c r="K154" s="129" t="s">
        <v>187</v>
      </c>
      <c r="L154" s="26"/>
      <c r="M154" s="130" t="s">
        <v>1</v>
      </c>
      <c r="N154" s="131" t="s">
        <v>36</v>
      </c>
      <c r="O154" s="132">
        <v>0.14299999999999999</v>
      </c>
      <c r="P154" s="132">
        <f>O154*H154</f>
        <v>1.7445999999999997</v>
      </c>
      <c r="Q154" s="132">
        <v>9.0000000000000006E-5</v>
      </c>
      <c r="R154" s="132">
        <f>Q154*H154</f>
        <v>1.098E-3</v>
      </c>
      <c r="S154" s="132">
        <v>0</v>
      </c>
      <c r="T154" s="133">
        <f>S154*H154</f>
        <v>0</v>
      </c>
      <c r="AR154" s="134" t="s">
        <v>247</v>
      </c>
      <c r="AT154" s="134" t="s">
        <v>183</v>
      </c>
      <c r="AU154" s="134" t="s">
        <v>81</v>
      </c>
      <c r="AY154" s="15" t="s">
        <v>181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5" t="s">
        <v>79</v>
      </c>
      <c r="BK154" s="135">
        <f>ROUND(I154*H154,2)</f>
        <v>0</v>
      </c>
      <c r="BL154" s="15" t="s">
        <v>247</v>
      </c>
      <c r="BM154" s="134" t="s">
        <v>923</v>
      </c>
    </row>
    <row r="155" spans="2:65" s="12" customFormat="1">
      <c r="B155" s="136"/>
      <c r="C155" s="182"/>
      <c r="D155" s="183" t="s">
        <v>190</v>
      </c>
      <c r="E155" s="184" t="s">
        <v>1</v>
      </c>
      <c r="F155" s="185" t="s">
        <v>924</v>
      </c>
      <c r="G155" s="182"/>
      <c r="H155" s="186">
        <v>12.2</v>
      </c>
      <c r="I155" s="187"/>
      <c r="J155" s="182"/>
      <c r="L155" s="136"/>
      <c r="M155" s="141"/>
      <c r="N155" s="142"/>
      <c r="O155" s="142"/>
      <c r="P155" s="142"/>
      <c r="Q155" s="142"/>
      <c r="R155" s="142"/>
      <c r="S155" s="142"/>
      <c r="T155" s="143"/>
      <c r="AT155" s="138" t="s">
        <v>190</v>
      </c>
      <c r="AU155" s="138" t="s">
        <v>81</v>
      </c>
      <c r="AV155" s="12" t="s">
        <v>81</v>
      </c>
      <c r="AW155" s="12" t="s">
        <v>27</v>
      </c>
      <c r="AX155" s="12" t="s">
        <v>79</v>
      </c>
      <c r="AY155" s="138" t="s">
        <v>181</v>
      </c>
    </row>
    <row r="156" spans="2:65" s="1" customFormat="1" ht="16.5" customHeight="1">
      <c r="B156" s="128"/>
      <c r="C156" s="164" t="s">
        <v>295</v>
      </c>
      <c r="D156" s="164" t="s">
        <v>183</v>
      </c>
      <c r="E156" s="165" t="s">
        <v>925</v>
      </c>
      <c r="F156" s="166" t="s">
        <v>926</v>
      </c>
      <c r="G156" s="167" t="s">
        <v>186</v>
      </c>
      <c r="H156" s="168">
        <v>12.2</v>
      </c>
      <c r="I156" s="162"/>
      <c r="J156" s="169">
        <f>ROUND(I156*H156,2)</f>
        <v>0</v>
      </c>
      <c r="K156" s="129" t="s">
        <v>187</v>
      </c>
      <c r="L156" s="26"/>
      <c r="M156" s="130" t="s">
        <v>1</v>
      </c>
      <c r="N156" s="131" t="s">
        <v>36</v>
      </c>
      <c r="O156" s="132">
        <v>0.13600000000000001</v>
      </c>
      <c r="P156" s="132">
        <f>O156*H156</f>
        <v>1.6592</v>
      </c>
      <c r="Q156" s="132">
        <v>1.7000000000000001E-4</v>
      </c>
      <c r="R156" s="132">
        <f>Q156*H156</f>
        <v>2.0739999999999999E-3</v>
      </c>
      <c r="S156" s="132">
        <v>0</v>
      </c>
      <c r="T156" s="133">
        <f>S156*H156</f>
        <v>0</v>
      </c>
      <c r="AR156" s="134" t="s">
        <v>247</v>
      </c>
      <c r="AT156" s="134" t="s">
        <v>183</v>
      </c>
      <c r="AU156" s="134" t="s">
        <v>81</v>
      </c>
      <c r="AY156" s="15" t="s">
        <v>181</v>
      </c>
      <c r="BE156" s="135">
        <f>IF(N156="základní",J156,0)</f>
        <v>0</v>
      </c>
      <c r="BF156" s="135">
        <f>IF(N156="snížená",J156,0)</f>
        <v>0</v>
      </c>
      <c r="BG156" s="135">
        <f>IF(N156="zákl. přenesená",J156,0)</f>
        <v>0</v>
      </c>
      <c r="BH156" s="135">
        <f>IF(N156="sníž. přenesená",J156,0)</f>
        <v>0</v>
      </c>
      <c r="BI156" s="135">
        <f>IF(N156="nulová",J156,0)</f>
        <v>0</v>
      </c>
      <c r="BJ156" s="15" t="s">
        <v>79</v>
      </c>
      <c r="BK156" s="135">
        <f>ROUND(I156*H156,2)</f>
        <v>0</v>
      </c>
      <c r="BL156" s="15" t="s">
        <v>247</v>
      </c>
      <c r="BM156" s="134" t="s">
        <v>927</v>
      </c>
    </row>
    <row r="157" spans="2:65" s="1" customFormat="1" ht="16.5" customHeight="1">
      <c r="B157" s="128"/>
      <c r="C157" s="164" t="s">
        <v>299</v>
      </c>
      <c r="D157" s="164" t="s">
        <v>183</v>
      </c>
      <c r="E157" s="165" t="s">
        <v>928</v>
      </c>
      <c r="F157" s="166" t="s">
        <v>929</v>
      </c>
      <c r="G157" s="167" t="s">
        <v>186</v>
      </c>
      <c r="H157" s="168">
        <v>12.2</v>
      </c>
      <c r="I157" s="162"/>
      <c r="J157" s="169">
        <f>ROUND(I157*H157,2)</f>
        <v>0</v>
      </c>
      <c r="K157" s="129" t="s">
        <v>187</v>
      </c>
      <c r="L157" s="26"/>
      <c r="M157" s="130" t="s">
        <v>1</v>
      </c>
      <c r="N157" s="131" t="s">
        <v>36</v>
      </c>
      <c r="O157" s="132">
        <v>0.26500000000000001</v>
      </c>
      <c r="P157" s="132">
        <f>O157*H157</f>
        <v>3.2330000000000001</v>
      </c>
      <c r="Q157" s="132">
        <v>4.2999999999999999E-4</v>
      </c>
      <c r="R157" s="132">
        <f>Q157*H157</f>
        <v>5.2459999999999998E-3</v>
      </c>
      <c r="S157" s="132">
        <v>0</v>
      </c>
      <c r="T157" s="133">
        <f>S157*H157</f>
        <v>0</v>
      </c>
      <c r="AR157" s="134" t="s">
        <v>247</v>
      </c>
      <c r="AT157" s="134" t="s">
        <v>183</v>
      </c>
      <c r="AU157" s="134" t="s">
        <v>81</v>
      </c>
      <c r="AY157" s="15" t="s">
        <v>181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5" t="s">
        <v>79</v>
      </c>
      <c r="BK157" s="135">
        <f>ROUND(I157*H157,2)</f>
        <v>0</v>
      </c>
      <c r="BL157" s="15" t="s">
        <v>247</v>
      </c>
      <c r="BM157" s="134" t="s">
        <v>930</v>
      </c>
    </row>
    <row r="158" spans="2:65" s="1" customFormat="1" ht="16.5" customHeight="1">
      <c r="B158" s="128"/>
      <c r="C158" s="164" t="s">
        <v>302</v>
      </c>
      <c r="D158" s="164" t="s">
        <v>183</v>
      </c>
      <c r="E158" s="165" t="s">
        <v>931</v>
      </c>
      <c r="F158" s="166" t="s">
        <v>932</v>
      </c>
      <c r="G158" s="167" t="s">
        <v>186</v>
      </c>
      <c r="H158" s="168">
        <v>5.8</v>
      </c>
      <c r="I158" s="162"/>
      <c r="J158" s="169">
        <f>ROUND(I158*H158,2)</f>
        <v>0</v>
      </c>
      <c r="K158" s="129" t="s">
        <v>1</v>
      </c>
      <c r="L158" s="26"/>
      <c r="M158" s="130" t="s">
        <v>1</v>
      </c>
      <c r="N158" s="131" t="s">
        <v>36</v>
      </c>
      <c r="O158" s="132">
        <v>1.0999999999999999E-2</v>
      </c>
      <c r="P158" s="132">
        <f>O158*H158</f>
        <v>6.3799999999999996E-2</v>
      </c>
      <c r="Q158" s="132">
        <v>1.0000000000000001E-5</v>
      </c>
      <c r="R158" s="132">
        <f>Q158*H158</f>
        <v>5.8E-5</v>
      </c>
      <c r="S158" s="132">
        <v>0</v>
      </c>
      <c r="T158" s="133">
        <f>S158*H158</f>
        <v>0</v>
      </c>
      <c r="AR158" s="134" t="s">
        <v>247</v>
      </c>
      <c r="AT158" s="134" t="s">
        <v>183</v>
      </c>
      <c r="AU158" s="134" t="s">
        <v>81</v>
      </c>
      <c r="AY158" s="15" t="s">
        <v>181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5" t="s">
        <v>79</v>
      </c>
      <c r="BK158" s="135">
        <f>ROUND(I158*H158,2)</f>
        <v>0</v>
      </c>
      <c r="BL158" s="15" t="s">
        <v>247</v>
      </c>
      <c r="BM158" s="134" t="s">
        <v>933</v>
      </c>
    </row>
    <row r="159" spans="2:65" s="1" customFormat="1" ht="16.5" customHeight="1">
      <c r="B159" s="128"/>
      <c r="C159" s="164" t="s">
        <v>308</v>
      </c>
      <c r="D159" s="164" t="s">
        <v>183</v>
      </c>
      <c r="E159" s="165" t="s">
        <v>934</v>
      </c>
      <c r="F159" s="166" t="s">
        <v>935</v>
      </c>
      <c r="G159" s="167" t="s">
        <v>186</v>
      </c>
      <c r="H159" s="168">
        <v>5.8</v>
      </c>
      <c r="I159" s="162"/>
      <c r="J159" s="169">
        <f>ROUND(I159*H159,2)</f>
        <v>0</v>
      </c>
      <c r="K159" s="129" t="s">
        <v>1</v>
      </c>
      <c r="L159" s="26"/>
      <c r="M159" s="130" t="s">
        <v>1</v>
      </c>
      <c r="N159" s="131" t="s">
        <v>36</v>
      </c>
      <c r="O159" s="132">
        <v>2.8000000000000001E-2</v>
      </c>
      <c r="P159" s="132">
        <f>O159*H159</f>
        <v>0.16239999999999999</v>
      </c>
      <c r="Q159" s="132">
        <v>2.0000000000000002E-5</v>
      </c>
      <c r="R159" s="132">
        <f>Q159*H159</f>
        <v>1.16E-4</v>
      </c>
      <c r="S159" s="132">
        <v>0</v>
      </c>
      <c r="T159" s="133">
        <f>S159*H159</f>
        <v>0</v>
      </c>
      <c r="AR159" s="134" t="s">
        <v>247</v>
      </c>
      <c r="AT159" s="134" t="s">
        <v>183</v>
      </c>
      <c r="AU159" s="134" t="s">
        <v>81</v>
      </c>
      <c r="AY159" s="15" t="s">
        <v>181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5" t="s">
        <v>79</v>
      </c>
      <c r="BK159" s="135">
        <f>ROUND(I159*H159,2)</f>
        <v>0</v>
      </c>
      <c r="BL159" s="15" t="s">
        <v>247</v>
      </c>
      <c r="BM159" s="134" t="s">
        <v>936</v>
      </c>
    </row>
    <row r="160" spans="2:65" s="1" customFormat="1" ht="16.5" customHeight="1">
      <c r="B160" s="128"/>
      <c r="C160" s="164" t="s">
        <v>313</v>
      </c>
      <c r="D160" s="164" t="s">
        <v>183</v>
      </c>
      <c r="E160" s="165" t="s">
        <v>937</v>
      </c>
      <c r="F160" s="166" t="s">
        <v>938</v>
      </c>
      <c r="G160" s="167" t="s">
        <v>186</v>
      </c>
      <c r="H160" s="168">
        <v>5.8</v>
      </c>
      <c r="I160" s="162"/>
      <c r="J160" s="169">
        <f>ROUND(I160*H160,2)</f>
        <v>0</v>
      </c>
      <c r="K160" s="129" t="s">
        <v>1</v>
      </c>
      <c r="L160" s="26"/>
      <c r="M160" s="156" t="s">
        <v>1</v>
      </c>
      <c r="N160" s="157" t="s">
        <v>36</v>
      </c>
      <c r="O160" s="158">
        <v>0.27100000000000002</v>
      </c>
      <c r="P160" s="158">
        <f>O160*H160</f>
        <v>1.5718000000000001</v>
      </c>
      <c r="Q160" s="158">
        <v>4.4000000000000002E-4</v>
      </c>
      <c r="R160" s="158">
        <f>Q160*H160</f>
        <v>2.552E-3</v>
      </c>
      <c r="S160" s="158">
        <v>0</v>
      </c>
      <c r="T160" s="159">
        <f>S160*H160</f>
        <v>0</v>
      </c>
      <c r="AR160" s="134" t="s">
        <v>247</v>
      </c>
      <c r="AT160" s="134" t="s">
        <v>183</v>
      </c>
      <c r="AU160" s="134" t="s">
        <v>81</v>
      </c>
      <c r="AY160" s="15" t="s">
        <v>181</v>
      </c>
      <c r="BE160" s="135">
        <f>IF(N160="základní",J160,0)</f>
        <v>0</v>
      </c>
      <c r="BF160" s="135">
        <f>IF(N160="snížená",J160,0)</f>
        <v>0</v>
      </c>
      <c r="BG160" s="135">
        <f>IF(N160="zákl. přenesená",J160,0)</f>
        <v>0</v>
      </c>
      <c r="BH160" s="135">
        <f>IF(N160="sníž. přenesená",J160,0)</f>
        <v>0</v>
      </c>
      <c r="BI160" s="135">
        <f>IF(N160="nulová",J160,0)</f>
        <v>0</v>
      </c>
      <c r="BJ160" s="15" t="s">
        <v>79</v>
      </c>
      <c r="BK160" s="135">
        <f>ROUND(I160*H160,2)</f>
        <v>0</v>
      </c>
      <c r="BL160" s="15" t="s">
        <v>247</v>
      </c>
      <c r="BM160" s="134" t="s">
        <v>939</v>
      </c>
    </row>
    <row r="161" spans="2:12" s="1" customFormat="1" ht="6.95" customHeight="1">
      <c r="B161" s="38"/>
      <c r="C161" s="39"/>
      <c r="D161" s="39"/>
      <c r="E161" s="39"/>
      <c r="F161" s="39"/>
      <c r="G161" s="39"/>
      <c r="H161" s="39"/>
      <c r="I161" s="39"/>
      <c r="J161" s="39"/>
      <c r="K161" s="39"/>
      <c r="L161" s="26"/>
    </row>
  </sheetData>
  <sheetProtection algorithmName="SHA-512" hashValue="RZeb6S0XFBKOphR8lTy/wYWnSXGoIFo2a0G58g1XkroPlYVoPv2qnEIchWv1k8zikuk34yNe0s9gB2PBU0+GxA==" saltValue="Qk6s3UnOv5D4Z32tnNYDFA==" spinCount="100000" sheet="1" objects="1" scenarios="1"/>
  <autoFilter ref="C120:K16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60"/>
  <sheetViews>
    <sheetView showGridLines="0" topLeftCell="A109" workbookViewId="0">
      <selection activeCell="I131" sqref="I13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0"/>
    </row>
    <row r="2" spans="1:4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90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1:46" ht="24.95" hidden="1" customHeight="1">
      <c r="B4" s="18"/>
      <c r="D4" s="19" t="s">
        <v>102</v>
      </c>
      <c r="L4" s="18"/>
      <c r="M4" s="82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3" t="s">
        <v>12</v>
      </c>
      <c r="L6" s="18"/>
    </row>
    <row r="7" spans="1:4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</row>
    <row r="8" spans="1:46" s="1" customFormat="1" ht="12" hidden="1" customHeight="1">
      <c r="B8" s="26"/>
      <c r="D8" s="23" t="s">
        <v>111</v>
      </c>
      <c r="L8" s="26"/>
    </row>
    <row r="9" spans="1:46" s="1" customFormat="1" ht="36.950000000000003" hidden="1" customHeight="1">
      <c r="B9" s="26"/>
      <c r="E9" s="211" t="s">
        <v>940</v>
      </c>
      <c r="F9" s="229"/>
      <c r="G9" s="229"/>
      <c r="H9" s="229"/>
      <c r="L9" s="26"/>
    </row>
    <row r="10" spans="1:46" s="1" customFormat="1" hidden="1">
      <c r="B10" s="26"/>
      <c r="L10" s="26"/>
    </row>
    <row r="11" spans="1:4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</row>
    <row r="12" spans="1:4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</row>
    <row r="13" spans="1:46" s="1" customFormat="1" ht="10.9" hidden="1" customHeight="1">
      <c r="B13" s="26"/>
      <c r="L13" s="26"/>
    </row>
    <row r="14" spans="1:4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</row>
    <row r="15" spans="1:46" s="1" customFormat="1" ht="18" hidden="1" customHeight="1">
      <c r="B15" s="26"/>
      <c r="E15" s="22" t="s">
        <v>22</v>
      </c>
      <c r="I15" s="23" t="s">
        <v>23</v>
      </c>
      <c r="J15" s="22" t="s">
        <v>1</v>
      </c>
      <c r="L15" s="26"/>
    </row>
    <row r="16" spans="1:46" s="1" customFormat="1" ht="6.95" hidden="1" customHeight="1">
      <c r="B16" s="26"/>
      <c r="L16" s="26"/>
    </row>
    <row r="17" spans="2:12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</row>
    <row r="18" spans="2:12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</row>
    <row r="19" spans="2:12" s="1" customFormat="1" ht="6.95" hidden="1" customHeight="1">
      <c r="B19" s="26"/>
      <c r="L19" s="26"/>
    </row>
    <row r="20" spans="2:12" s="1" customFormat="1" ht="12" hidden="1" customHeight="1">
      <c r="B20" s="26"/>
      <c r="D20" s="23" t="s">
        <v>25</v>
      </c>
      <c r="I20" s="23" t="s">
        <v>21</v>
      </c>
      <c r="J20" s="22" t="s">
        <v>1</v>
      </c>
      <c r="L20" s="26"/>
    </row>
    <row r="21" spans="2:12" s="1" customFormat="1" ht="18" hidden="1" customHeight="1">
      <c r="B21" s="26"/>
      <c r="E21" s="22" t="s">
        <v>26</v>
      </c>
      <c r="I21" s="23" t="s">
        <v>23</v>
      </c>
      <c r="J21" s="22" t="s">
        <v>1</v>
      </c>
      <c r="L21" s="26"/>
    </row>
    <row r="22" spans="2:12" s="1" customFormat="1" ht="6.95" hidden="1" customHeight="1">
      <c r="B22" s="26"/>
      <c r="L22" s="26"/>
    </row>
    <row r="23" spans="2:12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</row>
    <row r="24" spans="2:12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</row>
    <row r="25" spans="2:12" s="1" customFormat="1" ht="6.95" hidden="1" customHeight="1">
      <c r="B25" s="26"/>
      <c r="L25" s="26"/>
    </row>
    <row r="26" spans="2:12" s="1" customFormat="1" ht="12" hidden="1" customHeight="1">
      <c r="B26" s="26"/>
      <c r="D26" s="23" t="s">
        <v>29</v>
      </c>
      <c r="L26" s="26"/>
    </row>
    <row r="27" spans="2:12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12" s="1" customFormat="1" ht="6.95" hidden="1" customHeight="1">
      <c r="B28" s="26"/>
      <c r="L28" s="26"/>
    </row>
    <row r="29" spans="2:12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hidden="1" customHeight="1">
      <c r="B30" s="26"/>
      <c r="D30" s="84" t="s">
        <v>31</v>
      </c>
      <c r="J30" s="58">
        <f>ROUND(J120, 2)</f>
        <v>0</v>
      </c>
      <c r="L30" s="26"/>
    </row>
    <row r="31" spans="2:12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ROUND((SUM(BE120:BE159)),  2)</f>
        <v>0</v>
      </c>
      <c r="I33" s="87">
        <v>0.21</v>
      </c>
      <c r="J33" s="86">
        <f>ROUND(((SUM(BE120:BE159))*I33),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ROUND((SUM(BF120:BF159)),  2)</f>
        <v>0</v>
      </c>
      <c r="I34" s="87">
        <v>0.15</v>
      </c>
      <c r="J34" s="86">
        <f>ROUND(((SUM(BF120:BF159))*I34),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ROUND((SUM(BG120:BG159)),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ROUND((SUM(BH120:BH159)),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ROUND((SUM(BI120:BI159)),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D) - Elektroinstalace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43.15" hidden="1" customHeight="1">
      <c r="B91" s="26"/>
      <c r="C91" s="23" t="s">
        <v>20</v>
      </c>
      <c r="F91" s="22" t="str">
        <f>E15</f>
        <v xml:space="preserve">Obec Janov nad Nisou </v>
      </c>
      <c r="I91" s="23" t="s">
        <v>25</v>
      </c>
      <c r="J91" s="24" t="str">
        <f>E21</f>
        <v>TOINSTA společnost projektantů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J120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159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9" customFormat="1" ht="19.899999999999999" hidden="1" customHeight="1">
      <c r="B98" s="103"/>
      <c r="D98" s="104" t="s">
        <v>941</v>
      </c>
      <c r="E98" s="105"/>
      <c r="F98" s="105"/>
      <c r="G98" s="105"/>
      <c r="H98" s="105"/>
      <c r="I98" s="105"/>
      <c r="J98" s="106">
        <f>J122</f>
        <v>0</v>
      </c>
      <c r="L98" s="103"/>
    </row>
    <row r="99" spans="2:12" s="9" customFormat="1" ht="14.85" hidden="1" customHeight="1">
      <c r="B99" s="103"/>
      <c r="D99" s="104" t="s">
        <v>942</v>
      </c>
      <c r="E99" s="105"/>
      <c r="F99" s="105"/>
      <c r="G99" s="105"/>
      <c r="H99" s="105"/>
      <c r="I99" s="105"/>
      <c r="J99" s="106">
        <f>J123</f>
        <v>0</v>
      </c>
      <c r="L99" s="103"/>
    </row>
    <row r="100" spans="2:12" s="9" customFormat="1" ht="14.85" hidden="1" customHeight="1">
      <c r="B100" s="103"/>
      <c r="D100" s="104" t="s">
        <v>943</v>
      </c>
      <c r="E100" s="105"/>
      <c r="F100" s="105"/>
      <c r="G100" s="105"/>
      <c r="H100" s="105"/>
      <c r="I100" s="105"/>
      <c r="J100" s="106">
        <f>J132</f>
        <v>0</v>
      </c>
      <c r="L100" s="103"/>
    </row>
    <row r="101" spans="2:12" s="9" customFormat="1" ht="14.85" hidden="1" customHeight="1">
      <c r="B101" s="103"/>
      <c r="D101" s="104" t="s">
        <v>944</v>
      </c>
      <c r="E101" s="105"/>
      <c r="F101" s="105"/>
      <c r="G101" s="105"/>
      <c r="H101" s="105"/>
      <c r="I101" s="105"/>
      <c r="J101" s="106">
        <f>J156</f>
        <v>0</v>
      </c>
      <c r="L101" s="103"/>
    </row>
    <row r="102" spans="2:12" s="1" customFormat="1" ht="21.75" hidden="1" customHeight="1">
      <c r="B102" s="26"/>
      <c r="L102" s="26"/>
    </row>
    <row r="103" spans="2:12" s="1" customFormat="1" ht="6.95" hidden="1" customHeight="1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26"/>
    </row>
    <row r="104" spans="2:12" hidden="1"/>
    <row r="105" spans="2:12" hidden="1"/>
    <row r="106" spans="2:12" hidden="1"/>
    <row r="107" spans="2:12" s="1" customFormat="1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6"/>
    </row>
    <row r="108" spans="2:12" s="1" customFormat="1" ht="24.95" customHeight="1">
      <c r="B108" s="26"/>
      <c r="C108" s="19" t="s">
        <v>166</v>
      </c>
      <c r="L108" s="26"/>
    </row>
    <row r="109" spans="2:12" s="1" customFormat="1" ht="6.95" customHeight="1">
      <c r="B109" s="26"/>
      <c r="L109" s="26"/>
    </row>
    <row r="110" spans="2:12" s="1" customFormat="1" ht="12" customHeight="1">
      <c r="B110" s="26"/>
      <c r="C110" s="23" t="s">
        <v>12</v>
      </c>
      <c r="L110" s="26"/>
    </row>
    <row r="111" spans="2:12" s="1" customFormat="1" ht="16.5" customHeight="1">
      <c r="B111" s="26"/>
      <c r="E111" s="230" t="str">
        <f>E7</f>
        <v>Stavební úpravy východní části přízemí radnice Janov nad Nisou č.p. 520</v>
      </c>
      <c r="F111" s="231"/>
      <c r="G111" s="231"/>
      <c r="H111" s="231"/>
      <c r="L111" s="26"/>
    </row>
    <row r="112" spans="2:12" s="1" customFormat="1" ht="12" customHeight="1">
      <c r="B112" s="26"/>
      <c r="C112" s="23" t="s">
        <v>111</v>
      </c>
      <c r="L112" s="26"/>
    </row>
    <row r="113" spans="2:65" s="1" customFormat="1" ht="16.5" customHeight="1">
      <c r="B113" s="26"/>
      <c r="E113" s="211" t="str">
        <f>E9</f>
        <v>D) - Elektroinstalace</v>
      </c>
      <c r="F113" s="229"/>
      <c r="G113" s="229"/>
      <c r="H113" s="229"/>
      <c r="L113" s="26"/>
    </row>
    <row r="114" spans="2:65" s="1" customFormat="1" ht="6.95" customHeight="1">
      <c r="B114" s="26"/>
      <c r="L114" s="26"/>
    </row>
    <row r="115" spans="2:65" s="1" customFormat="1" ht="12" customHeight="1">
      <c r="B115" s="26"/>
      <c r="C115" s="23" t="s">
        <v>16</v>
      </c>
      <c r="F115" s="22" t="str">
        <f>F12</f>
        <v xml:space="preserve"> </v>
      </c>
      <c r="I115" s="23" t="s">
        <v>18</v>
      </c>
      <c r="J115" s="46" t="str">
        <f>IF(J12="","",J12)</f>
        <v>9. 9. 2021</v>
      </c>
      <c r="L115" s="26"/>
    </row>
    <row r="116" spans="2:65" s="1" customFormat="1" ht="6.95" customHeight="1">
      <c r="B116" s="26"/>
      <c r="L116" s="26"/>
    </row>
    <row r="117" spans="2:65" s="1" customFormat="1" ht="43.15" customHeight="1">
      <c r="B117" s="26"/>
      <c r="C117" s="23" t="s">
        <v>20</v>
      </c>
      <c r="F117" s="22" t="str">
        <f>E15</f>
        <v xml:space="preserve">Obec Janov nad Nisou </v>
      </c>
      <c r="I117" s="23" t="s">
        <v>25</v>
      </c>
      <c r="J117" s="24" t="str">
        <f>E21</f>
        <v>TOINSTA společnost projektantů</v>
      </c>
      <c r="L117" s="26"/>
    </row>
    <row r="118" spans="2:65" s="1" customFormat="1" ht="10.35" customHeight="1">
      <c r="B118" s="26"/>
      <c r="L118" s="26"/>
    </row>
    <row r="119" spans="2:65" s="10" customFormat="1" ht="29.25" customHeight="1">
      <c r="B119" s="107"/>
      <c r="C119" s="108" t="s">
        <v>167</v>
      </c>
      <c r="D119" s="109" t="s">
        <v>56</v>
      </c>
      <c r="E119" s="109" t="s">
        <v>52</v>
      </c>
      <c r="F119" s="109" t="s">
        <v>53</v>
      </c>
      <c r="G119" s="109" t="s">
        <v>168</v>
      </c>
      <c r="H119" s="109" t="s">
        <v>169</v>
      </c>
      <c r="I119" s="109" t="s">
        <v>170</v>
      </c>
      <c r="J119" s="110" t="s">
        <v>151</v>
      </c>
      <c r="K119" s="111" t="s">
        <v>171</v>
      </c>
      <c r="L119" s="107"/>
      <c r="M119" s="51" t="s">
        <v>1</v>
      </c>
      <c r="N119" s="52" t="s">
        <v>35</v>
      </c>
      <c r="O119" s="52" t="s">
        <v>172</v>
      </c>
      <c r="P119" s="52" t="s">
        <v>173</v>
      </c>
      <c r="Q119" s="52" t="s">
        <v>174</v>
      </c>
      <c r="R119" s="52" t="s">
        <v>175</v>
      </c>
      <c r="S119" s="52" t="s">
        <v>176</v>
      </c>
      <c r="T119" s="53" t="s">
        <v>177</v>
      </c>
    </row>
    <row r="120" spans="2:65" s="1" customFormat="1" ht="22.9" customHeight="1">
      <c r="B120" s="26"/>
      <c r="C120" s="56" t="s">
        <v>178</v>
      </c>
      <c r="J120" s="112">
        <f>BK120</f>
        <v>0</v>
      </c>
      <c r="L120" s="26"/>
      <c r="M120" s="54"/>
      <c r="N120" s="47"/>
      <c r="O120" s="47"/>
      <c r="P120" s="113">
        <f>P121</f>
        <v>0</v>
      </c>
      <c r="Q120" s="47"/>
      <c r="R120" s="113">
        <f>R121</f>
        <v>0</v>
      </c>
      <c r="S120" s="47"/>
      <c r="T120" s="114">
        <f>T121</f>
        <v>0</v>
      </c>
      <c r="AT120" s="15" t="s">
        <v>70</v>
      </c>
      <c r="AU120" s="15" t="s">
        <v>153</v>
      </c>
      <c r="BK120" s="115">
        <f>BK121</f>
        <v>0</v>
      </c>
    </row>
    <row r="121" spans="2:65" s="11" customFormat="1" ht="25.9" customHeight="1">
      <c r="B121" s="116"/>
      <c r="D121" s="117" t="s">
        <v>70</v>
      </c>
      <c r="E121" s="118" t="s">
        <v>345</v>
      </c>
      <c r="F121" s="118" t="s">
        <v>346</v>
      </c>
      <c r="J121" s="119">
        <f>BK121</f>
        <v>0</v>
      </c>
      <c r="L121" s="116"/>
      <c r="M121" s="120"/>
      <c r="N121" s="121"/>
      <c r="O121" s="121"/>
      <c r="P121" s="122">
        <f>P122</f>
        <v>0</v>
      </c>
      <c r="Q121" s="121"/>
      <c r="R121" s="122">
        <f>R122</f>
        <v>0</v>
      </c>
      <c r="S121" s="121"/>
      <c r="T121" s="123">
        <f>T122</f>
        <v>0</v>
      </c>
      <c r="AR121" s="117" t="s">
        <v>81</v>
      </c>
      <c r="AT121" s="124" t="s">
        <v>70</v>
      </c>
      <c r="AU121" s="124" t="s">
        <v>71</v>
      </c>
      <c r="AY121" s="117" t="s">
        <v>181</v>
      </c>
      <c r="BK121" s="125">
        <f>BK122</f>
        <v>0</v>
      </c>
    </row>
    <row r="122" spans="2:65" s="11" customFormat="1" ht="22.9" customHeight="1">
      <c r="B122" s="116"/>
      <c r="D122" s="117" t="s">
        <v>70</v>
      </c>
      <c r="E122" s="126" t="s">
        <v>945</v>
      </c>
      <c r="F122" s="126" t="s">
        <v>946</v>
      </c>
      <c r="J122" s="127">
        <f>BK122</f>
        <v>0</v>
      </c>
      <c r="L122" s="116"/>
      <c r="M122" s="120"/>
      <c r="N122" s="121"/>
      <c r="O122" s="121"/>
      <c r="P122" s="122">
        <f>P123+P132+P156</f>
        <v>0</v>
      </c>
      <c r="Q122" s="121"/>
      <c r="R122" s="122">
        <f>R123+R132+R156</f>
        <v>0</v>
      </c>
      <c r="S122" s="121"/>
      <c r="T122" s="123">
        <f>T123+T132+T156</f>
        <v>0</v>
      </c>
      <c r="AR122" s="117" t="s">
        <v>81</v>
      </c>
      <c r="AT122" s="124" t="s">
        <v>70</v>
      </c>
      <c r="AU122" s="124" t="s">
        <v>79</v>
      </c>
      <c r="AY122" s="117" t="s">
        <v>181</v>
      </c>
      <c r="BK122" s="125">
        <f>BK123+BK132+BK156</f>
        <v>0</v>
      </c>
    </row>
    <row r="123" spans="2:65" s="11" customFormat="1" ht="20.85" customHeight="1">
      <c r="B123" s="116"/>
      <c r="D123" s="117" t="s">
        <v>70</v>
      </c>
      <c r="E123" s="126" t="s">
        <v>508</v>
      </c>
      <c r="F123" s="126" t="s">
        <v>947</v>
      </c>
      <c r="J123" s="127">
        <f>BK123</f>
        <v>0</v>
      </c>
      <c r="L123" s="116"/>
      <c r="M123" s="120"/>
      <c r="N123" s="121"/>
      <c r="O123" s="121"/>
      <c r="P123" s="122">
        <f>SUM(P124:P131)</f>
        <v>0</v>
      </c>
      <c r="Q123" s="121"/>
      <c r="R123" s="122">
        <f>SUM(R124:R131)</f>
        <v>0</v>
      </c>
      <c r="S123" s="121"/>
      <c r="T123" s="123">
        <f>SUM(T124:T131)</f>
        <v>0</v>
      </c>
      <c r="AR123" s="117" t="s">
        <v>79</v>
      </c>
      <c r="AT123" s="124" t="s">
        <v>70</v>
      </c>
      <c r="AU123" s="124" t="s">
        <v>81</v>
      </c>
      <c r="AY123" s="117" t="s">
        <v>181</v>
      </c>
      <c r="BK123" s="125">
        <f>SUM(BK124:BK131)</f>
        <v>0</v>
      </c>
    </row>
    <row r="124" spans="2:65" s="1" customFormat="1" ht="16.5" customHeight="1">
      <c r="B124" s="128"/>
      <c r="C124" s="164" t="s">
        <v>79</v>
      </c>
      <c r="D124" s="164" t="s">
        <v>183</v>
      </c>
      <c r="E124" s="176" t="s">
        <v>1072</v>
      </c>
      <c r="F124" s="166" t="s">
        <v>948</v>
      </c>
      <c r="G124" s="167" t="s">
        <v>212</v>
      </c>
      <c r="H124" s="168">
        <v>1</v>
      </c>
      <c r="I124" s="162"/>
      <c r="J124" s="169">
        <f t="shared" ref="J124:J131" si="0">ROUND(I124*H124,2)</f>
        <v>0</v>
      </c>
      <c r="K124" s="129" t="s">
        <v>1</v>
      </c>
      <c r="L124" s="26"/>
      <c r="M124" s="130" t="s">
        <v>1</v>
      </c>
      <c r="N124" s="131" t="s">
        <v>36</v>
      </c>
      <c r="O124" s="132">
        <v>0</v>
      </c>
      <c r="P124" s="132">
        <f t="shared" ref="P124:P131" si="1">O124*H124</f>
        <v>0</v>
      </c>
      <c r="Q124" s="132">
        <v>0</v>
      </c>
      <c r="R124" s="132">
        <f t="shared" ref="R124:R131" si="2">Q124*H124</f>
        <v>0</v>
      </c>
      <c r="S124" s="132">
        <v>0</v>
      </c>
      <c r="T124" s="133">
        <f t="shared" ref="T124:T131" si="3">S124*H124</f>
        <v>0</v>
      </c>
      <c r="AR124" s="134" t="s">
        <v>468</v>
      </c>
      <c r="AT124" s="134" t="s">
        <v>183</v>
      </c>
      <c r="AU124" s="134" t="s">
        <v>99</v>
      </c>
      <c r="AY124" s="15" t="s">
        <v>181</v>
      </c>
      <c r="BE124" s="135">
        <f t="shared" ref="BE124:BE131" si="4">IF(N124="základní",J124,0)</f>
        <v>0</v>
      </c>
      <c r="BF124" s="135">
        <f t="shared" ref="BF124:BF131" si="5">IF(N124="snížená",J124,0)</f>
        <v>0</v>
      </c>
      <c r="BG124" s="135">
        <f t="shared" ref="BG124:BG131" si="6">IF(N124="zákl. přenesená",J124,0)</f>
        <v>0</v>
      </c>
      <c r="BH124" s="135">
        <f t="shared" ref="BH124:BH131" si="7">IF(N124="sníž. přenesená",J124,0)</f>
        <v>0</v>
      </c>
      <c r="BI124" s="135">
        <f t="shared" ref="BI124:BI131" si="8">IF(N124="nulová",J124,0)</f>
        <v>0</v>
      </c>
      <c r="BJ124" s="15" t="s">
        <v>79</v>
      </c>
      <c r="BK124" s="135">
        <f t="shared" ref="BK124:BK131" si="9">ROUND(I124*H124,2)</f>
        <v>0</v>
      </c>
      <c r="BL124" s="15" t="s">
        <v>468</v>
      </c>
      <c r="BM124" s="134" t="s">
        <v>949</v>
      </c>
    </row>
    <row r="125" spans="2:65" s="1" customFormat="1" ht="16.5" customHeight="1">
      <c r="B125" s="128"/>
      <c r="C125" s="164" t="s">
        <v>81</v>
      </c>
      <c r="D125" s="164" t="s">
        <v>183</v>
      </c>
      <c r="E125" s="176" t="s">
        <v>1073</v>
      </c>
      <c r="F125" s="166" t="s">
        <v>950</v>
      </c>
      <c r="G125" s="167" t="s">
        <v>212</v>
      </c>
      <c r="H125" s="168">
        <v>1</v>
      </c>
      <c r="I125" s="162"/>
      <c r="J125" s="169">
        <f t="shared" si="0"/>
        <v>0</v>
      </c>
      <c r="K125" s="129" t="s">
        <v>1</v>
      </c>
      <c r="L125" s="26"/>
      <c r="M125" s="130" t="s">
        <v>1</v>
      </c>
      <c r="N125" s="131" t="s">
        <v>36</v>
      </c>
      <c r="O125" s="132">
        <v>0</v>
      </c>
      <c r="P125" s="132">
        <f t="shared" si="1"/>
        <v>0</v>
      </c>
      <c r="Q125" s="132">
        <v>0</v>
      </c>
      <c r="R125" s="132">
        <f t="shared" si="2"/>
        <v>0</v>
      </c>
      <c r="S125" s="132">
        <v>0</v>
      </c>
      <c r="T125" s="133">
        <f t="shared" si="3"/>
        <v>0</v>
      </c>
      <c r="AR125" s="134" t="s">
        <v>468</v>
      </c>
      <c r="AT125" s="134" t="s">
        <v>183</v>
      </c>
      <c r="AU125" s="134" t="s">
        <v>99</v>
      </c>
      <c r="AY125" s="15" t="s">
        <v>181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5" t="s">
        <v>79</v>
      </c>
      <c r="BK125" s="135">
        <f t="shared" si="9"/>
        <v>0</v>
      </c>
      <c r="BL125" s="15" t="s">
        <v>468</v>
      </c>
      <c r="BM125" s="134" t="s">
        <v>951</v>
      </c>
    </row>
    <row r="126" spans="2:65" s="1" customFormat="1" ht="16.5" customHeight="1">
      <c r="B126" s="128"/>
      <c r="C126" s="164" t="s">
        <v>99</v>
      </c>
      <c r="D126" s="164" t="s">
        <v>183</v>
      </c>
      <c r="E126" s="176" t="s">
        <v>1074</v>
      </c>
      <c r="F126" s="166" t="s">
        <v>952</v>
      </c>
      <c r="G126" s="167" t="s">
        <v>212</v>
      </c>
      <c r="H126" s="168">
        <v>1</v>
      </c>
      <c r="I126" s="162"/>
      <c r="J126" s="169">
        <f t="shared" si="0"/>
        <v>0</v>
      </c>
      <c r="K126" s="129" t="s">
        <v>1</v>
      </c>
      <c r="L126" s="26"/>
      <c r="M126" s="130" t="s">
        <v>1</v>
      </c>
      <c r="N126" s="131" t="s">
        <v>36</v>
      </c>
      <c r="O126" s="132">
        <v>0</v>
      </c>
      <c r="P126" s="132">
        <f t="shared" si="1"/>
        <v>0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468</v>
      </c>
      <c r="AT126" s="134" t="s">
        <v>183</v>
      </c>
      <c r="AU126" s="134" t="s">
        <v>99</v>
      </c>
      <c r="AY126" s="15" t="s">
        <v>181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5" t="s">
        <v>79</v>
      </c>
      <c r="BK126" s="135">
        <f t="shared" si="9"/>
        <v>0</v>
      </c>
      <c r="BL126" s="15" t="s">
        <v>468</v>
      </c>
      <c r="BM126" s="134" t="s">
        <v>953</v>
      </c>
    </row>
    <row r="127" spans="2:65" s="1" customFormat="1" ht="16.5" customHeight="1">
      <c r="B127" s="128"/>
      <c r="C127" s="164" t="s">
        <v>188</v>
      </c>
      <c r="D127" s="164" t="s">
        <v>183</v>
      </c>
      <c r="E127" s="176" t="s">
        <v>1075</v>
      </c>
      <c r="F127" s="166" t="s">
        <v>954</v>
      </c>
      <c r="G127" s="167" t="s">
        <v>212</v>
      </c>
      <c r="H127" s="168">
        <v>2</v>
      </c>
      <c r="I127" s="162"/>
      <c r="J127" s="169">
        <f t="shared" si="0"/>
        <v>0</v>
      </c>
      <c r="K127" s="129" t="s">
        <v>1</v>
      </c>
      <c r="L127" s="26"/>
      <c r="M127" s="130" t="s">
        <v>1</v>
      </c>
      <c r="N127" s="131" t="s">
        <v>36</v>
      </c>
      <c r="O127" s="132">
        <v>0</v>
      </c>
      <c r="P127" s="132">
        <f t="shared" si="1"/>
        <v>0</v>
      </c>
      <c r="Q127" s="132">
        <v>0</v>
      </c>
      <c r="R127" s="132">
        <f t="shared" si="2"/>
        <v>0</v>
      </c>
      <c r="S127" s="132">
        <v>0</v>
      </c>
      <c r="T127" s="133">
        <f t="shared" si="3"/>
        <v>0</v>
      </c>
      <c r="AR127" s="134" t="s">
        <v>468</v>
      </c>
      <c r="AT127" s="134" t="s">
        <v>183</v>
      </c>
      <c r="AU127" s="134" t="s">
        <v>99</v>
      </c>
      <c r="AY127" s="15" t="s">
        <v>181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5" t="s">
        <v>79</v>
      </c>
      <c r="BK127" s="135">
        <f t="shared" si="9"/>
        <v>0</v>
      </c>
      <c r="BL127" s="15" t="s">
        <v>468</v>
      </c>
      <c r="BM127" s="134" t="s">
        <v>955</v>
      </c>
    </row>
    <row r="128" spans="2:65" s="1" customFormat="1" ht="16.5" customHeight="1">
      <c r="B128" s="128"/>
      <c r="C128" s="164" t="s">
        <v>201</v>
      </c>
      <c r="D128" s="164" t="s">
        <v>183</v>
      </c>
      <c r="E128" s="176" t="s">
        <v>1076</v>
      </c>
      <c r="F128" s="166" t="s">
        <v>956</v>
      </c>
      <c r="G128" s="167" t="s">
        <v>212</v>
      </c>
      <c r="H128" s="168">
        <v>2</v>
      </c>
      <c r="I128" s="162"/>
      <c r="J128" s="169">
        <f t="shared" si="0"/>
        <v>0</v>
      </c>
      <c r="K128" s="129" t="s">
        <v>1</v>
      </c>
      <c r="L128" s="26"/>
      <c r="M128" s="130" t="s">
        <v>1</v>
      </c>
      <c r="N128" s="131" t="s">
        <v>36</v>
      </c>
      <c r="O128" s="132">
        <v>0</v>
      </c>
      <c r="P128" s="132">
        <f t="shared" si="1"/>
        <v>0</v>
      </c>
      <c r="Q128" s="132">
        <v>0</v>
      </c>
      <c r="R128" s="132">
        <f t="shared" si="2"/>
        <v>0</v>
      </c>
      <c r="S128" s="132">
        <v>0</v>
      </c>
      <c r="T128" s="133">
        <f t="shared" si="3"/>
        <v>0</v>
      </c>
      <c r="AR128" s="134" t="s">
        <v>468</v>
      </c>
      <c r="AT128" s="134" t="s">
        <v>183</v>
      </c>
      <c r="AU128" s="134" t="s">
        <v>99</v>
      </c>
      <c r="AY128" s="15" t="s">
        <v>181</v>
      </c>
      <c r="BE128" s="135">
        <f t="shared" si="4"/>
        <v>0</v>
      </c>
      <c r="BF128" s="135">
        <f t="shared" si="5"/>
        <v>0</v>
      </c>
      <c r="BG128" s="135">
        <f t="shared" si="6"/>
        <v>0</v>
      </c>
      <c r="BH128" s="135">
        <f t="shared" si="7"/>
        <v>0</v>
      </c>
      <c r="BI128" s="135">
        <f t="shared" si="8"/>
        <v>0</v>
      </c>
      <c r="BJ128" s="15" t="s">
        <v>79</v>
      </c>
      <c r="BK128" s="135">
        <f t="shared" si="9"/>
        <v>0</v>
      </c>
      <c r="BL128" s="15" t="s">
        <v>468</v>
      </c>
      <c r="BM128" s="134" t="s">
        <v>957</v>
      </c>
    </row>
    <row r="129" spans="2:65" s="1" customFormat="1" ht="16.5" customHeight="1">
      <c r="B129" s="128"/>
      <c r="C129" s="164" t="s">
        <v>205</v>
      </c>
      <c r="D129" s="164" t="s">
        <v>183</v>
      </c>
      <c r="E129" s="176" t="s">
        <v>1077</v>
      </c>
      <c r="F129" s="166" t="s">
        <v>958</v>
      </c>
      <c r="G129" s="167" t="s">
        <v>212</v>
      </c>
      <c r="H129" s="168">
        <v>2</v>
      </c>
      <c r="I129" s="162"/>
      <c r="J129" s="169">
        <f t="shared" si="0"/>
        <v>0</v>
      </c>
      <c r="K129" s="129" t="s">
        <v>1</v>
      </c>
      <c r="L129" s="26"/>
      <c r="M129" s="130" t="s">
        <v>1</v>
      </c>
      <c r="N129" s="131" t="s">
        <v>36</v>
      </c>
      <c r="O129" s="132">
        <v>0</v>
      </c>
      <c r="P129" s="132">
        <f t="shared" si="1"/>
        <v>0</v>
      </c>
      <c r="Q129" s="132">
        <v>0</v>
      </c>
      <c r="R129" s="132">
        <f t="shared" si="2"/>
        <v>0</v>
      </c>
      <c r="S129" s="132">
        <v>0</v>
      </c>
      <c r="T129" s="133">
        <f t="shared" si="3"/>
        <v>0</v>
      </c>
      <c r="AR129" s="134" t="s">
        <v>468</v>
      </c>
      <c r="AT129" s="134" t="s">
        <v>183</v>
      </c>
      <c r="AU129" s="134" t="s">
        <v>99</v>
      </c>
      <c r="AY129" s="15" t="s">
        <v>181</v>
      </c>
      <c r="BE129" s="135">
        <f t="shared" si="4"/>
        <v>0</v>
      </c>
      <c r="BF129" s="135">
        <f t="shared" si="5"/>
        <v>0</v>
      </c>
      <c r="BG129" s="135">
        <f t="shared" si="6"/>
        <v>0</v>
      </c>
      <c r="BH129" s="135">
        <f t="shared" si="7"/>
        <v>0</v>
      </c>
      <c r="BI129" s="135">
        <f t="shared" si="8"/>
        <v>0</v>
      </c>
      <c r="BJ129" s="15" t="s">
        <v>79</v>
      </c>
      <c r="BK129" s="135">
        <f t="shared" si="9"/>
        <v>0</v>
      </c>
      <c r="BL129" s="15" t="s">
        <v>468</v>
      </c>
      <c r="BM129" s="134" t="s">
        <v>959</v>
      </c>
    </row>
    <row r="130" spans="2:65" s="1" customFormat="1" ht="16.5" customHeight="1">
      <c r="B130" s="128"/>
      <c r="C130" s="164" t="s">
        <v>209</v>
      </c>
      <c r="D130" s="164" t="s">
        <v>183</v>
      </c>
      <c r="E130" s="176" t="s">
        <v>1078</v>
      </c>
      <c r="F130" s="166" t="s">
        <v>960</v>
      </c>
      <c r="G130" s="167" t="s">
        <v>212</v>
      </c>
      <c r="H130" s="168">
        <v>4</v>
      </c>
      <c r="I130" s="162"/>
      <c r="J130" s="169">
        <f t="shared" si="0"/>
        <v>0</v>
      </c>
      <c r="K130" s="129" t="s">
        <v>1</v>
      </c>
      <c r="L130" s="26"/>
      <c r="M130" s="130" t="s">
        <v>1</v>
      </c>
      <c r="N130" s="131" t="s">
        <v>36</v>
      </c>
      <c r="O130" s="132">
        <v>0</v>
      </c>
      <c r="P130" s="132">
        <f t="shared" si="1"/>
        <v>0</v>
      </c>
      <c r="Q130" s="132">
        <v>0</v>
      </c>
      <c r="R130" s="132">
        <f t="shared" si="2"/>
        <v>0</v>
      </c>
      <c r="S130" s="132">
        <v>0</v>
      </c>
      <c r="T130" s="133">
        <f t="shared" si="3"/>
        <v>0</v>
      </c>
      <c r="AR130" s="134" t="s">
        <v>468</v>
      </c>
      <c r="AT130" s="134" t="s">
        <v>183</v>
      </c>
      <c r="AU130" s="134" t="s">
        <v>99</v>
      </c>
      <c r="AY130" s="15" t="s">
        <v>181</v>
      </c>
      <c r="BE130" s="135">
        <f t="shared" si="4"/>
        <v>0</v>
      </c>
      <c r="BF130" s="135">
        <f t="shared" si="5"/>
        <v>0</v>
      </c>
      <c r="BG130" s="135">
        <f t="shared" si="6"/>
        <v>0</v>
      </c>
      <c r="BH130" s="135">
        <f t="shared" si="7"/>
        <v>0</v>
      </c>
      <c r="BI130" s="135">
        <f t="shared" si="8"/>
        <v>0</v>
      </c>
      <c r="BJ130" s="15" t="s">
        <v>79</v>
      </c>
      <c r="BK130" s="135">
        <f t="shared" si="9"/>
        <v>0</v>
      </c>
      <c r="BL130" s="15" t="s">
        <v>468</v>
      </c>
      <c r="BM130" s="134" t="s">
        <v>961</v>
      </c>
    </row>
    <row r="131" spans="2:65" s="1" customFormat="1" ht="16.5" customHeight="1">
      <c r="B131" s="128"/>
      <c r="C131" s="164" t="s">
        <v>215</v>
      </c>
      <c r="D131" s="164" t="s">
        <v>183</v>
      </c>
      <c r="E131" s="176" t="s">
        <v>1079</v>
      </c>
      <c r="F131" s="166" t="s">
        <v>962</v>
      </c>
      <c r="G131" s="167" t="s">
        <v>212</v>
      </c>
      <c r="H131" s="168">
        <v>1</v>
      </c>
      <c r="I131" s="162"/>
      <c r="J131" s="169">
        <f t="shared" si="0"/>
        <v>0</v>
      </c>
      <c r="K131" s="129" t="s">
        <v>1</v>
      </c>
      <c r="L131" s="26"/>
      <c r="M131" s="130" t="s">
        <v>1</v>
      </c>
      <c r="N131" s="131" t="s">
        <v>36</v>
      </c>
      <c r="O131" s="132">
        <v>0</v>
      </c>
      <c r="P131" s="132">
        <f t="shared" si="1"/>
        <v>0</v>
      </c>
      <c r="Q131" s="132">
        <v>0</v>
      </c>
      <c r="R131" s="132">
        <f t="shared" si="2"/>
        <v>0</v>
      </c>
      <c r="S131" s="132">
        <v>0</v>
      </c>
      <c r="T131" s="133">
        <f t="shared" si="3"/>
        <v>0</v>
      </c>
      <c r="AR131" s="134" t="s">
        <v>468</v>
      </c>
      <c r="AT131" s="134" t="s">
        <v>183</v>
      </c>
      <c r="AU131" s="134" t="s">
        <v>99</v>
      </c>
      <c r="AY131" s="15" t="s">
        <v>181</v>
      </c>
      <c r="BE131" s="135">
        <f t="shared" si="4"/>
        <v>0</v>
      </c>
      <c r="BF131" s="135">
        <f t="shared" si="5"/>
        <v>0</v>
      </c>
      <c r="BG131" s="135">
        <f t="shared" si="6"/>
        <v>0</v>
      </c>
      <c r="BH131" s="135">
        <f t="shared" si="7"/>
        <v>0</v>
      </c>
      <c r="BI131" s="135">
        <f t="shared" si="8"/>
        <v>0</v>
      </c>
      <c r="BJ131" s="15" t="s">
        <v>79</v>
      </c>
      <c r="BK131" s="135">
        <f t="shared" si="9"/>
        <v>0</v>
      </c>
      <c r="BL131" s="15" t="s">
        <v>468</v>
      </c>
      <c r="BM131" s="134" t="s">
        <v>963</v>
      </c>
    </row>
    <row r="132" spans="2:65" s="11" customFormat="1" ht="25.5" customHeight="1">
      <c r="B132" s="116"/>
      <c r="C132" s="177"/>
      <c r="D132" s="178" t="s">
        <v>70</v>
      </c>
      <c r="E132" s="179" t="s">
        <v>512</v>
      </c>
      <c r="F132" s="179" t="s">
        <v>89</v>
      </c>
      <c r="G132" s="177"/>
      <c r="H132" s="177"/>
      <c r="I132" s="181"/>
      <c r="J132" s="180">
        <f>BK132</f>
        <v>0</v>
      </c>
      <c r="L132" s="116"/>
      <c r="M132" s="120"/>
      <c r="N132" s="121"/>
      <c r="O132" s="121"/>
      <c r="P132" s="122">
        <f>SUM(P133:P155)</f>
        <v>0</v>
      </c>
      <c r="Q132" s="121"/>
      <c r="R132" s="122">
        <f>SUM(R133:R155)</f>
        <v>0</v>
      </c>
      <c r="S132" s="121"/>
      <c r="T132" s="123">
        <f>SUM(T133:T155)</f>
        <v>0</v>
      </c>
      <c r="AR132" s="117" t="s">
        <v>79</v>
      </c>
      <c r="AT132" s="124" t="s">
        <v>70</v>
      </c>
      <c r="AU132" s="124" t="s">
        <v>81</v>
      </c>
      <c r="AY132" s="117" t="s">
        <v>181</v>
      </c>
      <c r="BK132" s="125">
        <f>SUM(BK133:BK155)</f>
        <v>0</v>
      </c>
    </row>
    <row r="133" spans="2:65" s="1" customFormat="1" ht="16.5" customHeight="1">
      <c r="B133" s="128"/>
      <c r="C133" s="164" t="s">
        <v>219</v>
      </c>
      <c r="D133" s="164" t="s">
        <v>183</v>
      </c>
      <c r="E133" s="176" t="s">
        <v>1080</v>
      </c>
      <c r="F133" s="166" t="s">
        <v>964</v>
      </c>
      <c r="G133" s="167" t="s">
        <v>363</v>
      </c>
      <c r="H133" s="168">
        <v>3</v>
      </c>
      <c r="I133" s="162"/>
      <c r="J133" s="169">
        <f t="shared" ref="J133:J155" si="10">ROUND(I133*H133,2)</f>
        <v>0</v>
      </c>
      <c r="K133" s="129" t="s">
        <v>1</v>
      </c>
      <c r="L133" s="26"/>
      <c r="M133" s="130" t="s">
        <v>1</v>
      </c>
      <c r="N133" s="131" t="s">
        <v>36</v>
      </c>
      <c r="O133" s="132">
        <v>0</v>
      </c>
      <c r="P133" s="132">
        <f t="shared" ref="P133:P155" si="11">O133*H133</f>
        <v>0</v>
      </c>
      <c r="Q133" s="132">
        <v>0</v>
      </c>
      <c r="R133" s="132">
        <f t="shared" ref="R133:R155" si="12">Q133*H133</f>
        <v>0</v>
      </c>
      <c r="S133" s="132">
        <v>0</v>
      </c>
      <c r="T133" s="133">
        <f t="shared" ref="T133:T155" si="13">S133*H133</f>
        <v>0</v>
      </c>
      <c r="AR133" s="134" t="s">
        <v>468</v>
      </c>
      <c r="AT133" s="134" t="s">
        <v>183</v>
      </c>
      <c r="AU133" s="134" t="s">
        <v>99</v>
      </c>
      <c r="AY133" s="15" t="s">
        <v>181</v>
      </c>
      <c r="BE133" s="135">
        <f t="shared" ref="BE133:BE155" si="14">IF(N133="základní",J133,0)</f>
        <v>0</v>
      </c>
      <c r="BF133" s="135">
        <f t="shared" ref="BF133:BF155" si="15">IF(N133="snížená",J133,0)</f>
        <v>0</v>
      </c>
      <c r="BG133" s="135">
        <f t="shared" ref="BG133:BG155" si="16">IF(N133="zákl. přenesená",J133,0)</f>
        <v>0</v>
      </c>
      <c r="BH133" s="135">
        <f t="shared" ref="BH133:BH155" si="17">IF(N133="sníž. přenesená",J133,0)</f>
        <v>0</v>
      </c>
      <c r="BI133" s="135">
        <f t="shared" ref="BI133:BI155" si="18">IF(N133="nulová",J133,0)</f>
        <v>0</v>
      </c>
      <c r="BJ133" s="15" t="s">
        <v>79</v>
      </c>
      <c r="BK133" s="135">
        <f t="shared" ref="BK133:BK155" si="19">ROUND(I133*H133,2)</f>
        <v>0</v>
      </c>
      <c r="BL133" s="15" t="s">
        <v>468</v>
      </c>
      <c r="BM133" s="134" t="s">
        <v>965</v>
      </c>
    </row>
    <row r="134" spans="2:65" s="1" customFormat="1" ht="16.5" customHeight="1">
      <c r="B134" s="128"/>
      <c r="C134" s="164" t="s">
        <v>223</v>
      </c>
      <c r="D134" s="164" t="s">
        <v>183</v>
      </c>
      <c r="E134" s="176" t="s">
        <v>1081</v>
      </c>
      <c r="F134" s="166" t="s">
        <v>966</v>
      </c>
      <c r="G134" s="167" t="s">
        <v>363</v>
      </c>
      <c r="H134" s="168">
        <v>18</v>
      </c>
      <c r="I134" s="162"/>
      <c r="J134" s="169">
        <f t="shared" si="10"/>
        <v>0</v>
      </c>
      <c r="K134" s="129" t="s">
        <v>1</v>
      </c>
      <c r="L134" s="26"/>
      <c r="M134" s="130" t="s">
        <v>1</v>
      </c>
      <c r="N134" s="131" t="s">
        <v>36</v>
      </c>
      <c r="O134" s="132">
        <v>0</v>
      </c>
      <c r="P134" s="132">
        <f t="shared" si="11"/>
        <v>0</v>
      </c>
      <c r="Q134" s="132">
        <v>0</v>
      </c>
      <c r="R134" s="132">
        <f t="shared" si="12"/>
        <v>0</v>
      </c>
      <c r="S134" s="132">
        <v>0</v>
      </c>
      <c r="T134" s="133">
        <f t="shared" si="13"/>
        <v>0</v>
      </c>
      <c r="AR134" s="134" t="s">
        <v>468</v>
      </c>
      <c r="AT134" s="134" t="s">
        <v>183</v>
      </c>
      <c r="AU134" s="134" t="s">
        <v>99</v>
      </c>
      <c r="AY134" s="15" t="s">
        <v>181</v>
      </c>
      <c r="BE134" s="135">
        <f t="shared" si="14"/>
        <v>0</v>
      </c>
      <c r="BF134" s="135">
        <f t="shared" si="15"/>
        <v>0</v>
      </c>
      <c r="BG134" s="135">
        <f t="shared" si="16"/>
        <v>0</v>
      </c>
      <c r="BH134" s="135">
        <f t="shared" si="17"/>
        <v>0</v>
      </c>
      <c r="BI134" s="135">
        <f t="shared" si="18"/>
        <v>0</v>
      </c>
      <c r="BJ134" s="15" t="s">
        <v>79</v>
      </c>
      <c r="BK134" s="135">
        <f t="shared" si="19"/>
        <v>0</v>
      </c>
      <c r="BL134" s="15" t="s">
        <v>468</v>
      </c>
      <c r="BM134" s="134" t="s">
        <v>967</v>
      </c>
    </row>
    <row r="135" spans="2:65" s="1" customFormat="1" ht="16.5" customHeight="1">
      <c r="B135" s="128"/>
      <c r="C135" s="164" t="s">
        <v>227</v>
      </c>
      <c r="D135" s="164" t="s">
        <v>183</v>
      </c>
      <c r="E135" s="176" t="s">
        <v>1082</v>
      </c>
      <c r="F135" s="166" t="s">
        <v>968</v>
      </c>
      <c r="G135" s="167" t="s">
        <v>363</v>
      </c>
      <c r="H135" s="168">
        <v>75</v>
      </c>
      <c r="I135" s="162"/>
      <c r="J135" s="169">
        <f t="shared" si="10"/>
        <v>0</v>
      </c>
      <c r="K135" s="129" t="s">
        <v>1</v>
      </c>
      <c r="L135" s="26"/>
      <c r="M135" s="130" t="s">
        <v>1</v>
      </c>
      <c r="N135" s="131" t="s">
        <v>36</v>
      </c>
      <c r="O135" s="132">
        <v>0</v>
      </c>
      <c r="P135" s="132">
        <f t="shared" si="11"/>
        <v>0</v>
      </c>
      <c r="Q135" s="132">
        <v>0</v>
      </c>
      <c r="R135" s="132">
        <f t="shared" si="12"/>
        <v>0</v>
      </c>
      <c r="S135" s="132">
        <v>0</v>
      </c>
      <c r="T135" s="133">
        <f t="shared" si="13"/>
        <v>0</v>
      </c>
      <c r="AR135" s="134" t="s">
        <v>468</v>
      </c>
      <c r="AT135" s="134" t="s">
        <v>183</v>
      </c>
      <c r="AU135" s="134" t="s">
        <v>99</v>
      </c>
      <c r="AY135" s="15" t="s">
        <v>181</v>
      </c>
      <c r="BE135" s="135">
        <f t="shared" si="14"/>
        <v>0</v>
      </c>
      <c r="BF135" s="135">
        <f t="shared" si="15"/>
        <v>0</v>
      </c>
      <c r="BG135" s="135">
        <f t="shared" si="16"/>
        <v>0</v>
      </c>
      <c r="BH135" s="135">
        <f t="shared" si="17"/>
        <v>0</v>
      </c>
      <c r="BI135" s="135">
        <f t="shared" si="18"/>
        <v>0</v>
      </c>
      <c r="BJ135" s="15" t="s">
        <v>79</v>
      </c>
      <c r="BK135" s="135">
        <f t="shared" si="19"/>
        <v>0</v>
      </c>
      <c r="BL135" s="15" t="s">
        <v>468</v>
      </c>
      <c r="BM135" s="134" t="s">
        <v>969</v>
      </c>
    </row>
    <row r="136" spans="2:65" s="1" customFormat="1" ht="16.5" customHeight="1">
      <c r="B136" s="128"/>
      <c r="C136" s="164" t="s">
        <v>232</v>
      </c>
      <c r="D136" s="164" t="s">
        <v>183</v>
      </c>
      <c r="E136" s="176" t="s">
        <v>1083</v>
      </c>
      <c r="F136" s="166" t="s">
        <v>970</v>
      </c>
      <c r="G136" s="167" t="s">
        <v>363</v>
      </c>
      <c r="H136" s="168">
        <v>25</v>
      </c>
      <c r="I136" s="162"/>
      <c r="J136" s="169">
        <f t="shared" si="10"/>
        <v>0</v>
      </c>
      <c r="K136" s="129" t="s">
        <v>1</v>
      </c>
      <c r="L136" s="26"/>
      <c r="M136" s="130" t="s">
        <v>1</v>
      </c>
      <c r="N136" s="131" t="s">
        <v>36</v>
      </c>
      <c r="O136" s="132">
        <v>0</v>
      </c>
      <c r="P136" s="132">
        <f t="shared" si="11"/>
        <v>0</v>
      </c>
      <c r="Q136" s="132">
        <v>0</v>
      </c>
      <c r="R136" s="132">
        <f t="shared" si="12"/>
        <v>0</v>
      </c>
      <c r="S136" s="132">
        <v>0</v>
      </c>
      <c r="T136" s="133">
        <f t="shared" si="13"/>
        <v>0</v>
      </c>
      <c r="AR136" s="134" t="s">
        <v>468</v>
      </c>
      <c r="AT136" s="134" t="s">
        <v>183</v>
      </c>
      <c r="AU136" s="134" t="s">
        <v>99</v>
      </c>
      <c r="AY136" s="15" t="s">
        <v>181</v>
      </c>
      <c r="BE136" s="135">
        <f t="shared" si="14"/>
        <v>0</v>
      </c>
      <c r="BF136" s="135">
        <f t="shared" si="15"/>
        <v>0</v>
      </c>
      <c r="BG136" s="135">
        <f t="shared" si="16"/>
        <v>0</v>
      </c>
      <c r="BH136" s="135">
        <f t="shared" si="17"/>
        <v>0</v>
      </c>
      <c r="BI136" s="135">
        <f t="shared" si="18"/>
        <v>0</v>
      </c>
      <c r="BJ136" s="15" t="s">
        <v>79</v>
      </c>
      <c r="BK136" s="135">
        <f t="shared" si="19"/>
        <v>0</v>
      </c>
      <c r="BL136" s="15" t="s">
        <v>468</v>
      </c>
      <c r="BM136" s="134" t="s">
        <v>971</v>
      </c>
    </row>
    <row r="137" spans="2:65" s="1" customFormat="1" ht="16.5" customHeight="1">
      <c r="B137" s="128"/>
      <c r="C137" s="164" t="s">
        <v>236</v>
      </c>
      <c r="D137" s="164" t="s">
        <v>183</v>
      </c>
      <c r="E137" s="176" t="s">
        <v>1084</v>
      </c>
      <c r="F137" s="166" t="s">
        <v>972</v>
      </c>
      <c r="G137" s="167" t="s">
        <v>363</v>
      </c>
      <c r="H137" s="168">
        <v>55</v>
      </c>
      <c r="I137" s="162"/>
      <c r="J137" s="169">
        <f t="shared" si="10"/>
        <v>0</v>
      </c>
      <c r="K137" s="129" t="s">
        <v>1</v>
      </c>
      <c r="L137" s="26"/>
      <c r="M137" s="130" t="s">
        <v>1</v>
      </c>
      <c r="N137" s="131" t="s">
        <v>36</v>
      </c>
      <c r="O137" s="132">
        <v>0</v>
      </c>
      <c r="P137" s="132">
        <f t="shared" si="11"/>
        <v>0</v>
      </c>
      <c r="Q137" s="132">
        <v>0</v>
      </c>
      <c r="R137" s="132">
        <f t="shared" si="12"/>
        <v>0</v>
      </c>
      <c r="S137" s="132">
        <v>0</v>
      </c>
      <c r="T137" s="133">
        <f t="shared" si="13"/>
        <v>0</v>
      </c>
      <c r="AR137" s="134" t="s">
        <v>468</v>
      </c>
      <c r="AT137" s="134" t="s">
        <v>183</v>
      </c>
      <c r="AU137" s="134" t="s">
        <v>99</v>
      </c>
      <c r="AY137" s="15" t="s">
        <v>181</v>
      </c>
      <c r="BE137" s="135">
        <f t="shared" si="14"/>
        <v>0</v>
      </c>
      <c r="BF137" s="135">
        <f t="shared" si="15"/>
        <v>0</v>
      </c>
      <c r="BG137" s="135">
        <f t="shared" si="16"/>
        <v>0</v>
      </c>
      <c r="BH137" s="135">
        <f t="shared" si="17"/>
        <v>0</v>
      </c>
      <c r="BI137" s="135">
        <f t="shared" si="18"/>
        <v>0</v>
      </c>
      <c r="BJ137" s="15" t="s">
        <v>79</v>
      </c>
      <c r="BK137" s="135">
        <f t="shared" si="19"/>
        <v>0</v>
      </c>
      <c r="BL137" s="15" t="s">
        <v>468</v>
      </c>
      <c r="BM137" s="134" t="s">
        <v>973</v>
      </c>
    </row>
    <row r="138" spans="2:65" s="1" customFormat="1" ht="16.5" customHeight="1">
      <c r="B138" s="128"/>
      <c r="C138" s="164" t="s">
        <v>214</v>
      </c>
      <c r="D138" s="164" t="s">
        <v>183</v>
      </c>
      <c r="E138" s="176" t="s">
        <v>1085</v>
      </c>
      <c r="F138" s="166" t="s">
        <v>974</v>
      </c>
      <c r="G138" s="167" t="s">
        <v>363</v>
      </c>
      <c r="H138" s="168">
        <v>12</v>
      </c>
      <c r="I138" s="162"/>
      <c r="J138" s="169">
        <f t="shared" si="10"/>
        <v>0</v>
      </c>
      <c r="K138" s="129" t="s">
        <v>1</v>
      </c>
      <c r="L138" s="26"/>
      <c r="M138" s="130" t="s">
        <v>1</v>
      </c>
      <c r="N138" s="131" t="s">
        <v>36</v>
      </c>
      <c r="O138" s="132">
        <v>0</v>
      </c>
      <c r="P138" s="132">
        <f t="shared" si="11"/>
        <v>0</v>
      </c>
      <c r="Q138" s="132">
        <v>0</v>
      </c>
      <c r="R138" s="132">
        <f t="shared" si="12"/>
        <v>0</v>
      </c>
      <c r="S138" s="132">
        <v>0</v>
      </c>
      <c r="T138" s="133">
        <f t="shared" si="13"/>
        <v>0</v>
      </c>
      <c r="AR138" s="134" t="s">
        <v>468</v>
      </c>
      <c r="AT138" s="134" t="s">
        <v>183</v>
      </c>
      <c r="AU138" s="134" t="s">
        <v>99</v>
      </c>
      <c r="AY138" s="15" t="s">
        <v>181</v>
      </c>
      <c r="BE138" s="135">
        <f t="shared" si="14"/>
        <v>0</v>
      </c>
      <c r="BF138" s="135">
        <f t="shared" si="15"/>
        <v>0</v>
      </c>
      <c r="BG138" s="135">
        <f t="shared" si="16"/>
        <v>0</v>
      </c>
      <c r="BH138" s="135">
        <f t="shared" si="17"/>
        <v>0</v>
      </c>
      <c r="BI138" s="135">
        <f t="shared" si="18"/>
        <v>0</v>
      </c>
      <c r="BJ138" s="15" t="s">
        <v>79</v>
      </c>
      <c r="BK138" s="135">
        <f t="shared" si="19"/>
        <v>0</v>
      </c>
      <c r="BL138" s="15" t="s">
        <v>468</v>
      </c>
      <c r="BM138" s="134" t="s">
        <v>975</v>
      </c>
    </row>
    <row r="139" spans="2:65" s="1" customFormat="1" ht="16.5" customHeight="1">
      <c r="B139" s="128"/>
      <c r="C139" s="164" t="s">
        <v>8</v>
      </c>
      <c r="D139" s="164" t="s">
        <v>183</v>
      </c>
      <c r="E139" s="176" t="s">
        <v>1086</v>
      </c>
      <c r="F139" s="166" t="s">
        <v>976</v>
      </c>
      <c r="G139" s="167" t="s">
        <v>363</v>
      </c>
      <c r="H139" s="168">
        <v>16</v>
      </c>
      <c r="I139" s="162"/>
      <c r="J139" s="169">
        <f t="shared" si="10"/>
        <v>0</v>
      </c>
      <c r="K139" s="129" t="s">
        <v>1</v>
      </c>
      <c r="L139" s="26"/>
      <c r="M139" s="130" t="s">
        <v>1</v>
      </c>
      <c r="N139" s="131" t="s">
        <v>36</v>
      </c>
      <c r="O139" s="132">
        <v>0</v>
      </c>
      <c r="P139" s="132">
        <f t="shared" si="11"/>
        <v>0</v>
      </c>
      <c r="Q139" s="132">
        <v>0</v>
      </c>
      <c r="R139" s="132">
        <f t="shared" si="12"/>
        <v>0</v>
      </c>
      <c r="S139" s="132">
        <v>0</v>
      </c>
      <c r="T139" s="133">
        <f t="shared" si="13"/>
        <v>0</v>
      </c>
      <c r="AR139" s="134" t="s">
        <v>468</v>
      </c>
      <c r="AT139" s="134" t="s">
        <v>183</v>
      </c>
      <c r="AU139" s="134" t="s">
        <v>99</v>
      </c>
      <c r="AY139" s="15" t="s">
        <v>181</v>
      </c>
      <c r="BE139" s="135">
        <f t="shared" si="14"/>
        <v>0</v>
      </c>
      <c r="BF139" s="135">
        <f t="shared" si="15"/>
        <v>0</v>
      </c>
      <c r="BG139" s="135">
        <f t="shared" si="16"/>
        <v>0</v>
      </c>
      <c r="BH139" s="135">
        <f t="shared" si="17"/>
        <v>0</v>
      </c>
      <c r="BI139" s="135">
        <f t="shared" si="18"/>
        <v>0</v>
      </c>
      <c r="BJ139" s="15" t="s">
        <v>79</v>
      </c>
      <c r="BK139" s="135">
        <f t="shared" si="19"/>
        <v>0</v>
      </c>
      <c r="BL139" s="15" t="s">
        <v>468</v>
      </c>
      <c r="BM139" s="134" t="s">
        <v>977</v>
      </c>
    </row>
    <row r="140" spans="2:65" s="1" customFormat="1" ht="16.5" customHeight="1">
      <c r="B140" s="128"/>
      <c r="C140" s="164" t="s">
        <v>247</v>
      </c>
      <c r="D140" s="164" t="s">
        <v>183</v>
      </c>
      <c r="E140" s="176" t="s">
        <v>1087</v>
      </c>
      <c r="F140" s="166" t="s">
        <v>978</v>
      </c>
      <c r="G140" s="167" t="s">
        <v>212</v>
      </c>
      <c r="H140" s="168">
        <v>1</v>
      </c>
      <c r="I140" s="162"/>
      <c r="J140" s="169">
        <f t="shared" si="10"/>
        <v>0</v>
      </c>
      <c r="K140" s="129" t="s">
        <v>1</v>
      </c>
      <c r="L140" s="26"/>
      <c r="M140" s="130" t="s">
        <v>1</v>
      </c>
      <c r="N140" s="131" t="s">
        <v>36</v>
      </c>
      <c r="O140" s="132">
        <v>0</v>
      </c>
      <c r="P140" s="132">
        <f t="shared" si="11"/>
        <v>0</v>
      </c>
      <c r="Q140" s="132">
        <v>0</v>
      </c>
      <c r="R140" s="132">
        <f t="shared" si="12"/>
        <v>0</v>
      </c>
      <c r="S140" s="132">
        <v>0</v>
      </c>
      <c r="T140" s="133">
        <f t="shared" si="13"/>
        <v>0</v>
      </c>
      <c r="AR140" s="134" t="s">
        <v>468</v>
      </c>
      <c r="AT140" s="134" t="s">
        <v>183</v>
      </c>
      <c r="AU140" s="134" t="s">
        <v>99</v>
      </c>
      <c r="AY140" s="15" t="s">
        <v>181</v>
      </c>
      <c r="BE140" s="135">
        <f t="shared" si="14"/>
        <v>0</v>
      </c>
      <c r="BF140" s="135">
        <f t="shared" si="15"/>
        <v>0</v>
      </c>
      <c r="BG140" s="135">
        <f t="shared" si="16"/>
        <v>0</v>
      </c>
      <c r="BH140" s="135">
        <f t="shared" si="17"/>
        <v>0</v>
      </c>
      <c r="BI140" s="135">
        <f t="shared" si="18"/>
        <v>0</v>
      </c>
      <c r="BJ140" s="15" t="s">
        <v>79</v>
      </c>
      <c r="BK140" s="135">
        <f t="shared" si="19"/>
        <v>0</v>
      </c>
      <c r="BL140" s="15" t="s">
        <v>468</v>
      </c>
      <c r="BM140" s="134" t="s">
        <v>979</v>
      </c>
    </row>
    <row r="141" spans="2:65" s="1" customFormat="1" ht="16.5" customHeight="1">
      <c r="B141" s="128"/>
      <c r="C141" s="164" t="s">
        <v>252</v>
      </c>
      <c r="D141" s="164" t="s">
        <v>183</v>
      </c>
      <c r="E141" s="176" t="s">
        <v>1088</v>
      </c>
      <c r="F141" s="166" t="s">
        <v>980</v>
      </c>
      <c r="G141" s="167" t="s">
        <v>212</v>
      </c>
      <c r="H141" s="168">
        <v>1</v>
      </c>
      <c r="I141" s="162"/>
      <c r="J141" s="169">
        <f t="shared" si="10"/>
        <v>0</v>
      </c>
      <c r="K141" s="129" t="s">
        <v>1</v>
      </c>
      <c r="L141" s="26"/>
      <c r="M141" s="130" t="s">
        <v>1</v>
      </c>
      <c r="N141" s="131" t="s">
        <v>36</v>
      </c>
      <c r="O141" s="132">
        <v>0</v>
      </c>
      <c r="P141" s="132">
        <f t="shared" si="11"/>
        <v>0</v>
      </c>
      <c r="Q141" s="132">
        <v>0</v>
      </c>
      <c r="R141" s="132">
        <f t="shared" si="12"/>
        <v>0</v>
      </c>
      <c r="S141" s="132">
        <v>0</v>
      </c>
      <c r="T141" s="133">
        <f t="shared" si="13"/>
        <v>0</v>
      </c>
      <c r="AR141" s="134" t="s">
        <v>468</v>
      </c>
      <c r="AT141" s="134" t="s">
        <v>183</v>
      </c>
      <c r="AU141" s="134" t="s">
        <v>99</v>
      </c>
      <c r="AY141" s="15" t="s">
        <v>181</v>
      </c>
      <c r="BE141" s="135">
        <f t="shared" si="14"/>
        <v>0</v>
      </c>
      <c r="BF141" s="135">
        <f t="shared" si="15"/>
        <v>0</v>
      </c>
      <c r="BG141" s="135">
        <f t="shared" si="16"/>
        <v>0</v>
      </c>
      <c r="BH141" s="135">
        <f t="shared" si="17"/>
        <v>0</v>
      </c>
      <c r="BI141" s="135">
        <f t="shared" si="18"/>
        <v>0</v>
      </c>
      <c r="BJ141" s="15" t="s">
        <v>79</v>
      </c>
      <c r="BK141" s="135">
        <f t="shared" si="19"/>
        <v>0</v>
      </c>
      <c r="BL141" s="15" t="s">
        <v>468</v>
      </c>
      <c r="BM141" s="134" t="s">
        <v>981</v>
      </c>
    </row>
    <row r="142" spans="2:65" s="1" customFormat="1" ht="16.5" customHeight="1">
      <c r="B142" s="128"/>
      <c r="C142" s="164" t="s">
        <v>257</v>
      </c>
      <c r="D142" s="164" t="s">
        <v>183</v>
      </c>
      <c r="E142" s="176" t="s">
        <v>1089</v>
      </c>
      <c r="F142" s="166" t="s">
        <v>982</v>
      </c>
      <c r="G142" s="167" t="s">
        <v>212</v>
      </c>
      <c r="H142" s="168">
        <v>5</v>
      </c>
      <c r="I142" s="162"/>
      <c r="J142" s="169">
        <f t="shared" si="10"/>
        <v>0</v>
      </c>
      <c r="K142" s="129" t="s">
        <v>1</v>
      </c>
      <c r="L142" s="26"/>
      <c r="M142" s="130" t="s">
        <v>1</v>
      </c>
      <c r="N142" s="131" t="s">
        <v>36</v>
      </c>
      <c r="O142" s="132">
        <v>0</v>
      </c>
      <c r="P142" s="132">
        <f t="shared" si="11"/>
        <v>0</v>
      </c>
      <c r="Q142" s="132">
        <v>0</v>
      </c>
      <c r="R142" s="132">
        <f t="shared" si="12"/>
        <v>0</v>
      </c>
      <c r="S142" s="132">
        <v>0</v>
      </c>
      <c r="T142" s="133">
        <f t="shared" si="13"/>
        <v>0</v>
      </c>
      <c r="AR142" s="134" t="s">
        <v>468</v>
      </c>
      <c r="AT142" s="134" t="s">
        <v>183</v>
      </c>
      <c r="AU142" s="134" t="s">
        <v>99</v>
      </c>
      <c r="AY142" s="15" t="s">
        <v>181</v>
      </c>
      <c r="BE142" s="135">
        <f t="shared" si="14"/>
        <v>0</v>
      </c>
      <c r="BF142" s="135">
        <f t="shared" si="15"/>
        <v>0</v>
      </c>
      <c r="BG142" s="135">
        <f t="shared" si="16"/>
        <v>0</v>
      </c>
      <c r="BH142" s="135">
        <f t="shared" si="17"/>
        <v>0</v>
      </c>
      <c r="BI142" s="135">
        <f t="shared" si="18"/>
        <v>0</v>
      </c>
      <c r="BJ142" s="15" t="s">
        <v>79</v>
      </c>
      <c r="BK142" s="135">
        <f t="shared" si="19"/>
        <v>0</v>
      </c>
      <c r="BL142" s="15" t="s">
        <v>468</v>
      </c>
      <c r="BM142" s="134" t="s">
        <v>983</v>
      </c>
    </row>
    <row r="143" spans="2:65" s="1" customFormat="1" ht="16.5" customHeight="1">
      <c r="B143" s="128"/>
      <c r="C143" s="164" t="s">
        <v>261</v>
      </c>
      <c r="D143" s="164" t="s">
        <v>183</v>
      </c>
      <c r="E143" s="176" t="s">
        <v>1090</v>
      </c>
      <c r="F143" s="166" t="s">
        <v>984</v>
      </c>
      <c r="G143" s="167" t="s">
        <v>212</v>
      </c>
      <c r="H143" s="168">
        <v>1</v>
      </c>
      <c r="I143" s="162"/>
      <c r="J143" s="169">
        <f t="shared" si="10"/>
        <v>0</v>
      </c>
      <c r="K143" s="129" t="s">
        <v>1</v>
      </c>
      <c r="L143" s="26"/>
      <c r="M143" s="130" t="s">
        <v>1</v>
      </c>
      <c r="N143" s="131" t="s">
        <v>36</v>
      </c>
      <c r="O143" s="132">
        <v>0</v>
      </c>
      <c r="P143" s="132">
        <f t="shared" si="11"/>
        <v>0</v>
      </c>
      <c r="Q143" s="132">
        <v>0</v>
      </c>
      <c r="R143" s="132">
        <f t="shared" si="12"/>
        <v>0</v>
      </c>
      <c r="S143" s="132">
        <v>0</v>
      </c>
      <c r="T143" s="133">
        <f t="shared" si="13"/>
        <v>0</v>
      </c>
      <c r="AR143" s="134" t="s">
        <v>468</v>
      </c>
      <c r="AT143" s="134" t="s">
        <v>183</v>
      </c>
      <c r="AU143" s="134" t="s">
        <v>99</v>
      </c>
      <c r="AY143" s="15" t="s">
        <v>181</v>
      </c>
      <c r="BE143" s="135">
        <f t="shared" si="14"/>
        <v>0</v>
      </c>
      <c r="BF143" s="135">
        <f t="shared" si="15"/>
        <v>0</v>
      </c>
      <c r="BG143" s="135">
        <f t="shared" si="16"/>
        <v>0</v>
      </c>
      <c r="BH143" s="135">
        <f t="shared" si="17"/>
        <v>0</v>
      </c>
      <c r="BI143" s="135">
        <f t="shared" si="18"/>
        <v>0</v>
      </c>
      <c r="BJ143" s="15" t="s">
        <v>79</v>
      </c>
      <c r="BK143" s="135">
        <f t="shared" si="19"/>
        <v>0</v>
      </c>
      <c r="BL143" s="15" t="s">
        <v>468</v>
      </c>
      <c r="BM143" s="134" t="s">
        <v>985</v>
      </c>
    </row>
    <row r="144" spans="2:65" s="1" customFormat="1" ht="16.5" customHeight="1">
      <c r="B144" s="128"/>
      <c r="C144" s="164" t="s">
        <v>269</v>
      </c>
      <c r="D144" s="164" t="s">
        <v>183</v>
      </c>
      <c r="E144" s="176" t="s">
        <v>1091</v>
      </c>
      <c r="F144" s="166" t="s">
        <v>986</v>
      </c>
      <c r="G144" s="167" t="s">
        <v>212</v>
      </c>
      <c r="H144" s="168">
        <v>3</v>
      </c>
      <c r="I144" s="162"/>
      <c r="J144" s="169">
        <f t="shared" si="10"/>
        <v>0</v>
      </c>
      <c r="K144" s="129" t="s">
        <v>1</v>
      </c>
      <c r="L144" s="26"/>
      <c r="M144" s="130" t="s">
        <v>1</v>
      </c>
      <c r="N144" s="131" t="s">
        <v>36</v>
      </c>
      <c r="O144" s="132">
        <v>0</v>
      </c>
      <c r="P144" s="132">
        <f t="shared" si="11"/>
        <v>0</v>
      </c>
      <c r="Q144" s="132">
        <v>0</v>
      </c>
      <c r="R144" s="132">
        <f t="shared" si="12"/>
        <v>0</v>
      </c>
      <c r="S144" s="132">
        <v>0</v>
      </c>
      <c r="T144" s="133">
        <f t="shared" si="13"/>
        <v>0</v>
      </c>
      <c r="AR144" s="134" t="s">
        <v>468</v>
      </c>
      <c r="AT144" s="134" t="s">
        <v>183</v>
      </c>
      <c r="AU144" s="134" t="s">
        <v>99</v>
      </c>
      <c r="AY144" s="15" t="s">
        <v>181</v>
      </c>
      <c r="BE144" s="135">
        <f t="shared" si="14"/>
        <v>0</v>
      </c>
      <c r="BF144" s="135">
        <f t="shared" si="15"/>
        <v>0</v>
      </c>
      <c r="BG144" s="135">
        <f t="shared" si="16"/>
        <v>0</v>
      </c>
      <c r="BH144" s="135">
        <f t="shared" si="17"/>
        <v>0</v>
      </c>
      <c r="BI144" s="135">
        <f t="shared" si="18"/>
        <v>0</v>
      </c>
      <c r="BJ144" s="15" t="s">
        <v>79</v>
      </c>
      <c r="BK144" s="135">
        <f t="shared" si="19"/>
        <v>0</v>
      </c>
      <c r="BL144" s="15" t="s">
        <v>468</v>
      </c>
      <c r="BM144" s="134" t="s">
        <v>987</v>
      </c>
    </row>
    <row r="145" spans="2:65" s="1" customFormat="1" ht="16.5" customHeight="1">
      <c r="B145" s="128"/>
      <c r="C145" s="164" t="s">
        <v>7</v>
      </c>
      <c r="D145" s="164" t="s">
        <v>183</v>
      </c>
      <c r="E145" s="176" t="s">
        <v>1092</v>
      </c>
      <c r="F145" s="166" t="s">
        <v>988</v>
      </c>
      <c r="G145" s="167" t="s">
        <v>212</v>
      </c>
      <c r="H145" s="168">
        <v>1</v>
      </c>
      <c r="I145" s="162"/>
      <c r="J145" s="169">
        <f t="shared" si="10"/>
        <v>0</v>
      </c>
      <c r="K145" s="129" t="s">
        <v>1</v>
      </c>
      <c r="L145" s="26"/>
      <c r="M145" s="130" t="s">
        <v>1</v>
      </c>
      <c r="N145" s="131" t="s">
        <v>36</v>
      </c>
      <c r="O145" s="132">
        <v>0</v>
      </c>
      <c r="P145" s="132">
        <f t="shared" si="11"/>
        <v>0</v>
      </c>
      <c r="Q145" s="132">
        <v>0</v>
      </c>
      <c r="R145" s="132">
        <f t="shared" si="12"/>
        <v>0</v>
      </c>
      <c r="S145" s="132">
        <v>0</v>
      </c>
      <c r="T145" s="133">
        <f t="shared" si="13"/>
        <v>0</v>
      </c>
      <c r="AR145" s="134" t="s">
        <v>468</v>
      </c>
      <c r="AT145" s="134" t="s">
        <v>183</v>
      </c>
      <c r="AU145" s="134" t="s">
        <v>99</v>
      </c>
      <c r="AY145" s="15" t="s">
        <v>181</v>
      </c>
      <c r="BE145" s="135">
        <f t="shared" si="14"/>
        <v>0</v>
      </c>
      <c r="BF145" s="135">
        <f t="shared" si="15"/>
        <v>0</v>
      </c>
      <c r="BG145" s="135">
        <f t="shared" si="16"/>
        <v>0</v>
      </c>
      <c r="BH145" s="135">
        <f t="shared" si="17"/>
        <v>0</v>
      </c>
      <c r="BI145" s="135">
        <f t="shared" si="18"/>
        <v>0</v>
      </c>
      <c r="BJ145" s="15" t="s">
        <v>79</v>
      </c>
      <c r="BK145" s="135">
        <f t="shared" si="19"/>
        <v>0</v>
      </c>
      <c r="BL145" s="15" t="s">
        <v>468</v>
      </c>
      <c r="BM145" s="134" t="s">
        <v>989</v>
      </c>
    </row>
    <row r="146" spans="2:65" s="1" customFormat="1" ht="16.5" customHeight="1">
      <c r="B146" s="128"/>
      <c r="C146" s="164" t="s">
        <v>278</v>
      </c>
      <c r="D146" s="164" t="s">
        <v>183</v>
      </c>
      <c r="E146" s="176" t="s">
        <v>1093</v>
      </c>
      <c r="F146" s="166" t="s">
        <v>990</v>
      </c>
      <c r="G146" s="167" t="s">
        <v>212</v>
      </c>
      <c r="H146" s="168">
        <v>1</v>
      </c>
      <c r="I146" s="162"/>
      <c r="J146" s="169">
        <f t="shared" si="10"/>
        <v>0</v>
      </c>
      <c r="K146" s="129" t="s">
        <v>1</v>
      </c>
      <c r="L146" s="26"/>
      <c r="M146" s="130" t="s">
        <v>1</v>
      </c>
      <c r="N146" s="131" t="s">
        <v>36</v>
      </c>
      <c r="O146" s="132">
        <v>0</v>
      </c>
      <c r="P146" s="132">
        <f t="shared" si="11"/>
        <v>0</v>
      </c>
      <c r="Q146" s="132">
        <v>0</v>
      </c>
      <c r="R146" s="132">
        <f t="shared" si="12"/>
        <v>0</v>
      </c>
      <c r="S146" s="132">
        <v>0</v>
      </c>
      <c r="T146" s="133">
        <f t="shared" si="13"/>
        <v>0</v>
      </c>
      <c r="AR146" s="134" t="s">
        <v>468</v>
      </c>
      <c r="AT146" s="134" t="s">
        <v>183</v>
      </c>
      <c r="AU146" s="134" t="s">
        <v>99</v>
      </c>
      <c r="AY146" s="15" t="s">
        <v>181</v>
      </c>
      <c r="BE146" s="135">
        <f t="shared" si="14"/>
        <v>0</v>
      </c>
      <c r="BF146" s="135">
        <f t="shared" si="15"/>
        <v>0</v>
      </c>
      <c r="BG146" s="135">
        <f t="shared" si="16"/>
        <v>0</v>
      </c>
      <c r="BH146" s="135">
        <f t="shared" si="17"/>
        <v>0</v>
      </c>
      <c r="BI146" s="135">
        <f t="shared" si="18"/>
        <v>0</v>
      </c>
      <c r="BJ146" s="15" t="s">
        <v>79</v>
      </c>
      <c r="BK146" s="135">
        <f t="shared" si="19"/>
        <v>0</v>
      </c>
      <c r="BL146" s="15" t="s">
        <v>468</v>
      </c>
      <c r="BM146" s="134" t="s">
        <v>991</v>
      </c>
    </row>
    <row r="147" spans="2:65" s="1" customFormat="1" ht="16.5" customHeight="1">
      <c r="B147" s="128"/>
      <c r="C147" s="164" t="s">
        <v>283</v>
      </c>
      <c r="D147" s="164" t="s">
        <v>183</v>
      </c>
      <c r="E147" s="176" t="s">
        <v>1094</v>
      </c>
      <c r="F147" s="166" t="s">
        <v>992</v>
      </c>
      <c r="G147" s="167" t="s">
        <v>212</v>
      </c>
      <c r="H147" s="168">
        <v>10</v>
      </c>
      <c r="I147" s="162"/>
      <c r="J147" s="169">
        <f t="shared" si="10"/>
        <v>0</v>
      </c>
      <c r="K147" s="129" t="s">
        <v>1</v>
      </c>
      <c r="L147" s="26"/>
      <c r="M147" s="130" t="s">
        <v>1</v>
      </c>
      <c r="N147" s="131" t="s">
        <v>36</v>
      </c>
      <c r="O147" s="132">
        <v>0</v>
      </c>
      <c r="P147" s="132">
        <f t="shared" si="11"/>
        <v>0</v>
      </c>
      <c r="Q147" s="132">
        <v>0</v>
      </c>
      <c r="R147" s="132">
        <f t="shared" si="12"/>
        <v>0</v>
      </c>
      <c r="S147" s="132">
        <v>0</v>
      </c>
      <c r="T147" s="133">
        <f t="shared" si="13"/>
        <v>0</v>
      </c>
      <c r="AR147" s="134" t="s">
        <v>468</v>
      </c>
      <c r="AT147" s="134" t="s">
        <v>183</v>
      </c>
      <c r="AU147" s="134" t="s">
        <v>99</v>
      </c>
      <c r="AY147" s="15" t="s">
        <v>181</v>
      </c>
      <c r="BE147" s="135">
        <f t="shared" si="14"/>
        <v>0</v>
      </c>
      <c r="BF147" s="135">
        <f t="shared" si="15"/>
        <v>0</v>
      </c>
      <c r="BG147" s="135">
        <f t="shared" si="16"/>
        <v>0</v>
      </c>
      <c r="BH147" s="135">
        <f t="shared" si="17"/>
        <v>0</v>
      </c>
      <c r="BI147" s="135">
        <f t="shared" si="18"/>
        <v>0</v>
      </c>
      <c r="BJ147" s="15" t="s">
        <v>79</v>
      </c>
      <c r="BK147" s="135">
        <f t="shared" si="19"/>
        <v>0</v>
      </c>
      <c r="BL147" s="15" t="s">
        <v>468</v>
      </c>
      <c r="BM147" s="134" t="s">
        <v>993</v>
      </c>
    </row>
    <row r="148" spans="2:65" s="1" customFormat="1" ht="16.5" customHeight="1">
      <c r="B148" s="128"/>
      <c r="C148" s="164" t="s">
        <v>287</v>
      </c>
      <c r="D148" s="164" t="s">
        <v>183</v>
      </c>
      <c r="E148" s="176" t="s">
        <v>1095</v>
      </c>
      <c r="F148" s="166" t="s">
        <v>994</v>
      </c>
      <c r="G148" s="167" t="s">
        <v>212</v>
      </c>
      <c r="H148" s="168">
        <v>26</v>
      </c>
      <c r="I148" s="162"/>
      <c r="J148" s="169">
        <f t="shared" si="10"/>
        <v>0</v>
      </c>
      <c r="K148" s="129" t="s">
        <v>1</v>
      </c>
      <c r="L148" s="26"/>
      <c r="M148" s="130" t="s">
        <v>1</v>
      </c>
      <c r="N148" s="131" t="s">
        <v>36</v>
      </c>
      <c r="O148" s="132">
        <v>0</v>
      </c>
      <c r="P148" s="132">
        <f t="shared" si="11"/>
        <v>0</v>
      </c>
      <c r="Q148" s="132">
        <v>0</v>
      </c>
      <c r="R148" s="132">
        <f t="shared" si="12"/>
        <v>0</v>
      </c>
      <c r="S148" s="132">
        <v>0</v>
      </c>
      <c r="T148" s="133">
        <f t="shared" si="13"/>
        <v>0</v>
      </c>
      <c r="AR148" s="134" t="s">
        <v>468</v>
      </c>
      <c r="AT148" s="134" t="s">
        <v>183</v>
      </c>
      <c r="AU148" s="134" t="s">
        <v>99</v>
      </c>
      <c r="AY148" s="15" t="s">
        <v>181</v>
      </c>
      <c r="BE148" s="135">
        <f t="shared" si="14"/>
        <v>0</v>
      </c>
      <c r="BF148" s="135">
        <f t="shared" si="15"/>
        <v>0</v>
      </c>
      <c r="BG148" s="135">
        <f t="shared" si="16"/>
        <v>0</v>
      </c>
      <c r="BH148" s="135">
        <f t="shared" si="17"/>
        <v>0</v>
      </c>
      <c r="BI148" s="135">
        <f t="shared" si="18"/>
        <v>0</v>
      </c>
      <c r="BJ148" s="15" t="s">
        <v>79</v>
      </c>
      <c r="BK148" s="135">
        <f t="shared" si="19"/>
        <v>0</v>
      </c>
      <c r="BL148" s="15" t="s">
        <v>468</v>
      </c>
      <c r="BM148" s="134" t="s">
        <v>995</v>
      </c>
    </row>
    <row r="149" spans="2:65" s="1" customFormat="1" ht="16.5" customHeight="1">
      <c r="B149" s="128"/>
      <c r="C149" s="164" t="s">
        <v>291</v>
      </c>
      <c r="D149" s="164" t="s">
        <v>183</v>
      </c>
      <c r="E149" s="176" t="s">
        <v>1096</v>
      </c>
      <c r="F149" s="166" t="s">
        <v>996</v>
      </c>
      <c r="G149" s="167" t="s">
        <v>212</v>
      </c>
      <c r="H149" s="168">
        <v>8</v>
      </c>
      <c r="I149" s="162"/>
      <c r="J149" s="169">
        <f t="shared" si="10"/>
        <v>0</v>
      </c>
      <c r="K149" s="129" t="s">
        <v>1</v>
      </c>
      <c r="L149" s="26"/>
      <c r="M149" s="130" t="s">
        <v>1</v>
      </c>
      <c r="N149" s="131" t="s">
        <v>36</v>
      </c>
      <c r="O149" s="132">
        <v>0</v>
      </c>
      <c r="P149" s="132">
        <f t="shared" si="11"/>
        <v>0</v>
      </c>
      <c r="Q149" s="132">
        <v>0</v>
      </c>
      <c r="R149" s="132">
        <f t="shared" si="12"/>
        <v>0</v>
      </c>
      <c r="S149" s="132">
        <v>0</v>
      </c>
      <c r="T149" s="133">
        <f t="shared" si="13"/>
        <v>0</v>
      </c>
      <c r="AR149" s="134" t="s">
        <v>468</v>
      </c>
      <c r="AT149" s="134" t="s">
        <v>183</v>
      </c>
      <c r="AU149" s="134" t="s">
        <v>99</v>
      </c>
      <c r="AY149" s="15" t="s">
        <v>181</v>
      </c>
      <c r="BE149" s="135">
        <f t="shared" si="14"/>
        <v>0</v>
      </c>
      <c r="BF149" s="135">
        <f t="shared" si="15"/>
        <v>0</v>
      </c>
      <c r="BG149" s="135">
        <f t="shared" si="16"/>
        <v>0</v>
      </c>
      <c r="BH149" s="135">
        <f t="shared" si="17"/>
        <v>0</v>
      </c>
      <c r="BI149" s="135">
        <f t="shared" si="18"/>
        <v>0</v>
      </c>
      <c r="BJ149" s="15" t="s">
        <v>79</v>
      </c>
      <c r="BK149" s="135">
        <f t="shared" si="19"/>
        <v>0</v>
      </c>
      <c r="BL149" s="15" t="s">
        <v>468</v>
      </c>
      <c r="BM149" s="134" t="s">
        <v>997</v>
      </c>
    </row>
    <row r="150" spans="2:65" s="1" customFormat="1" ht="16.5" customHeight="1">
      <c r="B150" s="128"/>
      <c r="C150" s="164" t="s">
        <v>295</v>
      </c>
      <c r="D150" s="164" t="s">
        <v>183</v>
      </c>
      <c r="E150" s="176" t="s">
        <v>1097</v>
      </c>
      <c r="F150" s="166" t="s">
        <v>998</v>
      </c>
      <c r="G150" s="167" t="s">
        <v>212</v>
      </c>
      <c r="H150" s="168">
        <v>10</v>
      </c>
      <c r="I150" s="162"/>
      <c r="J150" s="169">
        <f t="shared" si="10"/>
        <v>0</v>
      </c>
      <c r="K150" s="129" t="s">
        <v>1</v>
      </c>
      <c r="L150" s="26"/>
      <c r="M150" s="130" t="s">
        <v>1</v>
      </c>
      <c r="N150" s="131" t="s">
        <v>36</v>
      </c>
      <c r="O150" s="132">
        <v>0</v>
      </c>
      <c r="P150" s="132">
        <f t="shared" si="11"/>
        <v>0</v>
      </c>
      <c r="Q150" s="132">
        <v>0</v>
      </c>
      <c r="R150" s="132">
        <f t="shared" si="12"/>
        <v>0</v>
      </c>
      <c r="S150" s="132">
        <v>0</v>
      </c>
      <c r="T150" s="133">
        <f t="shared" si="13"/>
        <v>0</v>
      </c>
      <c r="AR150" s="134" t="s">
        <v>468</v>
      </c>
      <c r="AT150" s="134" t="s">
        <v>183</v>
      </c>
      <c r="AU150" s="134" t="s">
        <v>99</v>
      </c>
      <c r="AY150" s="15" t="s">
        <v>181</v>
      </c>
      <c r="BE150" s="135">
        <f t="shared" si="14"/>
        <v>0</v>
      </c>
      <c r="BF150" s="135">
        <f t="shared" si="15"/>
        <v>0</v>
      </c>
      <c r="BG150" s="135">
        <f t="shared" si="16"/>
        <v>0</v>
      </c>
      <c r="BH150" s="135">
        <f t="shared" si="17"/>
        <v>0</v>
      </c>
      <c r="BI150" s="135">
        <f t="shared" si="18"/>
        <v>0</v>
      </c>
      <c r="BJ150" s="15" t="s">
        <v>79</v>
      </c>
      <c r="BK150" s="135">
        <f t="shared" si="19"/>
        <v>0</v>
      </c>
      <c r="BL150" s="15" t="s">
        <v>468</v>
      </c>
      <c r="BM150" s="134" t="s">
        <v>999</v>
      </c>
    </row>
    <row r="151" spans="2:65" s="1" customFormat="1" ht="16.5" customHeight="1">
      <c r="B151" s="128"/>
      <c r="C151" s="164" t="s">
        <v>299</v>
      </c>
      <c r="D151" s="164" t="s">
        <v>183</v>
      </c>
      <c r="E151" s="176" t="s">
        <v>1098</v>
      </c>
      <c r="F151" s="166" t="s">
        <v>1000</v>
      </c>
      <c r="G151" s="167" t="s">
        <v>212</v>
      </c>
      <c r="H151" s="168">
        <v>2</v>
      </c>
      <c r="I151" s="162"/>
      <c r="J151" s="169">
        <f t="shared" si="10"/>
        <v>0</v>
      </c>
      <c r="K151" s="129" t="s">
        <v>1</v>
      </c>
      <c r="L151" s="26"/>
      <c r="M151" s="130" t="s">
        <v>1</v>
      </c>
      <c r="N151" s="131" t="s">
        <v>36</v>
      </c>
      <c r="O151" s="132">
        <v>0</v>
      </c>
      <c r="P151" s="132">
        <f t="shared" si="11"/>
        <v>0</v>
      </c>
      <c r="Q151" s="132">
        <v>0</v>
      </c>
      <c r="R151" s="132">
        <f t="shared" si="12"/>
        <v>0</v>
      </c>
      <c r="S151" s="132">
        <v>0</v>
      </c>
      <c r="T151" s="133">
        <f t="shared" si="13"/>
        <v>0</v>
      </c>
      <c r="AR151" s="134" t="s">
        <v>468</v>
      </c>
      <c r="AT151" s="134" t="s">
        <v>183</v>
      </c>
      <c r="AU151" s="134" t="s">
        <v>99</v>
      </c>
      <c r="AY151" s="15" t="s">
        <v>181</v>
      </c>
      <c r="BE151" s="135">
        <f t="shared" si="14"/>
        <v>0</v>
      </c>
      <c r="BF151" s="135">
        <f t="shared" si="15"/>
        <v>0</v>
      </c>
      <c r="BG151" s="135">
        <f t="shared" si="16"/>
        <v>0</v>
      </c>
      <c r="BH151" s="135">
        <f t="shared" si="17"/>
        <v>0</v>
      </c>
      <c r="BI151" s="135">
        <f t="shared" si="18"/>
        <v>0</v>
      </c>
      <c r="BJ151" s="15" t="s">
        <v>79</v>
      </c>
      <c r="BK151" s="135">
        <f t="shared" si="19"/>
        <v>0</v>
      </c>
      <c r="BL151" s="15" t="s">
        <v>468</v>
      </c>
      <c r="BM151" s="134" t="s">
        <v>1001</v>
      </c>
    </row>
    <row r="152" spans="2:65" s="1" customFormat="1" ht="16.5" customHeight="1">
      <c r="B152" s="128"/>
      <c r="C152" s="164" t="s">
        <v>302</v>
      </c>
      <c r="D152" s="164" t="s">
        <v>183</v>
      </c>
      <c r="E152" s="176" t="s">
        <v>1099</v>
      </c>
      <c r="F152" s="166" t="s">
        <v>1002</v>
      </c>
      <c r="G152" s="167" t="s">
        <v>212</v>
      </c>
      <c r="H152" s="168">
        <v>5</v>
      </c>
      <c r="I152" s="162"/>
      <c r="J152" s="169">
        <f t="shared" si="10"/>
        <v>0</v>
      </c>
      <c r="K152" s="129" t="s">
        <v>1</v>
      </c>
      <c r="L152" s="26"/>
      <c r="M152" s="130" t="s">
        <v>1</v>
      </c>
      <c r="N152" s="131" t="s">
        <v>36</v>
      </c>
      <c r="O152" s="132">
        <v>0</v>
      </c>
      <c r="P152" s="132">
        <f t="shared" si="11"/>
        <v>0</v>
      </c>
      <c r="Q152" s="132">
        <v>0</v>
      </c>
      <c r="R152" s="132">
        <f t="shared" si="12"/>
        <v>0</v>
      </c>
      <c r="S152" s="132">
        <v>0</v>
      </c>
      <c r="T152" s="133">
        <f t="shared" si="13"/>
        <v>0</v>
      </c>
      <c r="AR152" s="134" t="s">
        <v>468</v>
      </c>
      <c r="AT152" s="134" t="s">
        <v>183</v>
      </c>
      <c r="AU152" s="134" t="s">
        <v>99</v>
      </c>
      <c r="AY152" s="15" t="s">
        <v>181</v>
      </c>
      <c r="BE152" s="135">
        <f t="shared" si="14"/>
        <v>0</v>
      </c>
      <c r="BF152" s="135">
        <f t="shared" si="15"/>
        <v>0</v>
      </c>
      <c r="BG152" s="135">
        <f t="shared" si="16"/>
        <v>0</v>
      </c>
      <c r="BH152" s="135">
        <f t="shared" si="17"/>
        <v>0</v>
      </c>
      <c r="BI152" s="135">
        <f t="shared" si="18"/>
        <v>0</v>
      </c>
      <c r="BJ152" s="15" t="s">
        <v>79</v>
      </c>
      <c r="BK152" s="135">
        <f t="shared" si="19"/>
        <v>0</v>
      </c>
      <c r="BL152" s="15" t="s">
        <v>468</v>
      </c>
      <c r="BM152" s="134" t="s">
        <v>1003</v>
      </c>
    </row>
    <row r="153" spans="2:65" s="1" customFormat="1" ht="16.5" customHeight="1">
      <c r="B153" s="128"/>
      <c r="C153" s="164" t="s">
        <v>308</v>
      </c>
      <c r="D153" s="164" t="s">
        <v>183</v>
      </c>
      <c r="E153" s="176" t="s">
        <v>1100</v>
      </c>
      <c r="F153" s="166" t="s">
        <v>1004</v>
      </c>
      <c r="G153" s="167" t="s">
        <v>212</v>
      </c>
      <c r="H153" s="168">
        <v>2</v>
      </c>
      <c r="I153" s="162"/>
      <c r="J153" s="169">
        <f t="shared" si="10"/>
        <v>0</v>
      </c>
      <c r="K153" s="129" t="s">
        <v>1</v>
      </c>
      <c r="L153" s="26"/>
      <c r="M153" s="130" t="s">
        <v>1</v>
      </c>
      <c r="N153" s="131" t="s">
        <v>36</v>
      </c>
      <c r="O153" s="132">
        <v>0</v>
      </c>
      <c r="P153" s="132">
        <f t="shared" si="11"/>
        <v>0</v>
      </c>
      <c r="Q153" s="132">
        <v>0</v>
      </c>
      <c r="R153" s="132">
        <f t="shared" si="12"/>
        <v>0</v>
      </c>
      <c r="S153" s="132">
        <v>0</v>
      </c>
      <c r="T153" s="133">
        <f t="shared" si="13"/>
        <v>0</v>
      </c>
      <c r="AR153" s="134" t="s">
        <v>468</v>
      </c>
      <c r="AT153" s="134" t="s">
        <v>183</v>
      </c>
      <c r="AU153" s="134" t="s">
        <v>99</v>
      </c>
      <c r="AY153" s="15" t="s">
        <v>181</v>
      </c>
      <c r="BE153" s="135">
        <f t="shared" si="14"/>
        <v>0</v>
      </c>
      <c r="BF153" s="135">
        <f t="shared" si="15"/>
        <v>0</v>
      </c>
      <c r="BG153" s="135">
        <f t="shared" si="16"/>
        <v>0</v>
      </c>
      <c r="BH153" s="135">
        <f t="shared" si="17"/>
        <v>0</v>
      </c>
      <c r="BI153" s="135">
        <f t="shared" si="18"/>
        <v>0</v>
      </c>
      <c r="BJ153" s="15" t="s">
        <v>79</v>
      </c>
      <c r="BK153" s="135">
        <f t="shared" si="19"/>
        <v>0</v>
      </c>
      <c r="BL153" s="15" t="s">
        <v>468</v>
      </c>
      <c r="BM153" s="134" t="s">
        <v>1005</v>
      </c>
    </row>
    <row r="154" spans="2:65" s="1" customFormat="1" ht="16.5" customHeight="1">
      <c r="B154" s="128"/>
      <c r="C154" s="164" t="s">
        <v>313</v>
      </c>
      <c r="D154" s="164" t="s">
        <v>183</v>
      </c>
      <c r="E154" s="176" t="s">
        <v>1101</v>
      </c>
      <c r="F154" s="166" t="s">
        <v>1006</v>
      </c>
      <c r="G154" s="167" t="s">
        <v>910</v>
      </c>
      <c r="H154" s="168">
        <v>155</v>
      </c>
      <c r="I154" s="162"/>
      <c r="J154" s="169">
        <f t="shared" si="10"/>
        <v>0</v>
      </c>
      <c r="K154" s="129" t="s">
        <v>1</v>
      </c>
      <c r="L154" s="26"/>
      <c r="M154" s="130" t="s">
        <v>1</v>
      </c>
      <c r="N154" s="131" t="s">
        <v>36</v>
      </c>
      <c r="O154" s="132">
        <v>0</v>
      </c>
      <c r="P154" s="132">
        <f t="shared" si="11"/>
        <v>0</v>
      </c>
      <c r="Q154" s="132">
        <v>0</v>
      </c>
      <c r="R154" s="132">
        <f t="shared" si="12"/>
        <v>0</v>
      </c>
      <c r="S154" s="132">
        <v>0</v>
      </c>
      <c r="T154" s="133">
        <f t="shared" si="13"/>
        <v>0</v>
      </c>
      <c r="AR154" s="134" t="s">
        <v>468</v>
      </c>
      <c r="AT154" s="134" t="s">
        <v>183</v>
      </c>
      <c r="AU154" s="134" t="s">
        <v>99</v>
      </c>
      <c r="AY154" s="15" t="s">
        <v>181</v>
      </c>
      <c r="BE154" s="135">
        <f t="shared" si="14"/>
        <v>0</v>
      </c>
      <c r="BF154" s="135">
        <f t="shared" si="15"/>
        <v>0</v>
      </c>
      <c r="BG154" s="135">
        <f t="shared" si="16"/>
        <v>0</v>
      </c>
      <c r="BH154" s="135">
        <f t="shared" si="17"/>
        <v>0</v>
      </c>
      <c r="BI154" s="135">
        <f t="shared" si="18"/>
        <v>0</v>
      </c>
      <c r="BJ154" s="15" t="s">
        <v>79</v>
      </c>
      <c r="BK154" s="135">
        <f t="shared" si="19"/>
        <v>0</v>
      </c>
      <c r="BL154" s="15" t="s">
        <v>468</v>
      </c>
      <c r="BM154" s="134" t="s">
        <v>1007</v>
      </c>
    </row>
    <row r="155" spans="2:65" s="1" customFormat="1" ht="16.5" customHeight="1">
      <c r="B155" s="128"/>
      <c r="C155" s="164" t="s">
        <v>317</v>
      </c>
      <c r="D155" s="164" t="s">
        <v>183</v>
      </c>
      <c r="E155" s="176" t="s">
        <v>1102</v>
      </c>
      <c r="F155" s="166" t="s">
        <v>1008</v>
      </c>
      <c r="G155" s="167" t="s">
        <v>239</v>
      </c>
      <c r="H155" s="168">
        <v>1</v>
      </c>
      <c r="I155" s="162"/>
      <c r="J155" s="169">
        <f t="shared" si="10"/>
        <v>0</v>
      </c>
      <c r="K155" s="129" t="s">
        <v>1</v>
      </c>
      <c r="L155" s="26"/>
      <c r="M155" s="130" t="s">
        <v>1</v>
      </c>
      <c r="N155" s="131" t="s">
        <v>36</v>
      </c>
      <c r="O155" s="132">
        <v>0</v>
      </c>
      <c r="P155" s="132">
        <f t="shared" si="11"/>
        <v>0</v>
      </c>
      <c r="Q155" s="132">
        <v>0</v>
      </c>
      <c r="R155" s="132">
        <f t="shared" si="12"/>
        <v>0</v>
      </c>
      <c r="S155" s="132">
        <v>0</v>
      </c>
      <c r="T155" s="133">
        <f t="shared" si="13"/>
        <v>0</v>
      </c>
      <c r="AR155" s="134" t="s">
        <v>468</v>
      </c>
      <c r="AT155" s="134" t="s">
        <v>183</v>
      </c>
      <c r="AU155" s="134" t="s">
        <v>99</v>
      </c>
      <c r="AY155" s="15" t="s">
        <v>181</v>
      </c>
      <c r="BE155" s="135">
        <f t="shared" si="14"/>
        <v>0</v>
      </c>
      <c r="BF155" s="135">
        <f t="shared" si="15"/>
        <v>0</v>
      </c>
      <c r="BG155" s="135">
        <f t="shared" si="16"/>
        <v>0</v>
      </c>
      <c r="BH155" s="135">
        <f t="shared" si="17"/>
        <v>0</v>
      </c>
      <c r="BI155" s="135">
        <f t="shared" si="18"/>
        <v>0</v>
      </c>
      <c r="BJ155" s="15" t="s">
        <v>79</v>
      </c>
      <c r="BK155" s="135">
        <f t="shared" si="19"/>
        <v>0</v>
      </c>
      <c r="BL155" s="15" t="s">
        <v>468</v>
      </c>
      <c r="BM155" s="134" t="s">
        <v>1009</v>
      </c>
    </row>
    <row r="156" spans="2:65" s="11" customFormat="1" ht="25.5" customHeight="1">
      <c r="B156" s="116"/>
      <c r="C156" s="177"/>
      <c r="D156" s="178" t="s">
        <v>70</v>
      </c>
      <c r="E156" s="179" t="s">
        <v>516</v>
      </c>
      <c r="F156" s="179" t="s">
        <v>1010</v>
      </c>
      <c r="G156" s="177"/>
      <c r="H156" s="177"/>
      <c r="I156" s="181"/>
      <c r="J156" s="180">
        <f>BK156</f>
        <v>0</v>
      </c>
      <c r="L156" s="116"/>
      <c r="M156" s="120"/>
      <c r="N156" s="121"/>
      <c r="O156" s="121"/>
      <c r="P156" s="122">
        <f>SUM(P157:P159)</f>
        <v>0</v>
      </c>
      <c r="Q156" s="121"/>
      <c r="R156" s="122">
        <f>SUM(R157:R159)</f>
        <v>0</v>
      </c>
      <c r="S156" s="121"/>
      <c r="T156" s="123">
        <f>SUM(T157:T159)</f>
        <v>0</v>
      </c>
      <c r="AR156" s="117" t="s">
        <v>79</v>
      </c>
      <c r="AT156" s="124" t="s">
        <v>70</v>
      </c>
      <c r="AU156" s="124" t="s">
        <v>81</v>
      </c>
      <c r="AY156" s="117" t="s">
        <v>181</v>
      </c>
      <c r="BK156" s="125">
        <f>SUM(BK157:BK159)</f>
        <v>0</v>
      </c>
    </row>
    <row r="157" spans="2:65" s="1" customFormat="1" ht="16.5" customHeight="1">
      <c r="B157" s="128"/>
      <c r="C157" s="164" t="s">
        <v>322</v>
      </c>
      <c r="D157" s="164" t="s">
        <v>183</v>
      </c>
      <c r="E157" s="176" t="s">
        <v>1103</v>
      </c>
      <c r="F157" s="166" t="s">
        <v>1011</v>
      </c>
      <c r="G157" s="167" t="s">
        <v>910</v>
      </c>
      <c r="H157" s="168">
        <v>14</v>
      </c>
      <c r="I157" s="162"/>
      <c r="J157" s="169">
        <f>ROUND(I157*H157,2)</f>
        <v>0</v>
      </c>
      <c r="K157" s="129" t="s">
        <v>1</v>
      </c>
      <c r="L157" s="26"/>
      <c r="M157" s="130" t="s">
        <v>1</v>
      </c>
      <c r="N157" s="131" t="s">
        <v>36</v>
      </c>
      <c r="O157" s="132">
        <v>0</v>
      </c>
      <c r="P157" s="132">
        <f>O157*H157</f>
        <v>0</v>
      </c>
      <c r="Q157" s="132">
        <v>0</v>
      </c>
      <c r="R157" s="132">
        <f>Q157*H157</f>
        <v>0</v>
      </c>
      <c r="S157" s="132">
        <v>0</v>
      </c>
      <c r="T157" s="133">
        <f>S157*H157</f>
        <v>0</v>
      </c>
      <c r="AR157" s="134" t="s">
        <v>468</v>
      </c>
      <c r="AT157" s="134" t="s">
        <v>183</v>
      </c>
      <c r="AU157" s="134" t="s">
        <v>99</v>
      </c>
      <c r="AY157" s="15" t="s">
        <v>181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5" t="s">
        <v>79</v>
      </c>
      <c r="BK157" s="135">
        <f>ROUND(I157*H157,2)</f>
        <v>0</v>
      </c>
      <c r="BL157" s="15" t="s">
        <v>468</v>
      </c>
      <c r="BM157" s="134" t="s">
        <v>1012</v>
      </c>
    </row>
    <row r="158" spans="2:65" s="1" customFormat="1" ht="16.5" customHeight="1">
      <c r="B158" s="128"/>
      <c r="C158" s="164" t="s">
        <v>327</v>
      </c>
      <c r="D158" s="164" t="s">
        <v>183</v>
      </c>
      <c r="E158" s="176" t="s">
        <v>1104</v>
      </c>
      <c r="F158" s="166" t="s">
        <v>1013</v>
      </c>
      <c r="G158" s="167" t="s">
        <v>910</v>
      </c>
      <c r="H158" s="168">
        <v>10</v>
      </c>
      <c r="I158" s="162"/>
      <c r="J158" s="169">
        <f>ROUND(I158*H158,2)</f>
        <v>0</v>
      </c>
      <c r="K158" s="129" t="s">
        <v>1</v>
      </c>
      <c r="L158" s="26"/>
      <c r="M158" s="130" t="s">
        <v>1</v>
      </c>
      <c r="N158" s="131" t="s">
        <v>36</v>
      </c>
      <c r="O158" s="132">
        <v>0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468</v>
      </c>
      <c r="AT158" s="134" t="s">
        <v>183</v>
      </c>
      <c r="AU158" s="134" t="s">
        <v>99</v>
      </c>
      <c r="AY158" s="15" t="s">
        <v>181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5" t="s">
        <v>79</v>
      </c>
      <c r="BK158" s="135">
        <f>ROUND(I158*H158,2)</f>
        <v>0</v>
      </c>
      <c r="BL158" s="15" t="s">
        <v>468</v>
      </c>
      <c r="BM158" s="134" t="s">
        <v>1014</v>
      </c>
    </row>
    <row r="159" spans="2:65" s="1" customFormat="1" ht="16.5" customHeight="1">
      <c r="B159" s="128"/>
      <c r="C159" s="164" t="s">
        <v>331</v>
      </c>
      <c r="D159" s="164" t="s">
        <v>183</v>
      </c>
      <c r="E159" s="176" t="s">
        <v>1105</v>
      </c>
      <c r="F159" s="166" t="s">
        <v>1015</v>
      </c>
      <c r="G159" s="167" t="s">
        <v>1016</v>
      </c>
      <c r="H159" s="168">
        <v>1</v>
      </c>
      <c r="I159" s="162"/>
      <c r="J159" s="169">
        <f>ROUND(I159*H159,2)</f>
        <v>0</v>
      </c>
      <c r="K159" s="129" t="s">
        <v>1</v>
      </c>
      <c r="L159" s="26"/>
      <c r="M159" s="156" t="s">
        <v>1</v>
      </c>
      <c r="N159" s="157" t="s">
        <v>36</v>
      </c>
      <c r="O159" s="158">
        <v>0</v>
      </c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AR159" s="134" t="s">
        <v>468</v>
      </c>
      <c r="AT159" s="134" t="s">
        <v>183</v>
      </c>
      <c r="AU159" s="134" t="s">
        <v>99</v>
      </c>
      <c r="AY159" s="15" t="s">
        <v>181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5" t="s">
        <v>79</v>
      </c>
      <c r="BK159" s="135">
        <f>ROUND(I159*H159,2)</f>
        <v>0</v>
      </c>
      <c r="BL159" s="15" t="s">
        <v>468</v>
      </c>
      <c r="BM159" s="134" t="s">
        <v>1017</v>
      </c>
    </row>
    <row r="160" spans="2:65" s="1" customFormat="1" ht="6.95" customHeight="1"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26"/>
    </row>
  </sheetData>
  <sheetProtection algorithmName="SHA-512" hashValue="sWbP1bT+dki8qfiAmwpg8DBWGnRgaaLuyklMEsVic6+as/PSf82bHnnP1qppIVUDoOkiKx/PDpo+rk0styZVRA==" saltValue="nBogwX9UILYdMptf1UkEyQ==" spinCount="100000" sheet="1" objects="1" scenarios="1"/>
  <autoFilter ref="C119:K159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28"/>
  <sheetViews>
    <sheetView showGridLines="0" workbookViewId="0">
      <selection activeCell="I127" sqref="I1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0"/>
    </row>
    <row r="2" spans="1:4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93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1:46" ht="24.95" hidden="1" customHeight="1">
      <c r="B4" s="18"/>
      <c r="D4" s="19" t="s">
        <v>102</v>
      </c>
      <c r="L4" s="18"/>
      <c r="M4" s="82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3" t="s">
        <v>12</v>
      </c>
      <c r="L6" s="18"/>
    </row>
    <row r="7" spans="1:4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</row>
    <row r="8" spans="1:46" s="1" customFormat="1" ht="12" hidden="1" customHeight="1">
      <c r="B8" s="26"/>
      <c r="D8" s="23" t="s">
        <v>111</v>
      </c>
      <c r="L8" s="26"/>
    </row>
    <row r="9" spans="1:46" s="1" customFormat="1" ht="36.950000000000003" hidden="1" customHeight="1">
      <c r="B9" s="26"/>
      <c r="E9" s="211" t="s">
        <v>1018</v>
      </c>
      <c r="F9" s="229"/>
      <c r="G9" s="229"/>
      <c r="H9" s="229"/>
      <c r="L9" s="26"/>
    </row>
    <row r="10" spans="1:46" s="1" customFormat="1" hidden="1">
      <c r="B10" s="26"/>
      <c r="L10" s="26"/>
    </row>
    <row r="11" spans="1:4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</row>
    <row r="12" spans="1:4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</row>
    <row r="13" spans="1:46" s="1" customFormat="1" ht="10.9" hidden="1" customHeight="1">
      <c r="B13" s="26"/>
      <c r="L13" s="26"/>
    </row>
    <row r="14" spans="1:4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</row>
    <row r="15" spans="1:46" s="1" customFormat="1" ht="18" hidden="1" customHeight="1">
      <c r="B15" s="26"/>
      <c r="E15" s="22" t="s">
        <v>716</v>
      </c>
      <c r="I15" s="23" t="s">
        <v>23</v>
      </c>
      <c r="J15" s="22" t="s">
        <v>1</v>
      </c>
      <c r="L15" s="26"/>
    </row>
    <row r="16" spans="1:46" s="1" customFormat="1" ht="6.95" hidden="1" customHeight="1">
      <c r="B16" s="26"/>
      <c r="L16" s="26"/>
    </row>
    <row r="17" spans="2:12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</row>
    <row r="18" spans="2:12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</row>
    <row r="19" spans="2:12" s="1" customFormat="1" ht="6.95" hidden="1" customHeight="1">
      <c r="B19" s="26"/>
      <c r="L19" s="26"/>
    </row>
    <row r="20" spans="2:12" s="1" customFormat="1" ht="12" hidden="1" customHeight="1">
      <c r="B20" s="26"/>
      <c r="D20" s="23" t="s">
        <v>25</v>
      </c>
      <c r="I20" s="23" t="s">
        <v>21</v>
      </c>
      <c r="J20" s="22" t="s">
        <v>1</v>
      </c>
      <c r="L20" s="26"/>
    </row>
    <row r="21" spans="2:12" s="1" customFormat="1" ht="18" hidden="1" customHeight="1">
      <c r="B21" s="26"/>
      <c r="E21" s="22" t="s">
        <v>26</v>
      </c>
      <c r="I21" s="23" t="s">
        <v>23</v>
      </c>
      <c r="J21" s="22" t="s">
        <v>1</v>
      </c>
      <c r="L21" s="26"/>
    </row>
    <row r="22" spans="2:12" s="1" customFormat="1" ht="6.95" hidden="1" customHeight="1">
      <c r="B22" s="26"/>
      <c r="L22" s="26"/>
    </row>
    <row r="23" spans="2:12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</row>
    <row r="24" spans="2:12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</row>
    <row r="25" spans="2:12" s="1" customFormat="1" ht="6.95" hidden="1" customHeight="1">
      <c r="B25" s="26"/>
      <c r="L25" s="26"/>
    </row>
    <row r="26" spans="2:12" s="1" customFormat="1" ht="12" hidden="1" customHeight="1">
      <c r="B26" s="26"/>
      <c r="D26" s="23" t="s">
        <v>29</v>
      </c>
      <c r="L26" s="26"/>
    </row>
    <row r="27" spans="2:12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12" s="1" customFormat="1" ht="6.95" hidden="1" customHeight="1">
      <c r="B28" s="26"/>
      <c r="L28" s="26"/>
    </row>
    <row r="29" spans="2:12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hidden="1" customHeight="1">
      <c r="B30" s="26"/>
      <c r="D30" s="84" t="s">
        <v>31</v>
      </c>
      <c r="J30" s="58">
        <f>ROUND(J118, 2)</f>
        <v>0</v>
      </c>
      <c r="L30" s="26"/>
    </row>
    <row r="31" spans="2:12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ROUND((SUM(BE118:BE127)),  2)</f>
        <v>0</v>
      </c>
      <c r="I33" s="87">
        <v>0.21</v>
      </c>
      <c r="J33" s="86">
        <f>ROUND(((SUM(BE118:BE127))*I33),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ROUND((SUM(BF118:BF127)),  2)</f>
        <v>0</v>
      </c>
      <c r="I34" s="87">
        <v>0.15</v>
      </c>
      <c r="J34" s="86">
        <f>ROUND(((SUM(BF118:BF127))*I34),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ROUND((SUM(BG118:BG127)),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ROUND((SUM(BH118:BH127)),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ROUND((SUM(BI118:BI127)),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E) - VZT (odvětrání)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43.15" hidden="1" customHeight="1">
      <c r="B91" s="26"/>
      <c r="C91" s="23" t="s">
        <v>20</v>
      </c>
      <c r="F91" s="22" t="str">
        <f>E15</f>
        <v>Obec Janov nad Nisou č.p.374</v>
      </c>
      <c r="I91" s="23" t="s">
        <v>25</v>
      </c>
      <c r="J91" s="24" t="str">
        <f>E21</f>
        <v>TOINSTA společnost projektantů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J118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159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19.899999999999999" hidden="1" customHeight="1">
      <c r="B98" s="103"/>
      <c r="D98" s="104" t="s">
        <v>1019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hidden="1" customHeight="1">
      <c r="B99" s="26"/>
      <c r="L99" s="26"/>
    </row>
    <row r="100" spans="2:12" s="1" customFormat="1" ht="6.95" hidden="1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26"/>
    </row>
    <row r="101" spans="2:12" hidden="1"/>
    <row r="102" spans="2:12" hidden="1"/>
    <row r="103" spans="2:12" hidden="1"/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6"/>
    </row>
    <row r="105" spans="2:12" s="1" customFormat="1" ht="24.95" customHeight="1">
      <c r="B105" s="26"/>
      <c r="C105" s="19" t="s">
        <v>166</v>
      </c>
      <c r="L105" s="26"/>
    </row>
    <row r="106" spans="2:12" s="1" customFormat="1" ht="6.95" customHeight="1">
      <c r="B106" s="26"/>
      <c r="L106" s="26"/>
    </row>
    <row r="107" spans="2:12" s="1" customFormat="1" ht="12" customHeight="1">
      <c r="B107" s="26"/>
      <c r="C107" s="23" t="s">
        <v>12</v>
      </c>
      <c r="L107" s="26"/>
    </row>
    <row r="108" spans="2:12" s="1" customFormat="1" ht="16.5" customHeight="1">
      <c r="B108" s="26"/>
      <c r="E108" s="230" t="str">
        <f>E7</f>
        <v>Stavební úpravy východní části přízemí radnice Janov nad Nisou č.p. 520</v>
      </c>
      <c r="F108" s="231"/>
      <c r="G108" s="231"/>
      <c r="H108" s="231"/>
      <c r="L108" s="26"/>
    </row>
    <row r="109" spans="2:12" s="1" customFormat="1" ht="12" customHeight="1">
      <c r="B109" s="26"/>
      <c r="C109" s="23" t="s">
        <v>111</v>
      </c>
      <c r="L109" s="26"/>
    </row>
    <row r="110" spans="2:12" s="1" customFormat="1" ht="16.5" customHeight="1">
      <c r="B110" s="26"/>
      <c r="E110" s="211" t="str">
        <f>E9</f>
        <v>E) - VZT (odvětrání)</v>
      </c>
      <c r="F110" s="229"/>
      <c r="G110" s="229"/>
      <c r="H110" s="229"/>
      <c r="L110" s="26"/>
    </row>
    <row r="111" spans="2:12" s="1" customFormat="1" ht="6.95" customHeight="1">
      <c r="B111" s="26"/>
      <c r="L111" s="26"/>
    </row>
    <row r="112" spans="2:12" s="1" customFormat="1" ht="12" customHeight="1">
      <c r="B112" s="26"/>
      <c r="C112" s="23" t="s">
        <v>16</v>
      </c>
      <c r="F112" s="22" t="str">
        <f>F12</f>
        <v xml:space="preserve"> </v>
      </c>
      <c r="I112" s="23" t="s">
        <v>18</v>
      </c>
      <c r="J112" s="46" t="str">
        <f>IF(J12="","",J12)</f>
        <v>9. 9. 2021</v>
      </c>
      <c r="L112" s="26"/>
    </row>
    <row r="113" spans="2:65" s="1" customFormat="1" ht="6.95" customHeight="1">
      <c r="B113" s="26"/>
      <c r="L113" s="26"/>
    </row>
    <row r="114" spans="2:65" s="1" customFormat="1" ht="43.15" customHeight="1">
      <c r="B114" s="26"/>
      <c r="C114" s="23" t="s">
        <v>20</v>
      </c>
      <c r="F114" s="22" t="str">
        <f>E15</f>
        <v>Obec Janov nad Nisou č.p.374</v>
      </c>
      <c r="I114" s="23" t="s">
        <v>25</v>
      </c>
      <c r="J114" s="24" t="str">
        <f>E21</f>
        <v>TOINSTA společnost projektantů</v>
      </c>
      <c r="L114" s="26"/>
    </row>
    <row r="115" spans="2:65" s="1" customFormat="1" ht="15.2" customHeight="1">
      <c r="B115" s="26"/>
      <c r="C115" s="23"/>
      <c r="F115" s="22"/>
      <c r="I115" s="23"/>
      <c r="J115" s="24" t="str">
        <f>E24</f>
        <v xml:space="preserve"> </v>
      </c>
      <c r="L115" s="26"/>
    </row>
    <row r="116" spans="2:65" s="1" customFormat="1" ht="10.35" customHeight="1">
      <c r="B116" s="26"/>
      <c r="L116" s="26"/>
    </row>
    <row r="117" spans="2:65" s="10" customFormat="1" ht="29.25" customHeight="1">
      <c r="B117" s="107"/>
      <c r="C117" s="108" t="s">
        <v>167</v>
      </c>
      <c r="D117" s="109" t="s">
        <v>56</v>
      </c>
      <c r="E117" s="109" t="s">
        <v>52</v>
      </c>
      <c r="F117" s="109" t="s">
        <v>53</v>
      </c>
      <c r="G117" s="109" t="s">
        <v>168</v>
      </c>
      <c r="H117" s="109" t="s">
        <v>169</v>
      </c>
      <c r="I117" s="109" t="s">
        <v>170</v>
      </c>
      <c r="J117" s="110" t="s">
        <v>151</v>
      </c>
      <c r="K117" s="111" t="s">
        <v>171</v>
      </c>
      <c r="L117" s="107"/>
      <c r="M117" s="51" t="s">
        <v>1</v>
      </c>
      <c r="N117" s="52" t="s">
        <v>35</v>
      </c>
      <c r="O117" s="52" t="s">
        <v>172</v>
      </c>
      <c r="P117" s="52" t="s">
        <v>173</v>
      </c>
      <c r="Q117" s="52" t="s">
        <v>174</v>
      </c>
      <c r="R117" s="52" t="s">
        <v>175</v>
      </c>
      <c r="S117" s="52" t="s">
        <v>176</v>
      </c>
      <c r="T117" s="53" t="s">
        <v>177</v>
      </c>
    </row>
    <row r="118" spans="2:65" s="1" customFormat="1" ht="22.9" customHeight="1">
      <c r="B118" s="26"/>
      <c r="C118" s="56" t="s">
        <v>178</v>
      </c>
      <c r="J118" s="112">
        <f>BK118</f>
        <v>0</v>
      </c>
      <c r="L118" s="26"/>
      <c r="M118" s="54"/>
      <c r="N118" s="47"/>
      <c r="O118" s="47"/>
      <c r="P118" s="113">
        <f>P119</f>
        <v>20.465999999999998</v>
      </c>
      <c r="Q118" s="47"/>
      <c r="R118" s="113">
        <f>R119</f>
        <v>4.6999999999999993E-3</v>
      </c>
      <c r="S118" s="47"/>
      <c r="T118" s="114">
        <f>T119</f>
        <v>0</v>
      </c>
      <c r="AT118" s="15" t="s">
        <v>70</v>
      </c>
      <c r="AU118" s="15" t="s">
        <v>153</v>
      </c>
      <c r="BK118" s="115">
        <f>BK119</f>
        <v>0</v>
      </c>
    </row>
    <row r="119" spans="2:65" s="11" customFormat="1" ht="25.9" customHeight="1">
      <c r="B119" s="116"/>
      <c r="D119" s="117" t="s">
        <v>70</v>
      </c>
      <c r="E119" s="118" t="s">
        <v>345</v>
      </c>
      <c r="F119" s="118" t="s">
        <v>346</v>
      </c>
      <c r="J119" s="119">
        <f>BK119</f>
        <v>0</v>
      </c>
      <c r="L119" s="116"/>
      <c r="M119" s="120"/>
      <c r="N119" s="121"/>
      <c r="O119" s="121"/>
      <c r="P119" s="122">
        <f>P120</f>
        <v>20.465999999999998</v>
      </c>
      <c r="Q119" s="121"/>
      <c r="R119" s="122">
        <f>R120</f>
        <v>4.6999999999999993E-3</v>
      </c>
      <c r="S119" s="121"/>
      <c r="T119" s="123">
        <f>T120</f>
        <v>0</v>
      </c>
      <c r="AR119" s="117" t="s">
        <v>81</v>
      </c>
      <c r="AT119" s="124" t="s">
        <v>70</v>
      </c>
      <c r="AU119" s="124" t="s">
        <v>71</v>
      </c>
      <c r="AY119" s="117" t="s">
        <v>181</v>
      </c>
      <c r="BK119" s="125">
        <f>BK120</f>
        <v>0</v>
      </c>
    </row>
    <row r="120" spans="2:65" s="11" customFormat="1" ht="22.9" customHeight="1">
      <c r="B120" s="116"/>
      <c r="D120" s="117" t="s">
        <v>70</v>
      </c>
      <c r="E120" s="126" t="s">
        <v>1020</v>
      </c>
      <c r="F120" s="126" t="s">
        <v>1021</v>
      </c>
      <c r="J120" s="127">
        <f>BK120</f>
        <v>0</v>
      </c>
      <c r="L120" s="116"/>
      <c r="M120" s="120"/>
      <c r="N120" s="121"/>
      <c r="O120" s="121"/>
      <c r="P120" s="122">
        <f>SUM(P121:P127)</f>
        <v>20.465999999999998</v>
      </c>
      <c r="Q120" s="121"/>
      <c r="R120" s="122">
        <f>SUM(R121:R127)</f>
        <v>4.6999999999999993E-3</v>
      </c>
      <c r="S120" s="121"/>
      <c r="T120" s="123">
        <f>SUM(T121:T127)</f>
        <v>0</v>
      </c>
      <c r="AR120" s="117" t="s">
        <v>81</v>
      </c>
      <c r="AT120" s="124" t="s">
        <v>70</v>
      </c>
      <c r="AU120" s="124" t="s">
        <v>79</v>
      </c>
      <c r="AY120" s="117" t="s">
        <v>181</v>
      </c>
      <c r="BK120" s="125">
        <f>SUM(BK121:BK127)</f>
        <v>0</v>
      </c>
    </row>
    <row r="121" spans="2:65" s="1" customFormat="1" ht="16.5" customHeight="1">
      <c r="B121" s="128"/>
      <c r="C121" s="164" t="s">
        <v>79</v>
      </c>
      <c r="D121" s="164" t="s">
        <v>183</v>
      </c>
      <c r="E121" s="165" t="s">
        <v>1022</v>
      </c>
      <c r="F121" s="166" t="s">
        <v>1023</v>
      </c>
      <c r="G121" s="167" t="s">
        <v>363</v>
      </c>
      <c r="H121" s="168">
        <v>7</v>
      </c>
      <c r="I121" s="162"/>
      <c r="J121" s="169">
        <f t="shared" ref="J121:J127" si="0">ROUND(I121*H121,2)</f>
        <v>0</v>
      </c>
      <c r="K121" s="129" t="s">
        <v>1</v>
      </c>
      <c r="L121" s="26"/>
      <c r="M121" s="130" t="s">
        <v>1</v>
      </c>
      <c r="N121" s="131" t="s">
        <v>36</v>
      </c>
      <c r="O121" s="132">
        <v>1.139</v>
      </c>
      <c r="P121" s="132">
        <f t="shared" ref="P121:P127" si="1">O121*H121</f>
        <v>7.9729999999999999</v>
      </c>
      <c r="Q121" s="132">
        <v>0</v>
      </c>
      <c r="R121" s="132">
        <f t="shared" ref="R121:R127" si="2">Q121*H121</f>
        <v>0</v>
      </c>
      <c r="S121" s="132">
        <v>0</v>
      </c>
      <c r="T121" s="133">
        <f t="shared" ref="T121:T127" si="3">S121*H121</f>
        <v>0</v>
      </c>
      <c r="AR121" s="134" t="s">
        <v>247</v>
      </c>
      <c r="AT121" s="134" t="s">
        <v>183</v>
      </c>
      <c r="AU121" s="134" t="s">
        <v>81</v>
      </c>
      <c r="AY121" s="15" t="s">
        <v>181</v>
      </c>
      <c r="BE121" s="135">
        <f t="shared" ref="BE121:BE127" si="4">IF(N121="základní",J121,0)</f>
        <v>0</v>
      </c>
      <c r="BF121" s="135">
        <f t="shared" ref="BF121:BF127" si="5">IF(N121="snížená",J121,0)</f>
        <v>0</v>
      </c>
      <c r="BG121" s="135">
        <f t="shared" ref="BG121:BG127" si="6">IF(N121="zákl. přenesená",J121,0)</f>
        <v>0</v>
      </c>
      <c r="BH121" s="135">
        <f t="shared" ref="BH121:BH127" si="7">IF(N121="sníž. přenesená",J121,0)</f>
        <v>0</v>
      </c>
      <c r="BI121" s="135">
        <f t="shared" ref="BI121:BI127" si="8">IF(N121="nulová",J121,0)</f>
        <v>0</v>
      </c>
      <c r="BJ121" s="15" t="s">
        <v>79</v>
      </c>
      <c r="BK121" s="135">
        <f t="shared" ref="BK121:BK127" si="9">ROUND(I121*H121,2)</f>
        <v>0</v>
      </c>
      <c r="BL121" s="15" t="s">
        <v>247</v>
      </c>
      <c r="BM121" s="134" t="s">
        <v>1024</v>
      </c>
    </row>
    <row r="122" spans="2:65" s="1" customFormat="1" ht="16.5" customHeight="1">
      <c r="B122" s="128"/>
      <c r="C122" s="164" t="s">
        <v>81</v>
      </c>
      <c r="D122" s="164" t="s">
        <v>183</v>
      </c>
      <c r="E122" s="165" t="s">
        <v>1025</v>
      </c>
      <c r="F122" s="166" t="s">
        <v>1026</v>
      </c>
      <c r="G122" s="167" t="s">
        <v>212</v>
      </c>
      <c r="H122" s="168">
        <v>3</v>
      </c>
      <c r="I122" s="162"/>
      <c r="J122" s="169">
        <f t="shared" si="0"/>
        <v>0</v>
      </c>
      <c r="K122" s="129" t="s">
        <v>187</v>
      </c>
      <c r="L122" s="26"/>
      <c r="M122" s="130" t="s">
        <v>1</v>
      </c>
      <c r="N122" s="131" t="s">
        <v>36</v>
      </c>
      <c r="O122" s="132">
        <v>3.1230000000000002</v>
      </c>
      <c r="P122" s="132">
        <f t="shared" si="1"/>
        <v>9.3689999999999998</v>
      </c>
      <c r="Q122" s="132">
        <v>0</v>
      </c>
      <c r="R122" s="132">
        <f t="shared" si="2"/>
        <v>0</v>
      </c>
      <c r="S122" s="132">
        <v>0</v>
      </c>
      <c r="T122" s="133">
        <f t="shared" si="3"/>
        <v>0</v>
      </c>
      <c r="AR122" s="134" t="s">
        <v>247</v>
      </c>
      <c r="AT122" s="134" t="s">
        <v>183</v>
      </c>
      <c r="AU122" s="134" t="s">
        <v>81</v>
      </c>
      <c r="AY122" s="15" t="s">
        <v>181</v>
      </c>
      <c r="BE122" s="135">
        <f t="shared" si="4"/>
        <v>0</v>
      </c>
      <c r="BF122" s="135">
        <f t="shared" si="5"/>
        <v>0</v>
      </c>
      <c r="BG122" s="135">
        <f t="shared" si="6"/>
        <v>0</v>
      </c>
      <c r="BH122" s="135">
        <f t="shared" si="7"/>
        <v>0</v>
      </c>
      <c r="BI122" s="135">
        <f t="shared" si="8"/>
        <v>0</v>
      </c>
      <c r="BJ122" s="15" t="s">
        <v>79</v>
      </c>
      <c r="BK122" s="135">
        <f t="shared" si="9"/>
        <v>0</v>
      </c>
      <c r="BL122" s="15" t="s">
        <v>247</v>
      </c>
      <c r="BM122" s="134" t="s">
        <v>1027</v>
      </c>
    </row>
    <row r="123" spans="2:65" s="1" customFormat="1" ht="16.5" customHeight="1">
      <c r="B123" s="128"/>
      <c r="C123" s="170" t="s">
        <v>99</v>
      </c>
      <c r="D123" s="170" t="s">
        <v>374</v>
      </c>
      <c r="E123" s="171" t="s">
        <v>1028</v>
      </c>
      <c r="F123" s="172" t="s">
        <v>1029</v>
      </c>
      <c r="G123" s="173" t="s">
        <v>212</v>
      </c>
      <c r="H123" s="174">
        <v>3</v>
      </c>
      <c r="I123" s="163"/>
      <c r="J123" s="175">
        <f t="shared" si="0"/>
        <v>0</v>
      </c>
      <c r="K123" s="149" t="s">
        <v>1</v>
      </c>
      <c r="L123" s="150"/>
      <c r="M123" s="151" t="s">
        <v>1</v>
      </c>
      <c r="N123" s="152" t="s">
        <v>36</v>
      </c>
      <c r="O123" s="132">
        <v>0</v>
      </c>
      <c r="P123" s="132">
        <f t="shared" si="1"/>
        <v>0</v>
      </c>
      <c r="Q123" s="132">
        <v>1.3500000000000001E-3</v>
      </c>
      <c r="R123" s="132">
        <f t="shared" si="2"/>
        <v>4.0499999999999998E-3</v>
      </c>
      <c r="S123" s="132">
        <v>0</v>
      </c>
      <c r="T123" s="133">
        <f t="shared" si="3"/>
        <v>0</v>
      </c>
      <c r="AR123" s="134" t="s">
        <v>322</v>
      </c>
      <c r="AT123" s="134" t="s">
        <v>374</v>
      </c>
      <c r="AU123" s="134" t="s">
        <v>81</v>
      </c>
      <c r="AY123" s="15" t="s">
        <v>181</v>
      </c>
      <c r="BE123" s="135">
        <f t="shared" si="4"/>
        <v>0</v>
      </c>
      <c r="BF123" s="135">
        <f t="shared" si="5"/>
        <v>0</v>
      </c>
      <c r="BG123" s="135">
        <f t="shared" si="6"/>
        <v>0</v>
      </c>
      <c r="BH123" s="135">
        <f t="shared" si="7"/>
        <v>0</v>
      </c>
      <c r="BI123" s="135">
        <f t="shared" si="8"/>
        <v>0</v>
      </c>
      <c r="BJ123" s="15" t="s">
        <v>79</v>
      </c>
      <c r="BK123" s="135">
        <f t="shared" si="9"/>
        <v>0</v>
      </c>
      <c r="BL123" s="15" t="s">
        <v>247</v>
      </c>
      <c r="BM123" s="134" t="s">
        <v>1030</v>
      </c>
    </row>
    <row r="124" spans="2:65" s="1" customFormat="1" ht="16.5" customHeight="1">
      <c r="B124" s="128"/>
      <c r="C124" s="164" t="s">
        <v>188</v>
      </c>
      <c r="D124" s="164" t="s">
        <v>183</v>
      </c>
      <c r="E124" s="165" t="s">
        <v>1031</v>
      </c>
      <c r="F124" s="166" t="s">
        <v>1032</v>
      </c>
      <c r="G124" s="167" t="s">
        <v>212</v>
      </c>
      <c r="H124" s="168">
        <v>1</v>
      </c>
      <c r="I124" s="162"/>
      <c r="J124" s="169">
        <f t="shared" si="0"/>
        <v>0</v>
      </c>
      <c r="K124" s="129" t="s">
        <v>187</v>
      </c>
      <c r="L124" s="26"/>
      <c r="M124" s="130" t="s">
        <v>1</v>
      </c>
      <c r="N124" s="131" t="s">
        <v>36</v>
      </c>
      <c r="O124" s="132">
        <v>0.84599999999999997</v>
      </c>
      <c r="P124" s="132">
        <f t="shared" si="1"/>
        <v>0.84599999999999997</v>
      </c>
      <c r="Q124" s="132">
        <v>0</v>
      </c>
      <c r="R124" s="132">
        <f t="shared" si="2"/>
        <v>0</v>
      </c>
      <c r="S124" s="132">
        <v>0</v>
      </c>
      <c r="T124" s="133">
        <f t="shared" si="3"/>
        <v>0</v>
      </c>
      <c r="AR124" s="134" t="s">
        <v>247</v>
      </c>
      <c r="AT124" s="134" t="s">
        <v>183</v>
      </c>
      <c r="AU124" s="134" t="s">
        <v>81</v>
      </c>
      <c r="AY124" s="15" t="s">
        <v>181</v>
      </c>
      <c r="BE124" s="135">
        <f t="shared" si="4"/>
        <v>0</v>
      </c>
      <c r="BF124" s="135">
        <f t="shared" si="5"/>
        <v>0</v>
      </c>
      <c r="BG124" s="135">
        <f t="shared" si="6"/>
        <v>0</v>
      </c>
      <c r="BH124" s="135">
        <f t="shared" si="7"/>
        <v>0</v>
      </c>
      <c r="BI124" s="135">
        <f t="shared" si="8"/>
        <v>0</v>
      </c>
      <c r="BJ124" s="15" t="s">
        <v>79</v>
      </c>
      <c r="BK124" s="135">
        <f t="shared" si="9"/>
        <v>0</v>
      </c>
      <c r="BL124" s="15" t="s">
        <v>247</v>
      </c>
      <c r="BM124" s="134" t="s">
        <v>1033</v>
      </c>
    </row>
    <row r="125" spans="2:65" s="1" customFormat="1" ht="16.5" customHeight="1">
      <c r="B125" s="128"/>
      <c r="C125" s="170" t="s">
        <v>201</v>
      </c>
      <c r="D125" s="170" t="s">
        <v>374</v>
      </c>
      <c r="E125" s="171" t="s">
        <v>1034</v>
      </c>
      <c r="F125" s="172" t="s">
        <v>1035</v>
      </c>
      <c r="G125" s="173" t="s">
        <v>212</v>
      </c>
      <c r="H125" s="174">
        <v>1</v>
      </c>
      <c r="I125" s="163"/>
      <c r="J125" s="175">
        <f t="shared" si="0"/>
        <v>0</v>
      </c>
      <c r="K125" s="149" t="s">
        <v>1</v>
      </c>
      <c r="L125" s="150"/>
      <c r="M125" s="151" t="s">
        <v>1</v>
      </c>
      <c r="N125" s="152" t="s">
        <v>36</v>
      </c>
      <c r="O125" s="132">
        <v>0</v>
      </c>
      <c r="P125" s="132">
        <f t="shared" si="1"/>
        <v>0</v>
      </c>
      <c r="Q125" s="132">
        <v>6.4999999999999997E-4</v>
      </c>
      <c r="R125" s="132">
        <f t="shared" si="2"/>
        <v>6.4999999999999997E-4</v>
      </c>
      <c r="S125" s="132">
        <v>0</v>
      </c>
      <c r="T125" s="133">
        <f t="shared" si="3"/>
        <v>0</v>
      </c>
      <c r="AR125" s="134" t="s">
        <v>322</v>
      </c>
      <c r="AT125" s="134" t="s">
        <v>374</v>
      </c>
      <c r="AU125" s="134" t="s">
        <v>81</v>
      </c>
      <c r="AY125" s="15" t="s">
        <v>181</v>
      </c>
      <c r="BE125" s="135">
        <f t="shared" si="4"/>
        <v>0</v>
      </c>
      <c r="BF125" s="135">
        <f t="shared" si="5"/>
        <v>0</v>
      </c>
      <c r="BG125" s="135">
        <f t="shared" si="6"/>
        <v>0</v>
      </c>
      <c r="BH125" s="135">
        <f t="shared" si="7"/>
        <v>0</v>
      </c>
      <c r="BI125" s="135">
        <f t="shared" si="8"/>
        <v>0</v>
      </c>
      <c r="BJ125" s="15" t="s">
        <v>79</v>
      </c>
      <c r="BK125" s="135">
        <f t="shared" si="9"/>
        <v>0</v>
      </c>
      <c r="BL125" s="15" t="s">
        <v>247</v>
      </c>
      <c r="BM125" s="134" t="s">
        <v>1036</v>
      </c>
    </row>
    <row r="126" spans="2:65" s="1" customFormat="1" ht="16.5" customHeight="1">
      <c r="B126" s="128"/>
      <c r="C126" s="164" t="s">
        <v>205</v>
      </c>
      <c r="D126" s="164" t="s">
        <v>183</v>
      </c>
      <c r="E126" s="165" t="s">
        <v>1037</v>
      </c>
      <c r="F126" s="166" t="s">
        <v>1038</v>
      </c>
      <c r="G126" s="167" t="s">
        <v>910</v>
      </c>
      <c r="H126" s="168">
        <v>2</v>
      </c>
      <c r="I126" s="162"/>
      <c r="J126" s="169">
        <f t="shared" si="0"/>
        <v>0</v>
      </c>
      <c r="K126" s="129" t="s">
        <v>187</v>
      </c>
      <c r="L126" s="26"/>
      <c r="M126" s="130" t="s">
        <v>1</v>
      </c>
      <c r="N126" s="131" t="s">
        <v>36</v>
      </c>
      <c r="O126" s="132">
        <v>1.139</v>
      </c>
      <c r="P126" s="132">
        <f t="shared" si="1"/>
        <v>2.278</v>
      </c>
      <c r="Q126" s="132">
        <v>0</v>
      </c>
      <c r="R126" s="132">
        <f t="shared" si="2"/>
        <v>0</v>
      </c>
      <c r="S126" s="132">
        <v>0</v>
      </c>
      <c r="T126" s="133">
        <f t="shared" si="3"/>
        <v>0</v>
      </c>
      <c r="AR126" s="134" t="s">
        <v>247</v>
      </c>
      <c r="AT126" s="134" t="s">
        <v>183</v>
      </c>
      <c r="AU126" s="134" t="s">
        <v>81</v>
      </c>
      <c r="AY126" s="15" t="s">
        <v>181</v>
      </c>
      <c r="BE126" s="135">
        <f t="shared" si="4"/>
        <v>0</v>
      </c>
      <c r="BF126" s="135">
        <f t="shared" si="5"/>
        <v>0</v>
      </c>
      <c r="BG126" s="135">
        <f t="shared" si="6"/>
        <v>0</v>
      </c>
      <c r="BH126" s="135">
        <f t="shared" si="7"/>
        <v>0</v>
      </c>
      <c r="BI126" s="135">
        <f t="shared" si="8"/>
        <v>0</v>
      </c>
      <c r="BJ126" s="15" t="s">
        <v>79</v>
      </c>
      <c r="BK126" s="135">
        <f t="shared" si="9"/>
        <v>0</v>
      </c>
      <c r="BL126" s="15" t="s">
        <v>247</v>
      </c>
      <c r="BM126" s="134" t="s">
        <v>1039</v>
      </c>
    </row>
    <row r="127" spans="2:65" s="1" customFormat="1" ht="16.5" customHeight="1">
      <c r="B127" s="128"/>
      <c r="C127" s="164" t="s">
        <v>209</v>
      </c>
      <c r="D127" s="164" t="s">
        <v>183</v>
      </c>
      <c r="E127" s="165" t="s">
        <v>1040</v>
      </c>
      <c r="F127" s="166" t="s">
        <v>1041</v>
      </c>
      <c r="G127" s="167" t="s">
        <v>449</v>
      </c>
      <c r="H127" s="168">
        <f>SUM(J121:J126)/100</f>
        <v>0</v>
      </c>
      <c r="I127" s="162"/>
      <c r="J127" s="169">
        <f t="shared" si="0"/>
        <v>0</v>
      </c>
      <c r="K127" s="129" t="s">
        <v>187</v>
      </c>
      <c r="L127" s="26"/>
      <c r="M127" s="156" t="s">
        <v>1</v>
      </c>
      <c r="N127" s="157" t="s">
        <v>36</v>
      </c>
      <c r="O127" s="158">
        <v>0</v>
      </c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AR127" s="134" t="s">
        <v>247</v>
      </c>
      <c r="AT127" s="134" t="s">
        <v>183</v>
      </c>
      <c r="AU127" s="134" t="s">
        <v>81</v>
      </c>
      <c r="AY127" s="15" t="s">
        <v>181</v>
      </c>
      <c r="BE127" s="135">
        <f t="shared" si="4"/>
        <v>0</v>
      </c>
      <c r="BF127" s="135">
        <f t="shared" si="5"/>
        <v>0</v>
      </c>
      <c r="BG127" s="135">
        <f t="shared" si="6"/>
        <v>0</v>
      </c>
      <c r="BH127" s="135">
        <f t="shared" si="7"/>
        <v>0</v>
      </c>
      <c r="BI127" s="135">
        <f t="shared" si="8"/>
        <v>0</v>
      </c>
      <c r="BJ127" s="15" t="s">
        <v>79</v>
      </c>
      <c r="BK127" s="135">
        <f t="shared" si="9"/>
        <v>0</v>
      </c>
      <c r="BL127" s="15" t="s">
        <v>247</v>
      </c>
      <c r="BM127" s="134" t="s">
        <v>1042</v>
      </c>
    </row>
    <row r="128" spans="2:65" s="1" customFormat="1" ht="6.95" customHeight="1"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26"/>
    </row>
  </sheetData>
  <sheetProtection algorithmName="SHA-512" hashValue="KtiijpJiaICOJS9KwcDYsDq75fGDGtSvrOVBCoqR40H52ADEtkknz4rCIoZRY3gh2XUTN43of3GT3Cdcspt3Ig==" saltValue="pweIYOe4RHbDGLMB8eE/qA==" spinCount="100000" sheet="1" objects="1" scenarios="1"/>
  <autoFilter ref="C117:K127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125"/>
  <sheetViews>
    <sheetView showGridLines="0" workbookViewId="0">
      <selection activeCell="I124" sqref="I12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0"/>
    </row>
    <row r="2" spans="1:46" ht="36.950000000000003" customHeight="1">
      <c r="L2" s="223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5" t="s">
        <v>96</v>
      </c>
    </row>
    <row r="3" spans="1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1:46" ht="24.95" hidden="1" customHeight="1">
      <c r="B4" s="18"/>
      <c r="D4" s="19" t="s">
        <v>102</v>
      </c>
      <c r="L4" s="18"/>
      <c r="M4" s="82" t="s">
        <v>10</v>
      </c>
      <c r="AT4" s="15" t="s">
        <v>3</v>
      </c>
    </row>
    <row r="5" spans="1:46" ht="6.95" hidden="1" customHeight="1">
      <c r="B5" s="18"/>
      <c r="L5" s="18"/>
    </row>
    <row r="6" spans="1:46" ht="12" hidden="1" customHeight="1">
      <c r="B6" s="18"/>
      <c r="D6" s="23" t="s">
        <v>12</v>
      </c>
      <c r="L6" s="18"/>
    </row>
    <row r="7" spans="1:46" ht="16.5" hidden="1" customHeight="1">
      <c r="B7" s="18"/>
      <c r="E7" s="230" t="str">
        <f>'Rekapitulace stavby'!K6</f>
        <v>Stavební úpravy východní části přízemí radnice Janov nad Nisou č.p. 520</v>
      </c>
      <c r="F7" s="231"/>
      <c r="G7" s="231"/>
      <c r="H7" s="231"/>
      <c r="L7" s="18"/>
    </row>
    <row r="8" spans="1:46" s="1" customFormat="1" ht="12" hidden="1" customHeight="1">
      <c r="B8" s="26"/>
      <c r="D8" s="23" t="s">
        <v>111</v>
      </c>
      <c r="L8" s="26"/>
    </row>
    <row r="9" spans="1:46" s="1" customFormat="1" ht="36.950000000000003" hidden="1" customHeight="1">
      <c r="B9" s="26"/>
      <c r="E9" s="211" t="s">
        <v>1043</v>
      </c>
      <c r="F9" s="229"/>
      <c r="G9" s="229"/>
      <c r="H9" s="229"/>
      <c r="L9" s="26"/>
    </row>
    <row r="10" spans="1:46" s="1" customFormat="1" hidden="1">
      <c r="B10" s="26"/>
      <c r="L10" s="26"/>
    </row>
    <row r="11" spans="1:46" s="1" customFormat="1" ht="12" hidden="1" customHeight="1">
      <c r="B11" s="26"/>
      <c r="D11" s="23" t="s">
        <v>14</v>
      </c>
      <c r="F11" s="22" t="s">
        <v>1</v>
      </c>
      <c r="I11" s="23" t="s">
        <v>15</v>
      </c>
      <c r="J11" s="22" t="s">
        <v>1</v>
      </c>
      <c r="L11" s="26"/>
    </row>
    <row r="12" spans="1:46" s="1" customFormat="1" ht="12" hidden="1" customHeight="1">
      <c r="B12" s="26"/>
      <c r="D12" s="23" t="s">
        <v>16</v>
      </c>
      <c r="F12" s="22" t="s">
        <v>17</v>
      </c>
      <c r="I12" s="23" t="s">
        <v>18</v>
      </c>
      <c r="J12" s="46" t="str">
        <f>'Rekapitulace stavby'!AN7</f>
        <v>9. 9. 2021</v>
      </c>
      <c r="L12" s="26"/>
    </row>
    <row r="13" spans="1:46" s="1" customFormat="1" ht="10.9" hidden="1" customHeight="1">
      <c r="B13" s="26"/>
      <c r="L13" s="26"/>
    </row>
    <row r="14" spans="1:46" s="1" customFormat="1" ht="12" hidden="1" customHeight="1">
      <c r="B14" s="26"/>
      <c r="D14" s="23" t="s">
        <v>20</v>
      </c>
      <c r="I14" s="23" t="s">
        <v>21</v>
      </c>
      <c r="J14" s="22" t="s">
        <v>1</v>
      </c>
      <c r="L14" s="26"/>
    </row>
    <row r="15" spans="1:46" s="1" customFormat="1" ht="18" hidden="1" customHeight="1">
      <c r="B15" s="26"/>
      <c r="E15" s="22" t="s">
        <v>1044</v>
      </c>
      <c r="I15" s="23" t="s">
        <v>23</v>
      </c>
      <c r="J15" s="22" t="s">
        <v>1</v>
      </c>
      <c r="L15" s="26"/>
    </row>
    <row r="16" spans="1:46" s="1" customFormat="1" ht="6.95" hidden="1" customHeight="1">
      <c r="B16" s="26"/>
      <c r="L16" s="26"/>
    </row>
    <row r="17" spans="2:12" s="1" customFormat="1" ht="12" hidden="1" customHeight="1">
      <c r="B17" s="26"/>
      <c r="D17" s="23" t="s">
        <v>24</v>
      </c>
      <c r="I17" s="23" t="s">
        <v>21</v>
      </c>
      <c r="J17" s="22" t="e">
        <f>'Rekapitulace stavby'!#REF!</f>
        <v>#REF!</v>
      </c>
      <c r="L17" s="26"/>
    </row>
    <row r="18" spans="2:12" s="1" customFormat="1" ht="18" hidden="1" customHeight="1">
      <c r="B18" s="26"/>
      <c r="E18" s="219" t="e">
        <f>'Rekapitulace stavby'!#REF!</f>
        <v>#REF!</v>
      </c>
      <c r="F18" s="219"/>
      <c r="G18" s="219"/>
      <c r="H18" s="219"/>
      <c r="I18" s="23" t="s">
        <v>23</v>
      </c>
      <c r="J18" s="22" t="e">
        <f>'Rekapitulace stavby'!#REF!</f>
        <v>#REF!</v>
      </c>
      <c r="L18" s="26"/>
    </row>
    <row r="19" spans="2:12" s="1" customFormat="1" ht="6.95" hidden="1" customHeight="1">
      <c r="B19" s="26"/>
      <c r="L19" s="26"/>
    </row>
    <row r="20" spans="2:12" s="1" customFormat="1" ht="12" hidden="1" customHeight="1">
      <c r="B20" s="26"/>
      <c r="D20" s="23" t="s">
        <v>25</v>
      </c>
      <c r="I20" s="23" t="s">
        <v>21</v>
      </c>
      <c r="J20" s="22" t="s">
        <v>1045</v>
      </c>
      <c r="L20" s="26"/>
    </row>
    <row r="21" spans="2:12" s="1" customFormat="1" ht="18" hidden="1" customHeight="1">
      <c r="B21" s="26"/>
      <c r="E21" s="22" t="s">
        <v>1046</v>
      </c>
      <c r="I21" s="23" t="s">
        <v>23</v>
      </c>
      <c r="J21" s="22" t="s">
        <v>1</v>
      </c>
      <c r="L21" s="26"/>
    </row>
    <row r="22" spans="2:12" s="1" customFormat="1" ht="6.95" hidden="1" customHeight="1">
      <c r="B22" s="26"/>
      <c r="L22" s="26"/>
    </row>
    <row r="23" spans="2:12" s="1" customFormat="1" ht="12" hidden="1" customHeight="1">
      <c r="B23" s="26"/>
      <c r="D23" s="23" t="s">
        <v>28</v>
      </c>
      <c r="I23" s="23" t="s">
        <v>21</v>
      </c>
      <c r="J23" s="22" t="str">
        <f>IF('Rekapitulace stavby'!AN16="","",'Rekapitulace stavby'!AN16)</f>
        <v/>
      </c>
      <c r="L23" s="26"/>
    </row>
    <row r="24" spans="2:12" s="1" customFormat="1" ht="18" hidden="1" customHeight="1">
      <c r="B24" s="26"/>
      <c r="E24" s="22" t="str">
        <f>IF('Rekapitulace stavby'!E17="","",'Rekapitulace stavby'!E17)</f>
        <v xml:space="preserve"> </v>
      </c>
      <c r="I24" s="23" t="s">
        <v>23</v>
      </c>
      <c r="J24" s="22" t="str">
        <f>IF('Rekapitulace stavby'!AN17="","",'Rekapitulace stavby'!AN17)</f>
        <v/>
      </c>
      <c r="L24" s="26"/>
    </row>
    <row r="25" spans="2:12" s="1" customFormat="1" ht="6.95" hidden="1" customHeight="1">
      <c r="B25" s="26"/>
      <c r="L25" s="26"/>
    </row>
    <row r="26" spans="2:12" s="1" customFormat="1" ht="12" hidden="1" customHeight="1">
      <c r="B26" s="26"/>
      <c r="D26" s="23" t="s">
        <v>29</v>
      </c>
      <c r="L26" s="26"/>
    </row>
    <row r="27" spans="2:12" s="7" customFormat="1" ht="16.5" hidden="1" customHeight="1">
      <c r="B27" s="83"/>
      <c r="E27" s="224" t="s">
        <v>1</v>
      </c>
      <c r="F27" s="224"/>
      <c r="G27" s="224"/>
      <c r="H27" s="224"/>
      <c r="L27" s="83"/>
    </row>
    <row r="28" spans="2:12" s="1" customFormat="1" ht="6.95" hidden="1" customHeight="1">
      <c r="B28" s="26"/>
      <c r="L28" s="26"/>
    </row>
    <row r="29" spans="2:12" s="1" customFormat="1" ht="6.95" hidden="1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hidden="1" customHeight="1">
      <c r="B30" s="26"/>
      <c r="D30" s="84" t="s">
        <v>31</v>
      </c>
      <c r="J30" s="58">
        <f>ROUND(J117, 2)</f>
        <v>0</v>
      </c>
      <c r="L30" s="26"/>
    </row>
    <row r="31" spans="2:12" s="1" customFormat="1" ht="6.95" hidden="1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hidden="1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hidden="1" customHeight="1">
      <c r="B33" s="26"/>
      <c r="D33" s="85" t="s">
        <v>35</v>
      </c>
      <c r="E33" s="23" t="s">
        <v>36</v>
      </c>
      <c r="F33" s="86">
        <f>ROUND((SUM(BE117:BE124)),  2)</f>
        <v>0</v>
      </c>
      <c r="I33" s="87">
        <v>0.21</v>
      </c>
      <c r="J33" s="86">
        <f>ROUND(((SUM(BE117:BE124))*I33),  2)</f>
        <v>0</v>
      </c>
      <c r="L33" s="26"/>
    </row>
    <row r="34" spans="2:12" s="1" customFormat="1" ht="14.45" hidden="1" customHeight="1">
      <c r="B34" s="26"/>
      <c r="E34" s="23" t="s">
        <v>37</v>
      </c>
      <c r="F34" s="86">
        <f>ROUND((SUM(BF117:BF124)),  2)</f>
        <v>0</v>
      </c>
      <c r="I34" s="87">
        <v>0.15</v>
      </c>
      <c r="J34" s="86">
        <f>ROUND(((SUM(BF117:BF124))*I34),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6">
        <f>ROUND((SUM(BG117:BG124)),  2)</f>
        <v>0</v>
      </c>
      <c r="I35" s="87">
        <v>0.21</v>
      </c>
      <c r="J35" s="86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6">
        <f>ROUND((SUM(BH117:BH124)),  2)</f>
        <v>0</v>
      </c>
      <c r="I36" s="87">
        <v>0.15</v>
      </c>
      <c r="J36" s="86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6">
        <f>ROUND((SUM(BI117:BI124)),  2)</f>
        <v>0</v>
      </c>
      <c r="I37" s="87">
        <v>0</v>
      </c>
      <c r="J37" s="86">
        <f>0</f>
        <v>0</v>
      </c>
      <c r="L37" s="26"/>
    </row>
    <row r="38" spans="2:12" s="1" customFormat="1" ht="6.95" hidden="1" customHeight="1">
      <c r="B38" s="26"/>
      <c r="L38" s="26"/>
    </row>
    <row r="39" spans="2:12" s="1" customFormat="1" ht="25.35" hidden="1" customHeight="1">
      <c r="B39" s="26"/>
      <c r="C39" s="88"/>
      <c r="D39" s="89" t="s">
        <v>41</v>
      </c>
      <c r="E39" s="49"/>
      <c r="F39" s="49"/>
      <c r="G39" s="90" t="s">
        <v>42</v>
      </c>
      <c r="H39" s="91" t="s">
        <v>43</v>
      </c>
      <c r="I39" s="49"/>
      <c r="J39" s="92">
        <f>SUM(J30:J37)</f>
        <v>0</v>
      </c>
      <c r="K39" s="93"/>
      <c r="L39" s="26"/>
    </row>
    <row r="40" spans="2:12" s="1" customFormat="1" ht="14.45" hidden="1" customHeight="1">
      <c r="B40" s="26"/>
      <c r="L40" s="26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75" hidden="1">
      <c r="B61" s="26"/>
      <c r="D61" s="37" t="s">
        <v>46</v>
      </c>
      <c r="E61" s="28"/>
      <c r="F61" s="94" t="s">
        <v>47</v>
      </c>
      <c r="G61" s="37" t="s">
        <v>46</v>
      </c>
      <c r="H61" s="28"/>
      <c r="I61" s="28"/>
      <c r="J61" s="95" t="s">
        <v>47</v>
      </c>
      <c r="K61" s="28"/>
      <c r="L61" s="26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75" hidden="1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75" hidden="1">
      <c r="B76" s="26"/>
      <c r="D76" s="37" t="s">
        <v>46</v>
      </c>
      <c r="E76" s="28"/>
      <c r="F76" s="94" t="s">
        <v>47</v>
      </c>
      <c r="G76" s="37" t="s">
        <v>46</v>
      </c>
      <c r="H76" s="28"/>
      <c r="I76" s="28"/>
      <c r="J76" s="95" t="s">
        <v>47</v>
      </c>
      <c r="K76" s="28"/>
      <c r="L76" s="26"/>
    </row>
    <row r="77" spans="2:12" s="1" customFormat="1" ht="14.45" hidden="1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78" spans="2:12" hidden="1"/>
    <row r="79" spans="2:12" hidden="1"/>
    <row r="80" spans="2:12" hidden="1"/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hidden="1" customHeight="1">
      <c r="B82" s="26"/>
      <c r="C82" s="19" t="s">
        <v>149</v>
      </c>
      <c r="L82" s="26"/>
    </row>
    <row r="83" spans="2:47" s="1" customFormat="1" ht="6.95" hidden="1" customHeight="1">
      <c r="B83" s="26"/>
      <c r="L83" s="26"/>
    </row>
    <row r="84" spans="2:47" s="1" customFormat="1" ht="12" hidden="1" customHeight="1">
      <c r="B84" s="26"/>
      <c r="C84" s="23" t="s">
        <v>12</v>
      </c>
      <c r="L84" s="26"/>
    </row>
    <row r="85" spans="2:47" s="1" customFormat="1" ht="16.5" hidden="1" customHeight="1">
      <c r="B85" s="26"/>
      <c r="E85" s="230" t="str">
        <f>E7</f>
        <v>Stavební úpravy východní části přízemí radnice Janov nad Nisou č.p. 520</v>
      </c>
      <c r="F85" s="231"/>
      <c r="G85" s="231"/>
      <c r="H85" s="231"/>
      <c r="L85" s="26"/>
    </row>
    <row r="86" spans="2:47" s="1" customFormat="1" ht="12" hidden="1" customHeight="1">
      <c r="B86" s="26"/>
      <c r="C86" s="23" t="s">
        <v>111</v>
      </c>
      <c r="L86" s="26"/>
    </row>
    <row r="87" spans="2:47" s="1" customFormat="1" ht="16.5" hidden="1" customHeight="1">
      <c r="B87" s="26"/>
      <c r="E87" s="211" t="str">
        <f>E9</f>
        <v>F) - VRN,rozpočtová rezerva</v>
      </c>
      <c r="F87" s="229"/>
      <c r="G87" s="229"/>
      <c r="H87" s="229"/>
      <c r="L87" s="26"/>
    </row>
    <row r="88" spans="2:47" s="1" customFormat="1" ht="6.95" hidden="1" customHeight="1">
      <c r="B88" s="26"/>
      <c r="L88" s="26"/>
    </row>
    <row r="89" spans="2:47" s="1" customFormat="1" ht="12" hidden="1" customHeight="1">
      <c r="B89" s="26"/>
      <c r="C89" s="23" t="s">
        <v>16</v>
      </c>
      <c r="F89" s="22" t="str">
        <f>F12</f>
        <v xml:space="preserve"> </v>
      </c>
      <c r="I89" s="23" t="s">
        <v>18</v>
      </c>
      <c r="J89" s="46" t="str">
        <f>IF(J12="","",J12)</f>
        <v>9. 9. 2021</v>
      </c>
      <c r="L89" s="26"/>
    </row>
    <row r="90" spans="2:47" s="1" customFormat="1" ht="6.95" hidden="1" customHeight="1">
      <c r="B90" s="26"/>
      <c r="L90" s="26"/>
    </row>
    <row r="91" spans="2:47" s="1" customFormat="1" ht="58.15" hidden="1" customHeight="1">
      <c r="B91" s="26"/>
      <c r="C91" s="23" t="s">
        <v>20</v>
      </c>
      <c r="F91" s="22" t="str">
        <f>E15</f>
        <v>Obec Janov nad Nisou</v>
      </c>
      <c r="I91" s="23" t="s">
        <v>25</v>
      </c>
      <c r="J91" s="24" t="str">
        <f>E21</f>
        <v>TOINSTA společnost projektantů Jablonec nad Nisou</v>
      </c>
      <c r="L91" s="26"/>
    </row>
    <row r="92" spans="2:47" s="1" customFormat="1" ht="15.2" hidden="1" customHeight="1">
      <c r="B92" s="26"/>
      <c r="C92" s="23" t="s">
        <v>24</v>
      </c>
      <c r="F92" s="22" t="e">
        <f>IF(E18="","",E18)</f>
        <v>#REF!</v>
      </c>
      <c r="I92" s="23" t="s">
        <v>28</v>
      </c>
      <c r="J92" s="24" t="str">
        <f>E24</f>
        <v xml:space="preserve"> </v>
      </c>
      <c r="L92" s="26"/>
    </row>
    <row r="93" spans="2:47" s="1" customFormat="1" ht="10.35" hidden="1" customHeight="1">
      <c r="B93" s="26"/>
      <c r="L93" s="26"/>
    </row>
    <row r="94" spans="2:47" s="1" customFormat="1" ht="29.25" hidden="1" customHeight="1">
      <c r="B94" s="26"/>
      <c r="C94" s="96" t="s">
        <v>150</v>
      </c>
      <c r="D94" s="88"/>
      <c r="E94" s="88"/>
      <c r="F94" s="88"/>
      <c r="G94" s="88"/>
      <c r="H94" s="88"/>
      <c r="I94" s="88"/>
      <c r="J94" s="97" t="s">
        <v>151</v>
      </c>
      <c r="K94" s="88"/>
      <c r="L94" s="26"/>
    </row>
    <row r="95" spans="2:47" s="1" customFormat="1" ht="10.35" hidden="1" customHeight="1">
      <c r="B95" s="26"/>
      <c r="L95" s="26"/>
    </row>
    <row r="96" spans="2:47" s="1" customFormat="1" ht="22.9" hidden="1" customHeight="1">
      <c r="B96" s="26"/>
      <c r="C96" s="98" t="s">
        <v>152</v>
      </c>
      <c r="J96" s="58">
        <f>J117</f>
        <v>0</v>
      </c>
      <c r="L96" s="26"/>
      <c r="AU96" s="15" t="s">
        <v>153</v>
      </c>
    </row>
    <row r="97" spans="2:12" s="8" customFormat="1" ht="24.95" hidden="1" customHeight="1">
      <c r="B97" s="99"/>
      <c r="D97" s="100" t="s">
        <v>1047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9" customFormat="1" ht="19.899999999999999" hidden="1" customHeight="1">
      <c r="B98" s="103"/>
      <c r="D98" s="104" t="s">
        <v>1048</v>
      </c>
      <c r="E98" s="105"/>
      <c r="F98" s="105"/>
      <c r="G98" s="105"/>
      <c r="H98" s="105"/>
      <c r="I98" s="105"/>
      <c r="J98" s="106">
        <f>J119</f>
        <v>0</v>
      </c>
      <c r="L98" s="103"/>
    </row>
    <row r="99" spans="2:12" s="1" customFormat="1" ht="21.75" hidden="1" customHeight="1">
      <c r="B99" s="26"/>
      <c r="L99" s="26"/>
    </row>
    <row r="100" spans="2:12" s="1" customFormat="1" ht="6.95" hidden="1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26"/>
    </row>
    <row r="101" spans="2:12" hidden="1"/>
    <row r="102" spans="2:12" hidden="1"/>
    <row r="103" spans="2:12" hidden="1"/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6"/>
    </row>
    <row r="105" spans="2:12" s="1" customFormat="1" ht="24.95" customHeight="1">
      <c r="B105" s="26"/>
      <c r="C105" s="19" t="s">
        <v>166</v>
      </c>
      <c r="L105" s="26"/>
    </row>
    <row r="106" spans="2:12" s="1" customFormat="1" ht="6.95" customHeight="1">
      <c r="B106" s="26"/>
      <c r="L106" s="26"/>
    </row>
    <row r="107" spans="2:12" s="1" customFormat="1" ht="12" customHeight="1">
      <c r="B107" s="26"/>
      <c r="C107" s="23" t="s">
        <v>12</v>
      </c>
      <c r="L107" s="26"/>
    </row>
    <row r="108" spans="2:12" s="1" customFormat="1" ht="16.5" customHeight="1">
      <c r="B108" s="26"/>
      <c r="E108" s="230" t="str">
        <f>E7</f>
        <v>Stavební úpravy východní části přízemí radnice Janov nad Nisou č.p. 520</v>
      </c>
      <c r="F108" s="231"/>
      <c r="G108" s="231"/>
      <c r="H108" s="231"/>
      <c r="L108" s="26"/>
    </row>
    <row r="109" spans="2:12" s="1" customFormat="1" ht="12" customHeight="1">
      <c r="B109" s="26"/>
      <c r="C109" s="23" t="s">
        <v>111</v>
      </c>
      <c r="L109" s="26"/>
    </row>
    <row r="110" spans="2:12" s="1" customFormat="1" ht="16.5" customHeight="1">
      <c r="B110" s="26"/>
      <c r="E110" s="211" t="str">
        <f>E9</f>
        <v>F) - VRN,rozpočtová rezerva</v>
      </c>
      <c r="F110" s="229"/>
      <c r="G110" s="229"/>
      <c r="H110" s="229"/>
      <c r="L110" s="26"/>
    </row>
    <row r="111" spans="2:12" s="1" customFormat="1" ht="6.95" customHeight="1">
      <c r="B111" s="26"/>
      <c r="L111" s="26"/>
    </row>
    <row r="112" spans="2:12" s="1" customFormat="1" ht="12" customHeight="1">
      <c r="B112" s="26"/>
      <c r="C112" s="23" t="s">
        <v>16</v>
      </c>
      <c r="F112" s="22" t="str">
        <f>F12</f>
        <v xml:space="preserve"> </v>
      </c>
      <c r="I112" s="23" t="s">
        <v>18</v>
      </c>
      <c r="J112" s="46" t="str">
        <f>IF(J12="","",J12)</f>
        <v>9. 9. 2021</v>
      </c>
      <c r="L112" s="26"/>
    </row>
    <row r="113" spans="2:65" s="1" customFormat="1" ht="6.95" customHeight="1">
      <c r="B113" s="26"/>
      <c r="L113" s="26"/>
    </row>
    <row r="114" spans="2:65" s="1" customFormat="1" ht="58.15" customHeight="1">
      <c r="B114" s="26"/>
      <c r="C114" s="23" t="s">
        <v>20</v>
      </c>
      <c r="F114" s="22" t="str">
        <f>E15</f>
        <v>Obec Janov nad Nisou</v>
      </c>
      <c r="I114" s="23" t="s">
        <v>25</v>
      </c>
      <c r="J114" s="24" t="str">
        <f>E21</f>
        <v>TOINSTA společnost projektantů Jablonec nad Nisou</v>
      </c>
      <c r="L114" s="26"/>
    </row>
    <row r="115" spans="2:65" s="1" customFormat="1" ht="10.35" customHeight="1">
      <c r="B115" s="26"/>
      <c r="L115" s="26"/>
    </row>
    <row r="116" spans="2:65" s="10" customFormat="1" ht="29.25" customHeight="1">
      <c r="B116" s="107"/>
      <c r="C116" s="108" t="s">
        <v>167</v>
      </c>
      <c r="D116" s="109" t="s">
        <v>56</v>
      </c>
      <c r="E116" s="109" t="s">
        <v>52</v>
      </c>
      <c r="F116" s="109" t="s">
        <v>53</v>
      </c>
      <c r="G116" s="109" t="s">
        <v>168</v>
      </c>
      <c r="H116" s="109" t="s">
        <v>169</v>
      </c>
      <c r="I116" s="109" t="s">
        <v>170</v>
      </c>
      <c r="J116" s="110" t="s">
        <v>151</v>
      </c>
      <c r="K116" s="111" t="s">
        <v>171</v>
      </c>
      <c r="L116" s="107"/>
      <c r="M116" s="51" t="s">
        <v>1</v>
      </c>
      <c r="N116" s="52" t="s">
        <v>35</v>
      </c>
      <c r="O116" s="52" t="s">
        <v>172</v>
      </c>
      <c r="P116" s="52" t="s">
        <v>173</v>
      </c>
      <c r="Q116" s="52" t="s">
        <v>174</v>
      </c>
      <c r="R116" s="52" t="s">
        <v>175</v>
      </c>
      <c r="S116" s="52" t="s">
        <v>176</v>
      </c>
      <c r="T116" s="53" t="s">
        <v>177</v>
      </c>
    </row>
    <row r="117" spans="2:65" s="1" customFormat="1" ht="22.9" customHeight="1">
      <c r="B117" s="26"/>
      <c r="C117" s="56" t="s">
        <v>178</v>
      </c>
      <c r="J117" s="112">
        <f>BK117</f>
        <v>0</v>
      </c>
      <c r="L117" s="26"/>
      <c r="M117" s="54"/>
      <c r="N117" s="47"/>
      <c r="O117" s="47"/>
      <c r="P117" s="113">
        <f>P118</f>
        <v>0</v>
      </c>
      <c r="Q117" s="47"/>
      <c r="R117" s="113">
        <f>R118</f>
        <v>0</v>
      </c>
      <c r="S117" s="47"/>
      <c r="T117" s="114">
        <f>T118</f>
        <v>0</v>
      </c>
      <c r="AT117" s="15" t="s">
        <v>70</v>
      </c>
      <c r="AU117" s="15" t="s">
        <v>153</v>
      </c>
      <c r="BK117" s="115">
        <f>BK118</f>
        <v>0</v>
      </c>
    </row>
    <row r="118" spans="2:65" s="11" customFormat="1" ht="25.9" customHeight="1">
      <c r="B118" s="116"/>
      <c r="D118" s="117" t="s">
        <v>70</v>
      </c>
      <c r="E118" s="118" t="s">
        <v>1049</v>
      </c>
      <c r="F118" s="118" t="s">
        <v>1050</v>
      </c>
      <c r="J118" s="119">
        <f>BK118</f>
        <v>0</v>
      </c>
      <c r="L118" s="116"/>
      <c r="M118" s="120"/>
      <c r="N118" s="121"/>
      <c r="O118" s="121"/>
      <c r="P118" s="122">
        <f>P119</f>
        <v>0</v>
      </c>
      <c r="Q118" s="121"/>
      <c r="R118" s="122">
        <f>R119</f>
        <v>0</v>
      </c>
      <c r="S118" s="121"/>
      <c r="T118" s="123">
        <f>T119</f>
        <v>0</v>
      </c>
      <c r="AR118" s="117" t="s">
        <v>201</v>
      </c>
      <c r="AT118" s="124" t="s">
        <v>70</v>
      </c>
      <c r="AU118" s="124" t="s">
        <v>71</v>
      </c>
      <c r="AY118" s="117" t="s">
        <v>181</v>
      </c>
      <c r="BK118" s="125">
        <f>BK119</f>
        <v>0</v>
      </c>
    </row>
    <row r="119" spans="2:65" s="11" customFormat="1" ht="22.9" customHeight="1">
      <c r="B119" s="116"/>
      <c r="D119" s="117" t="s">
        <v>70</v>
      </c>
      <c r="E119" s="126" t="s">
        <v>1051</v>
      </c>
      <c r="F119" s="126" t="s">
        <v>1052</v>
      </c>
      <c r="J119" s="127">
        <f>BK119</f>
        <v>0</v>
      </c>
      <c r="L119" s="116"/>
      <c r="M119" s="120"/>
      <c r="N119" s="121"/>
      <c r="O119" s="121"/>
      <c r="P119" s="122">
        <f>SUM(P120:P124)</f>
        <v>0</v>
      </c>
      <c r="Q119" s="121"/>
      <c r="R119" s="122">
        <f>SUM(R120:R124)</f>
        <v>0</v>
      </c>
      <c r="S119" s="121"/>
      <c r="T119" s="123">
        <f>SUM(T120:T124)</f>
        <v>0</v>
      </c>
      <c r="AR119" s="117" t="s">
        <v>201</v>
      </c>
      <c r="AT119" s="124" t="s">
        <v>70</v>
      </c>
      <c r="AU119" s="124" t="s">
        <v>79</v>
      </c>
      <c r="AY119" s="117" t="s">
        <v>181</v>
      </c>
      <c r="BK119" s="125">
        <f>SUM(BK120:BK124)</f>
        <v>0</v>
      </c>
    </row>
    <row r="120" spans="2:65" s="1" customFormat="1" ht="16.5" customHeight="1">
      <c r="B120" s="128"/>
      <c r="C120" s="164" t="s">
        <v>79</v>
      </c>
      <c r="D120" s="164" t="s">
        <v>183</v>
      </c>
      <c r="E120" s="165" t="s">
        <v>1053</v>
      </c>
      <c r="F120" s="166" t="s">
        <v>1054</v>
      </c>
      <c r="G120" s="167" t="s">
        <v>1016</v>
      </c>
      <c r="H120" s="168">
        <v>1</v>
      </c>
      <c r="I120" s="162"/>
      <c r="J120" s="169">
        <f>ROUND(I120*H120,2)</f>
        <v>0</v>
      </c>
      <c r="K120" s="129" t="s">
        <v>187</v>
      </c>
      <c r="L120" s="26"/>
      <c r="M120" s="130" t="s">
        <v>1</v>
      </c>
      <c r="N120" s="131" t="s">
        <v>36</v>
      </c>
      <c r="O120" s="132">
        <v>0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1055</v>
      </c>
      <c r="AT120" s="134" t="s">
        <v>183</v>
      </c>
      <c r="AU120" s="134" t="s">
        <v>81</v>
      </c>
      <c r="AY120" s="15" t="s">
        <v>181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5" t="s">
        <v>79</v>
      </c>
      <c r="BK120" s="135">
        <f>ROUND(I120*H120,2)</f>
        <v>0</v>
      </c>
      <c r="BL120" s="15" t="s">
        <v>1055</v>
      </c>
      <c r="BM120" s="134" t="s">
        <v>1056</v>
      </c>
    </row>
    <row r="121" spans="2:65" s="1" customFormat="1" ht="31.5" customHeight="1">
      <c r="B121" s="128"/>
      <c r="C121" s="164" t="s">
        <v>81</v>
      </c>
      <c r="D121" s="164" t="s">
        <v>183</v>
      </c>
      <c r="E121" s="165" t="s">
        <v>1057</v>
      </c>
      <c r="F121" s="166" t="s">
        <v>1058</v>
      </c>
      <c r="G121" s="167" t="s">
        <v>1016</v>
      </c>
      <c r="H121" s="168">
        <v>1</v>
      </c>
      <c r="I121" s="162"/>
      <c r="J121" s="169">
        <f>ROUND(I121*H121,2)</f>
        <v>0</v>
      </c>
      <c r="K121" s="129" t="s">
        <v>187</v>
      </c>
      <c r="L121" s="26"/>
      <c r="M121" s="130" t="s">
        <v>1</v>
      </c>
      <c r="N121" s="131" t="s">
        <v>36</v>
      </c>
      <c r="O121" s="132">
        <v>0</v>
      </c>
      <c r="P121" s="132">
        <f>O121*H121</f>
        <v>0</v>
      </c>
      <c r="Q121" s="132">
        <v>0</v>
      </c>
      <c r="R121" s="132">
        <f>Q121*H121</f>
        <v>0</v>
      </c>
      <c r="S121" s="132">
        <v>0</v>
      </c>
      <c r="T121" s="133">
        <f>S121*H121</f>
        <v>0</v>
      </c>
      <c r="AR121" s="134" t="s">
        <v>1055</v>
      </c>
      <c r="AT121" s="134" t="s">
        <v>183</v>
      </c>
      <c r="AU121" s="134" t="s">
        <v>81</v>
      </c>
      <c r="AY121" s="15" t="s">
        <v>181</v>
      </c>
      <c r="BE121" s="135">
        <f>IF(N121="základní",J121,0)</f>
        <v>0</v>
      </c>
      <c r="BF121" s="135">
        <f>IF(N121="snížená",J121,0)</f>
        <v>0</v>
      </c>
      <c r="BG121" s="135">
        <f>IF(N121="zákl. přenesená",J121,0)</f>
        <v>0</v>
      </c>
      <c r="BH121" s="135">
        <f>IF(N121="sníž. přenesená",J121,0)</f>
        <v>0</v>
      </c>
      <c r="BI121" s="135">
        <f>IF(N121="nulová",J121,0)</f>
        <v>0</v>
      </c>
      <c r="BJ121" s="15" t="s">
        <v>79</v>
      </c>
      <c r="BK121" s="135">
        <f>ROUND(I121*H121,2)</f>
        <v>0</v>
      </c>
      <c r="BL121" s="15" t="s">
        <v>1055</v>
      </c>
      <c r="BM121" s="134" t="s">
        <v>1059</v>
      </c>
    </row>
    <row r="122" spans="2:65" s="1" customFormat="1" ht="31.5" customHeight="1">
      <c r="B122" s="128"/>
      <c r="C122" s="164" t="s">
        <v>99</v>
      </c>
      <c r="D122" s="164" t="s">
        <v>183</v>
      </c>
      <c r="E122" s="165" t="s">
        <v>1060</v>
      </c>
      <c r="F122" s="166" t="s">
        <v>1061</v>
      </c>
      <c r="G122" s="167" t="s">
        <v>1016</v>
      </c>
      <c r="H122" s="168">
        <v>1</v>
      </c>
      <c r="I122" s="162"/>
      <c r="J122" s="169">
        <f>ROUND(I122*H122,2)</f>
        <v>0</v>
      </c>
      <c r="K122" s="129" t="s">
        <v>1062</v>
      </c>
      <c r="L122" s="26"/>
      <c r="M122" s="130" t="s">
        <v>1</v>
      </c>
      <c r="N122" s="131" t="s">
        <v>36</v>
      </c>
      <c r="O122" s="132">
        <v>0</v>
      </c>
      <c r="P122" s="132">
        <f>O122*H122</f>
        <v>0</v>
      </c>
      <c r="Q122" s="132">
        <v>0</v>
      </c>
      <c r="R122" s="132">
        <f>Q122*H122</f>
        <v>0</v>
      </c>
      <c r="S122" s="132">
        <v>0</v>
      </c>
      <c r="T122" s="133">
        <f>S122*H122</f>
        <v>0</v>
      </c>
      <c r="AR122" s="134" t="s">
        <v>1055</v>
      </c>
      <c r="AT122" s="134" t="s">
        <v>183</v>
      </c>
      <c r="AU122" s="134" t="s">
        <v>81</v>
      </c>
      <c r="AY122" s="15" t="s">
        <v>181</v>
      </c>
      <c r="BE122" s="135">
        <f>IF(N122="základní",J122,0)</f>
        <v>0</v>
      </c>
      <c r="BF122" s="135">
        <f>IF(N122="snížená",J122,0)</f>
        <v>0</v>
      </c>
      <c r="BG122" s="135">
        <f>IF(N122="zákl. přenesená",J122,0)</f>
        <v>0</v>
      </c>
      <c r="BH122" s="135">
        <f>IF(N122="sníž. přenesená",J122,0)</f>
        <v>0</v>
      </c>
      <c r="BI122" s="135">
        <f>IF(N122="nulová",J122,0)</f>
        <v>0</v>
      </c>
      <c r="BJ122" s="15" t="s">
        <v>79</v>
      </c>
      <c r="BK122" s="135">
        <f>ROUND(I122*H122,2)</f>
        <v>0</v>
      </c>
      <c r="BL122" s="15" t="s">
        <v>1055</v>
      </c>
      <c r="BM122" s="134" t="s">
        <v>1063</v>
      </c>
    </row>
    <row r="123" spans="2:65" s="1" customFormat="1" ht="16.5" customHeight="1">
      <c r="B123" s="128"/>
      <c r="C123" s="164" t="s">
        <v>188</v>
      </c>
      <c r="D123" s="164" t="s">
        <v>183</v>
      </c>
      <c r="E123" s="165" t="s">
        <v>1064</v>
      </c>
      <c r="F123" s="166" t="s">
        <v>1065</v>
      </c>
      <c r="G123" s="167" t="s">
        <v>1016</v>
      </c>
      <c r="H123" s="168">
        <v>1</v>
      </c>
      <c r="I123" s="162"/>
      <c r="J123" s="169">
        <f>ROUND(I123*H123,2)</f>
        <v>0</v>
      </c>
      <c r="K123" s="129" t="s">
        <v>187</v>
      </c>
      <c r="L123" s="26"/>
      <c r="M123" s="130" t="s">
        <v>1</v>
      </c>
      <c r="N123" s="131" t="s">
        <v>36</v>
      </c>
      <c r="O123" s="132">
        <v>0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1055</v>
      </c>
      <c r="AT123" s="134" t="s">
        <v>183</v>
      </c>
      <c r="AU123" s="134" t="s">
        <v>81</v>
      </c>
      <c r="AY123" s="15" t="s">
        <v>181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5" t="s">
        <v>79</v>
      </c>
      <c r="BK123" s="135">
        <f>ROUND(I123*H123,2)</f>
        <v>0</v>
      </c>
      <c r="BL123" s="15" t="s">
        <v>1055</v>
      </c>
      <c r="BM123" s="134" t="s">
        <v>1066</v>
      </c>
    </row>
    <row r="124" spans="2:65" s="1" customFormat="1" ht="26.25" customHeight="1">
      <c r="B124" s="128"/>
      <c r="C124" s="164" t="s">
        <v>201</v>
      </c>
      <c r="D124" s="164" t="s">
        <v>183</v>
      </c>
      <c r="E124" s="165" t="s">
        <v>1067</v>
      </c>
      <c r="F124" s="166" t="s">
        <v>1068</v>
      </c>
      <c r="G124" s="167" t="s">
        <v>1016</v>
      </c>
      <c r="H124" s="168">
        <v>1</v>
      </c>
      <c r="I124" s="162"/>
      <c r="J124" s="169">
        <f>ROUND(I124*H124,2)</f>
        <v>0</v>
      </c>
      <c r="K124" s="129" t="s">
        <v>187</v>
      </c>
      <c r="L124" s="26"/>
      <c r="M124" s="156" t="s">
        <v>1</v>
      </c>
      <c r="N124" s="157" t="s">
        <v>36</v>
      </c>
      <c r="O124" s="158">
        <v>0</v>
      </c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AR124" s="134" t="s">
        <v>1069</v>
      </c>
      <c r="AT124" s="134" t="s">
        <v>183</v>
      </c>
      <c r="AU124" s="134" t="s">
        <v>81</v>
      </c>
      <c r="AY124" s="15" t="s">
        <v>181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5" t="s">
        <v>79</v>
      </c>
      <c r="BK124" s="135">
        <f>ROUND(I124*H124,2)</f>
        <v>0</v>
      </c>
      <c r="BL124" s="15" t="s">
        <v>1069</v>
      </c>
      <c r="BM124" s="134" t="s">
        <v>1070</v>
      </c>
    </row>
    <row r="125" spans="2:65" s="1" customFormat="1" ht="6.9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26"/>
    </row>
  </sheetData>
  <sheetProtection algorithmName="SHA-512" hashValue="EbUJ0fSZfHxRm5YoanL3N7w+RohAbUY1Kvci+zexL+WdKnG5yuprH5KKf5wbYE++DjmWeAYWh2JRQ4waYPOAgA==" saltValue="ZX6xrHMMj6P7r+SGZs9wnw==" spinCount="100000" sheet="1" objects="1" scenarios="1"/>
  <autoFilter ref="C116:K124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95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A) - Stavební část</vt:lpstr>
      <vt:lpstr>B) - Zdravotechnika</vt:lpstr>
      <vt:lpstr>C) - Ústřední vytápění</vt:lpstr>
      <vt:lpstr>D) - Elektroinstalace</vt:lpstr>
      <vt:lpstr>E) - VZT (odvětrání)</vt:lpstr>
      <vt:lpstr>F) - VRN,rozpočtová rezerva</vt:lpstr>
      <vt:lpstr>'A) - Stavební část'!Názvy_tisku</vt:lpstr>
      <vt:lpstr>'B) - Zdravotechnika'!Názvy_tisku</vt:lpstr>
      <vt:lpstr>'C) - Ústřední vytápění'!Názvy_tisku</vt:lpstr>
      <vt:lpstr>'D) - Elektroinstalace'!Názvy_tisku</vt:lpstr>
      <vt:lpstr>'E) - VZT (odvětrání)'!Názvy_tisku</vt:lpstr>
      <vt:lpstr>'F) - VRN,rozpočtová rezerva'!Názvy_tisku</vt:lpstr>
      <vt:lpstr>'Rekapitulace stavby'!Názvy_tisku</vt:lpstr>
      <vt:lpstr>'A) - Stavební část'!Oblast_tisku</vt:lpstr>
      <vt:lpstr>'B) - Zdravotechnika'!Oblast_tisku</vt:lpstr>
      <vt:lpstr>'C) - Ústřední vytápění'!Oblast_tisku</vt:lpstr>
      <vt:lpstr>'D) - Elektroinstalace'!Oblast_tisku</vt:lpstr>
      <vt:lpstr>'E) - VZT (odvětrání)'!Oblast_tisku</vt:lpstr>
      <vt:lpstr>'F) - VRN,rozpočtová rezerva'!Oblast_tisku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DESKTOP-KPLES6S\Vlada</dc:creator>
  <cp:lastModifiedBy>Vlada</cp:lastModifiedBy>
  <cp:lastPrinted>2021-09-16T07:43:30Z</cp:lastPrinted>
  <dcterms:created xsi:type="dcterms:W3CDTF">2021-09-16T05:37:55Z</dcterms:created>
  <dcterms:modified xsi:type="dcterms:W3CDTF">2021-09-20T10:03:27Z</dcterms:modified>
</cp:coreProperties>
</file>