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D:\NÁDVOŘÍ\"/>
    </mc:Choice>
  </mc:AlternateContent>
  <xr:revisionPtr revIDLastSave="0" documentId="8_{90159213-EC4B-4AFB-94A5-BB5BD8E3D3D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kapitulace stavby" sheetId="1" r:id="rId1"/>
    <sheet name="2332 - ÚPRAVY NÁDVOŘÍ A Z..." sheetId="2" r:id="rId2"/>
  </sheets>
  <definedNames>
    <definedName name="_xlnm._FilterDatabase" localSheetId="1" hidden="1">'2332 - ÚPRAVY NÁDVOŘÍ A Z...'!$C$125:$K$193</definedName>
    <definedName name="_xlnm.Print_Titles" localSheetId="1">'2332 - ÚPRAVY NÁDVOŘÍ A Z...'!$125:$125</definedName>
    <definedName name="_xlnm.Print_Titles" localSheetId="0">'Rekapitulace stavby'!$92:$92</definedName>
    <definedName name="_xlnm.Print_Area" localSheetId="1">'2332 - ÚPRAVY NÁDVOŘÍ A Z...'!$C$4:$J$76,'2332 - ÚPRAVY NÁDVOŘÍ A Z...'!$C$82:$J$109,'2332 - ÚPRAVY NÁDVOŘÍ A Z...'!$C$115:$J$193</definedName>
    <definedName name="_xlnm.Print_Area" localSheetId="0">'Rekapitulace stavby'!$D$4:$AO$76,'Rekapitulace stavby'!$C$82:$AQ$96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T189" i="2"/>
  <c r="R190" i="2"/>
  <c r="R189" i="2" s="1"/>
  <c r="P190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6" i="2"/>
  <c r="BH176" i="2"/>
  <c r="BG176" i="2"/>
  <c r="BF176" i="2"/>
  <c r="T176" i="2"/>
  <c r="T175" i="2"/>
  <c r="R176" i="2"/>
  <c r="R175" i="2" s="1"/>
  <c r="P176" i="2"/>
  <c r="P175" i="2" s="1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T161" i="2"/>
  <c r="R162" i="2"/>
  <c r="R161" i="2"/>
  <c r="P162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T151" i="2" s="1"/>
  <c r="R152" i="2"/>
  <c r="R151" i="2"/>
  <c r="P152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F120" i="2"/>
  <c r="E118" i="2"/>
  <c r="F87" i="2"/>
  <c r="E85" i="2"/>
  <c r="J22" i="2"/>
  <c r="E22" i="2"/>
  <c r="J90" i="2"/>
  <c r="J21" i="2"/>
  <c r="J19" i="2"/>
  <c r="E19" i="2"/>
  <c r="J89" i="2" s="1"/>
  <c r="J18" i="2"/>
  <c r="J16" i="2"/>
  <c r="E16" i="2"/>
  <c r="F123" i="2"/>
  <c r="J15" i="2"/>
  <c r="J13" i="2"/>
  <c r="E13" i="2"/>
  <c r="F122" i="2" s="1"/>
  <c r="J12" i="2"/>
  <c r="J10" i="2"/>
  <c r="J87" i="2"/>
  <c r="L90" i="1"/>
  <c r="AM90" i="1"/>
  <c r="AM89" i="1"/>
  <c r="L89" i="1"/>
  <c r="AM87" i="1"/>
  <c r="L87" i="1"/>
  <c r="L85" i="1"/>
  <c r="L84" i="1"/>
  <c r="BK193" i="2"/>
  <c r="AS94" i="1"/>
  <c r="J188" i="2"/>
  <c r="BK182" i="2"/>
  <c r="J176" i="2"/>
  <c r="BK168" i="2"/>
  <c r="BK158" i="2"/>
  <c r="BK142" i="2"/>
  <c r="BK132" i="2"/>
  <c r="BK188" i="2"/>
  <c r="BK183" i="2"/>
  <c r="J181" i="2"/>
  <c r="BK173" i="2"/>
  <c r="J165" i="2"/>
  <c r="BK157" i="2"/>
  <c r="BK154" i="2"/>
  <c r="BK148" i="2"/>
  <c r="J143" i="2"/>
  <c r="BK138" i="2"/>
  <c r="J131" i="2"/>
  <c r="J164" i="2"/>
  <c r="J155" i="2"/>
  <c r="BK149" i="2"/>
  <c r="BK143" i="2"/>
  <c r="J134" i="2"/>
  <c r="BK131" i="2"/>
  <c r="J190" i="2"/>
  <c r="BK184" i="2"/>
  <c r="BK180" i="2"/>
  <c r="J173" i="2"/>
  <c r="BK166" i="2"/>
  <c r="J154" i="2"/>
  <c r="J144" i="2"/>
  <c r="J135" i="2"/>
  <c r="BK190" i="2"/>
  <c r="J184" i="2"/>
  <c r="BK176" i="2"/>
  <c r="BK172" i="2"/>
  <c r="J167" i="2"/>
  <c r="BK164" i="2"/>
  <c r="J159" i="2"/>
  <c r="BK150" i="2"/>
  <c r="J147" i="2"/>
  <c r="J142" i="2"/>
  <c r="J139" i="2"/>
  <c r="BK134" i="2"/>
  <c r="J168" i="2"/>
  <c r="J160" i="2"/>
  <c r="J150" i="2"/>
  <c r="J146" i="2"/>
  <c r="BK140" i="2"/>
  <c r="J137" i="2"/>
  <c r="BK129" i="2"/>
  <c r="BK192" i="2"/>
  <c r="J193" i="2"/>
  <c r="BK187" i="2"/>
  <c r="J183" i="2"/>
  <c r="BK179" i="2"/>
  <c r="J172" i="2"/>
  <c r="BK167" i="2"/>
  <c r="J156" i="2"/>
  <c r="BK146" i="2"/>
  <c r="BK137" i="2"/>
  <c r="BK185" i="2"/>
  <c r="J180" i="2"/>
  <c r="BK174" i="2"/>
  <c r="J169" i="2"/>
  <c r="J162" i="2"/>
  <c r="J158" i="2"/>
  <c r="BK155" i="2"/>
  <c r="BK145" i="2"/>
  <c r="J140" i="2"/>
  <c r="J136" i="2"/>
  <c r="J130" i="2"/>
  <c r="BK165" i="2"/>
  <c r="J157" i="2"/>
  <c r="J148" i="2"/>
  <c r="J145" i="2"/>
  <c r="BK139" i="2"/>
  <c r="BK136" i="2"/>
  <c r="J132" i="2"/>
  <c r="J192" i="2"/>
  <c r="J185" i="2"/>
  <c r="BK181" i="2"/>
  <c r="J174" i="2"/>
  <c r="BK169" i="2"/>
  <c r="BK159" i="2"/>
  <c r="BK152" i="2"/>
  <c r="J141" i="2"/>
  <c r="J129" i="2"/>
  <c r="J187" i="2"/>
  <c r="J182" i="2"/>
  <c r="J179" i="2"/>
  <c r="BK171" i="2"/>
  <c r="J166" i="2"/>
  <c r="BK160" i="2"/>
  <c r="BK156" i="2"/>
  <c r="J149" i="2"/>
  <c r="BK144" i="2"/>
  <c r="BK141" i="2"/>
  <c r="BK135" i="2"/>
  <c r="J171" i="2"/>
  <c r="BK162" i="2"/>
  <c r="J152" i="2"/>
  <c r="BK147" i="2"/>
  <c r="J138" i="2"/>
  <c r="BK130" i="2"/>
  <c r="R128" i="2" l="1"/>
  <c r="R133" i="2"/>
  <c r="T153" i="2"/>
  <c r="BK163" i="2"/>
  <c r="J163" i="2" s="1"/>
  <c r="J101" i="2" s="1"/>
  <c r="T170" i="2"/>
  <c r="P128" i="2"/>
  <c r="BK133" i="2"/>
  <c r="J133" i="2"/>
  <c r="J97" i="2"/>
  <c r="P153" i="2"/>
  <c r="R163" i="2"/>
  <c r="R170" i="2"/>
  <c r="P178" i="2"/>
  <c r="BK186" i="2"/>
  <c r="J186" i="2" s="1"/>
  <c r="J106" i="2" s="1"/>
  <c r="P186" i="2"/>
  <c r="P191" i="2"/>
  <c r="BK128" i="2"/>
  <c r="J128" i="2"/>
  <c r="J96" i="2"/>
  <c r="T128" i="2"/>
  <c r="P133" i="2"/>
  <c r="BK153" i="2"/>
  <c r="J153" i="2" s="1"/>
  <c r="J99" i="2" s="1"/>
  <c r="T163" i="2"/>
  <c r="P170" i="2"/>
  <c r="BK178" i="2"/>
  <c r="R178" i="2"/>
  <c r="T186" i="2"/>
  <c r="R191" i="2"/>
  <c r="T133" i="2"/>
  <c r="R153" i="2"/>
  <c r="P163" i="2"/>
  <c r="BK170" i="2"/>
  <c r="J170" i="2" s="1"/>
  <c r="J102" i="2" s="1"/>
  <c r="T178" i="2"/>
  <c r="R186" i="2"/>
  <c r="BK191" i="2"/>
  <c r="J191" i="2"/>
  <c r="J108" i="2"/>
  <c r="T191" i="2"/>
  <c r="BK151" i="2"/>
  <c r="J151" i="2" s="1"/>
  <c r="J98" i="2" s="1"/>
  <c r="BK189" i="2"/>
  <c r="J189" i="2" s="1"/>
  <c r="J107" i="2" s="1"/>
  <c r="BK175" i="2"/>
  <c r="J175" i="2"/>
  <c r="J103" i="2"/>
  <c r="BK161" i="2"/>
  <c r="J161" i="2"/>
  <c r="J100" i="2"/>
  <c r="F90" i="2"/>
  <c r="J120" i="2"/>
  <c r="J123" i="2"/>
  <c r="BE130" i="2"/>
  <c r="BE131" i="2"/>
  <c r="BE132" i="2"/>
  <c r="BE136" i="2"/>
  <c r="BE137" i="2"/>
  <c r="BE138" i="2"/>
  <c r="BE139" i="2"/>
  <c r="BE145" i="2"/>
  <c r="BE146" i="2"/>
  <c r="BE147" i="2"/>
  <c r="BE148" i="2"/>
  <c r="BE150" i="2"/>
  <c r="BE152" i="2"/>
  <c r="BE155" i="2"/>
  <c r="BE162" i="2"/>
  <c r="BE164" i="2"/>
  <c r="BE167" i="2"/>
  <c r="BE172" i="2"/>
  <c r="F89" i="2"/>
  <c r="J122" i="2"/>
  <c r="BE134" i="2"/>
  <c r="BE135" i="2"/>
  <c r="BE140" i="2"/>
  <c r="BE141" i="2"/>
  <c r="BE142" i="2"/>
  <c r="BE143" i="2"/>
  <c r="BE144" i="2"/>
  <c r="BE149" i="2"/>
  <c r="BE154" i="2"/>
  <c r="BE156" i="2"/>
  <c r="BE158" i="2"/>
  <c r="BE159" i="2"/>
  <c r="BE166" i="2"/>
  <c r="BE168" i="2"/>
  <c r="BE173" i="2"/>
  <c r="BE174" i="2"/>
  <c r="BE176" i="2"/>
  <c r="BE182" i="2"/>
  <c r="BE183" i="2"/>
  <c r="BE184" i="2"/>
  <c r="BE187" i="2"/>
  <c r="BE192" i="2"/>
  <c r="BE157" i="2"/>
  <c r="BE160" i="2"/>
  <c r="BE165" i="2"/>
  <c r="BE169" i="2"/>
  <c r="BE171" i="2"/>
  <c r="BE179" i="2"/>
  <c r="BE180" i="2"/>
  <c r="BE181" i="2"/>
  <c r="BE185" i="2"/>
  <c r="BE190" i="2"/>
  <c r="BE193" i="2"/>
  <c r="BE129" i="2"/>
  <c r="BE188" i="2"/>
  <c r="F35" i="2"/>
  <c r="BD95" i="1"/>
  <c r="BD94" i="1"/>
  <c r="W33" i="1" s="1"/>
  <c r="J32" i="2"/>
  <c r="AW95" i="1"/>
  <c r="F33" i="2"/>
  <c r="BB95" i="1"/>
  <c r="BB94" i="1" s="1"/>
  <c r="W31" i="1" s="1"/>
  <c r="F32" i="2"/>
  <c r="BA95" i="1"/>
  <c r="BA94" i="1"/>
  <c r="AW94" i="1"/>
  <c r="AK30" i="1"/>
  <c r="F34" i="2"/>
  <c r="BC95" i="1"/>
  <c r="BC94" i="1"/>
  <c r="W32" i="1" s="1"/>
  <c r="BK177" i="2" l="1"/>
  <c r="J177" i="2"/>
  <c r="J104" i="2"/>
  <c r="T127" i="2"/>
  <c r="T126" i="2" s="1"/>
  <c r="T177" i="2"/>
  <c r="R177" i="2"/>
  <c r="P177" i="2"/>
  <c r="P127" i="2"/>
  <c r="P126" i="2"/>
  <c r="AU95" i="1"/>
  <c r="AU94" i="1" s="1"/>
  <c r="R127" i="2"/>
  <c r="R126" i="2"/>
  <c r="J178" i="2"/>
  <c r="J105" i="2"/>
  <c r="BK127" i="2"/>
  <c r="BK126" i="2" s="1"/>
  <c r="J126" i="2" s="1"/>
  <c r="J94" i="2" s="1"/>
  <c r="F31" i="2"/>
  <c r="AZ95" i="1"/>
  <c r="AZ94" i="1"/>
  <c r="W29" i="1"/>
  <c r="AX94" i="1"/>
  <c r="J31" i="2"/>
  <c r="AV95" i="1"/>
  <c r="AT95" i="1"/>
  <c r="W30" i="1"/>
  <c r="AY94" i="1"/>
  <c r="J127" i="2" l="1"/>
  <c r="J95" i="2"/>
  <c r="J28" i="2"/>
  <c r="AG95" i="1"/>
  <c r="AG94" i="1" s="1"/>
  <c r="AK26" i="1" s="1"/>
  <c r="AV94" i="1"/>
  <c r="AK29" i="1" s="1"/>
  <c r="J37" i="2" l="1"/>
  <c r="AK35" i="1"/>
  <c r="AN95" i="1"/>
  <c r="AT94" i="1"/>
  <c r="AN94" i="1" l="1"/>
</calcChain>
</file>

<file path=xl/sharedStrings.xml><?xml version="1.0" encoding="utf-8"?>
<sst xmlns="http://schemas.openxmlformats.org/spreadsheetml/2006/main" count="1087" uniqueCount="355">
  <si>
    <t>Export Komplet</t>
  </si>
  <si>
    <t/>
  </si>
  <si>
    <t>2.0</t>
  </si>
  <si>
    <t>ZAMOK</t>
  </si>
  <si>
    <t>False</t>
  </si>
  <si>
    <t>{252560fe-2ba2-46a5-95ed-15e8d81b9fab}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</si>
  <si>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</si>
  <si>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</si>
  <si>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</si>
  <si>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</si>
  <si>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</si>
  <si>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</si>
  <si>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</si>
  <si>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</si>
  <si>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2332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</si>
  <si>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</si>
  <si>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</si>
  <si>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ÚPRAVY NÁDVOŘÍ A ZAHRADY FARY, TUKLATY</t>
  </si>
  <si>
    <t>KSO:</t>
  </si>
  <si>
    <t>CC-CZ:</t>
  </si>
  <si>
    <t>Místo:</t>
  </si>
  <si>
    <t xml:space="preserve"> </t>
  </si>
  <si>
    <t>Datum:</t>
  </si>
  <si>
    <t>13. 11. 2023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</si>
  <si>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</si>
  <si>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</si>
  <si>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</si>
  <si>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</si>
  <si>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</si>
  <si>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</si>
  <si>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</si>
  <si>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</si>
  <si>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</si>
  <si>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</si>
  <si>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</si>
  <si>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</si>
  <si>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</si>
  <si>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</si>
  <si>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</si>
  <si>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</si>
  <si>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</si>
  <si>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</si>
  <si>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</si>
  <si>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</si>
  <si>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</si>
  <si>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</si>
  <si>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</si>
  <si>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</si>
  <si>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</si>
  <si>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</si>
  <si>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</si>
  <si>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</si>
  <si>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</si>
  <si>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</si>
  <si>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</si>
  <si>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</si>
  <si>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</si>
  <si>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</si>
  <si>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</si>
  <si>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</si>
  <si>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</si>
  <si>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</si>
  <si>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</si>
  <si>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</si>
  <si>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</si>
  <si>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</si>
  <si>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</si>
  <si>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</si>
  <si>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</si>
  <si>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</si>
  <si>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</si>
  <si>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</si>
  <si>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</si>
  <si>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</si>
  <si>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</si>
  <si>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</si>
  <si>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</si>
  <si>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</si>
  <si>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</si>
  <si>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</si>
  <si>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</si>
  <si>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</si>
  <si>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</si>
  <si>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</si>
  <si>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</si>
  <si>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</si>
  <si>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</si>
  <si>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</si>
  <si>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000VO - Veřejné osvětlení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</si>
  <si>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</si>
  <si>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</si>
  <si>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</si>
  <si>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</si>
  <si>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</si>
  <si>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</si>
  <si>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</si>
  <si>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</si>
  <si>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</si>
  <si>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</si>
  <si>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</si>
  <si>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</si>
  <si>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</si>
  <si>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</si>
  <si>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</si>
  <si>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</si>
  <si>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</si>
  <si>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</si>
  <si>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</si>
  <si>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</si>
  <si>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</si>
  <si>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</si>
  <si>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</si>
  <si>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</si>
  <si>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</si>
  <si>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</si>
  <si>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</si>
  <si>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</si>
  <si>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000VO</t>
  </si>
  <si>
    <t>Veřejné osvětlení</t>
  </si>
  <si>
    <t>K</t>
  </si>
  <si>
    <t>R_VO_01</t>
  </si>
  <si>
    <t>Zemní práce</t>
  </si>
  <si>
    <t>kpl</t>
  </si>
  <si>
    <t>4</t>
  </si>
  <si>
    <t>-1929315054</t>
  </si>
  <si>
    <t>R_VO_02</t>
  </si>
  <si>
    <t>Kabely a vodiče</t>
  </si>
  <si>
    <t>-555853355</t>
  </si>
  <si>
    <t>3</t>
  </si>
  <si>
    <t>R_VO_03</t>
  </si>
  <si>
    <t>Svítidla a stožáry</t>
  </si>
  <si>
    <t>-738444855</t>
  </si>
  <si>
    <t>R_VO_04</t>
  </si>
  <si>
    <t>Ostaní</t>
  </si>
  <si>
    <t>-1385746951</t>
  </si>
  <si>
    <t>5</t>
  </si>
  <si>
    <t>113106171</t>
  </si>
  <si>
    <t>Rozebrání dlažeb vozovek ze zámkové dlažby s ložem z kameniva ručně</t>
  </si>
  <si>
    <t>m2</t>
  </si>
  <si>
    <t>1815234489</t>
  </si>
  <si>
    <t>6</t>
  </si>
  <si>
    <t>113107312</t>
  </si>
  <si>
    <t>Odstranění podkladu z kameniva těženého tl přes 100 do 200 mm strojně pl do 50 m2</t>
  </si>
  <si>
    <t>947834760</t>
  </si>
  <si>
    <t>7</t>
  </si>
  <si>
    <t>113107322</t>
  </si>
  <si>
    <t>Odstranění podkladu z kameniva drceného tl přes 100 do 200 mm strojně pl do 50 m2</t>
  </si>
  <si>
    <t>1880016196</t>
  </si>
  <si>
    <t>8</t>
  </si>
  <si>
    <t>113107423</t>
  </si>
  <si>
    <t>Odstranění podkladu z kameniva drceného tl přes 200 do 300 mm při překopech strojně pl do 15 m2</t>
  </si>
  <si>
    <t>1495292097</t>
  </si>
  <si>
    <t>9</t>
  </si>
  <si>
    <t>113107430</t>
  </si>
  <si>
    <t>Odstranění podkladu z betonu prostého tl do 100 mm při překopech strojně pl do 15 m2</t>
  </si>
  <si>
    <t>-1649927146</t>
  </si>
  <si>
    <t>10</t>
  </si>
  <si>
    <t>113107431</t>
  </si>
  <si>
    <t>Odstranění podkladu z betonu prostého tl přes 100 do 150 mm při překopech strojně pl do 15 m2</t>
  </si>
  <si>
    <t>1331712029</t>
  </si>
  <si>
    <t>11</t>
  </si>
  <si>
    <t>113107441</t>
  </si>
  <si>
    <t>Odstranění podkladu živičných tl do 50 mm při překopech strojně pl do 15 m2</t>
  </si>
  <si>
    <t>-2109912988</t>
  </si>
  <si>
    <t>121151103</t>
  </si>
  <si>
    <t>Sejmutí ornice plochy do 100 m2 tl vrstvy do 200 mm strojně</t>
  </si>
  <si>
    <t>1653626031</t>
  </si>
  <si>
    <t>13</t>
  </si>
  <si>
    <t>122351104</t>
  </si>
  <si>
    <t>Odkopávky a prokopávky nezapažené v hornině třídy těžitelnosti II skupiny 4 objem do 500 m3 strojně</t>
  </si>
  <si>
    <t>m3</t>
  </si>
  <si>
    <t>1535710483</t>
  </si>
  <si>
    <t>14</t>
  </si>
  <si>
    <t>183101121</t>
  </si>
  <si>
    <t>Hloubení jamek bez výměny půdy zeminy skupiny 1 až 4 obj přes 0,4 do 1 m3 v rovině a svahu do 1:5</t>
  </si>
  <si>
    <t>kus</t>
  </si>
  <si>
    <t>-200172120</t>
  </si>
  <si>
    <t>15</t>
  </si>
  <si>
    <t>184201112</t>
  </si>
  <si>
    <t>Výsadba stromu bez balu do jamky v kmene přes 1,8 do 2,5 m v rovině a svahu do 1:5</t>
  </si>
  <si>
    <t>-381782543</t>
  </si>
  <si>
    <t>16</t>
  </si>
  <si>
    <t>M</t>
  </si>
  <si>
    <t>02650315x</t>
  </si>
  <si>
    <t>lípa srdčitá</t>
  </si>
  <si>
    <t>984783211</t>
  </si>
  <si>
    <t>17</t>
  </si>
  <si>
    <t>02650315y</t>
  </si>
  <si>
    <t>jabloň</t>
  </si>
  <si>
    <t>1567285291</t>
  </si>
  <si>
    <t>18</t>
  </si>
  <si>
    <t>02650315z</t>
  </si>
  <si>
    <t>třešeň</t>
  </si>
  <si>
    <t>-27011877</t>
  </si>
  <si>
    <t>19</t>
  </si>
  <si>
    <t>02650316a</t>
  </si>
  <si>
    <t>kaštan</t>
  </si>
  <si>
    <t>2010215762</t>
  </si>
  <si>
    <t>20</t>
  </si>
  <si>
    <t>02650316b</t>
  </si>
  <si>
    <t>hloch</t>
  </si>
  <si>
    <t>-171041285</t>
  </si>
  <si>
    <t>1741111xx</t>
  </si>
  <si>
    <t>Zásyp jam po výsadbě</t>
  </si>
  <si>
    <t>-493867437</t>
  </si>
  <si>
    <t>Svislé a kompletní konstrukce</t>
  </si>
  <si>
    <t>22</t>
  </si>
  <si>
    <t>3342131xx</t>
  </si>
  <si>
    <t>Zdivo  z nepravidelných kamenů na maltu, objem jednoho kamene do 0,02 m3 - studna obklad</t>
  </si>
  <si>
    <t>-1563301392</t>
  </si>
  <si>
    <t>Komunikace pozemní</t>
  </si>
  <si>
    <t>23</t>
  </si>
  <si>
    <t>564750111</t>
  </si>
  <si>
    <t>Podklad z kameniva hrubého drceného vel. 16-32 mm plochy přes 100 m2 tl 150 mm</t>
  </si>
  <si>
    <t>-1048965911</t>
  </si>
  <si>
    <t>24</t>
  </si>
  <si>
    <t>564851111</t>
  </si>
  <si>
    <t>Podklad ze štěrkodrtě ŠD plochy přes 100 m2 tl 150 mm</t>
  </si>
  <si>
    <t>-1670975823</t>
  </si>
  <si>
    <t>25</t>
  </si>
  <si>
    <t>564861011</t>
  </si>
  <si>
    <t>Podklad ze štěrkodrtě ŠD plochy do 100 m2 tl 200 mm</t>
  </si>
  <si>
    <t>765859644</t>
  </si>
  <si>
    <t>26</t>
  </si>
  <si>
    <t>566901173</t>
  </si>
  <si>
    <t>Vyspravení podkladu po překopech inženýrských sítí plochy do 15 m2 směsí stmelenou cementem SC 20/25 tl 200 mm</t>
  </si>
  <si>
    <t>-535892936</t>
  </si>
  <si>
    <t>27</t>
  </si>
  <si>
    <t>572241112</t>
  </si>
  <si>
    <t>Vyspravení výtluků asfaltovým betonem ACO (AB) tl přes 40 do 60 mm při vyspravované ploše do 10% na 1 km</t>
  </si>
  <si>
    <t>-224453057</t>
  </si>
  <si>
    <t>28</t>
  </si>
  <si>
    <t>591211111</t>
  </si>
  <si>
    <t>Kladení dlažby z kostek drobných z kamene do lože z kameniva těženého tl 50 mm</t>
  </si>
  <si>
    <t>-960985948</t>
  </si>
  <si>
    <t>29</t>
  </si>
  <si>
    <t>58381007</t>
  </si>
  <si>
    <t>kostka štípaná dlažební žula drobná 8/10</t>
  </si>
  <si>
    <t>-1587251871</t>
  </si>
  <si>
    <t>Trubní vedení</t>
  </si>
  <si>
    <t>30</t>
  </si>
  <si>
    <t>8991311xx</t>
  </si>
  <si>
    <t>Osazení poklopu studny vč. rřevěného poklopu</t>
  </si>
  <si>
    <t>-1997817085</t>
  </si>
  <si>
    <t>Ostatní konstrukce a práce, bourání</t>
  </si>
  <si>
    <t>31</t>
  </si>
  <si>
    <t>916241213</t>
  </si>
  <si>
    <t>Osazení obrubníku kamenného stojatého s boční opěrou do lože z betonu prostého</t>
  </si>
  <si>
    <t>m</t>
  </si>
  <si>
    <t>-1495833217</t>
  </si>
  <si>
    <t>32</t>
  </si>
  <si>
    <t>58380203</t>
  </si>
  <si>
    <t>krajník kamenný žulový silniční 180x200x300-800mm</t>
  </si>
  <si>
    <t>2065498702</t>
  </si>
  <si>
    <t>33</t>
  </si>
  <si>
    <t>919735112</t>
  </si>
  <si>
    <t>Řezání stávajícího živičného krytu hl přes 50 do 100 mm</t>
  </si>
  <si>
    <t>176858</t>
  </si>
  <si>
    <t>34</t>
  </si>
  <si>
    <t>936124112</t>
  </si>
  <si>
    <t>Montáž lavičky stabilní parkové se zabetonováním noh</t>
  </si>
  <si>
    <t>50880280</t>
  </si>
  <si>
    <t>35</t>
  </si>
  <si>
    <t>749101xx</t>
  </si>
  <si>
    <t>lavička s opěradlem (kotvená) konstrukce-litina, sedák-dřevo typ Schonbrunn dekor dřevo</t>
  </si>
  <si>
    <t>-1460361581</t>
  </si>
  <si>
    <t>36</t>
  </si>
  <si>
    <t>9620412xx</t>
  </si>
  <si>
    <t>Bourání zdí a z betonu prostého</t>
  </si>
  <si>
    <t>1745086008</t>
  </si>
  <si>
    <t>997</t>
  </si>
  <si>
    <t>Přesun sutě</t>
  </si>
  <si>
    <t>37</t>
  </si>
  <si>
    <t>997211521</t>
  </si>
  <si>
    <t>Vodorovná doprava vybouraných hmot po suchu na vzdálenost do 1 km</t>
  </si>
  <si>
    <t>t</t>
  </si>
  <si>
    <t>-1354278409</t>
  </si>
  <si>
    <t>38</t>
  </si>
  <si>
    <t>997211529</t>
  </si>
  <si>
    <t>Příplatek ZKD 19 km u vodorovné dopravy vybouraných hmot</t>
  </si>
  <si>
    <t>-246498894</t>
  </si>
  <si>
    <t>39</t>
  </si>
  <si>
    <t>997221615</t>
  </si>
  <si>
    <t>Poplatek za uložení na skládce (skládkovné) stavebního odpadu betonového kód odpadu 17 01 01</t>
  </si>
  <si>
    <t>-412497256</t>
  </si>
  <si>
    <t>40</t>
  </si>
  <si>
    <t>997221655</t>
  </si>
  <si>
    <t>Poplatek za uložení na skládce (skládkovné) zeminy a kamení kód odpadu 17 05 04</t>
  </si>
  <si>
    <t>1425645227</t>
  </si>
  <si>
    <t>998</t>
  </si>
  <si>
    <t>Přesun hmot</t>
  </si>
  <si>
    <t>41</t>
  </si>
  <si>
    <t>998223011</t>
  </si>
  <si>
    <t>Přesun hmot pro pozemní komunikace s krytem dlážděným</t>
  </si>
  <si>
    <t>359668254</t>
  </si>
  <si>
    <t>VRN</t>
  </si>
  <si>
    <t>Vedlejší rozpočtové náklady</t>
  </si>
  <si>
    <t>VRN1</t>
  </si>
  <si>
    <t>Průzkumné, geodetické a projektové práce</t>
  </si>
  <si>
    <t>42</t>
  </si>
  <si>
    <t>011503000</t>
  </si>
  <si>
    <t>Stavební průzkum bez rozlišení - pasportizace/repasportizace</t>
  </si>
  <si>
    <t>1024</t>
  </si>
  <si>
    <t>1320388985</t>
  </si>
  <si>
    <t>43</t>
  </si>
  <si>
    <t>012103000</t>
  </si>
  <si>
    <t>Geodetické práce před výstavbou</t>
  </si>
  <si>
    <t>-718400546</t>
  </si>
  <si>
    <t>44</t>
  </si>
  <si>
    <t>012203000</t>
  </si>
  <si>
    <t>Geodetické práce při provádění stavby</t>
  </si>
  <si>
    <t>1409544763</t>
  </si>
  <si>
    <t>45</t>
  </si>
  <si>
    <t>012303000</t>
  </si>
  <si>
    <t>Geodetické práce po výstavbě</t>
  </si>
  <si>
    <t>-404879653</t>
  </si>
  <si>
    <t>46</t>
  </si>
  <si>
    <t>013203000</t>
  </si>
  <si>
    <t>Dokumentace stavby bez rozlišení - DIO</t>
  </si>
  <si>
    <t>1981406616</t>
  </si>
  <si>
    <t>47</t>
  </si>
  <si>
    <t>013244000</t>
  </si>
  <si>
    <t>Dokumentace pro provádění stavby</t>
  </si>
  <si>
    <t>59536140</t>
  </si>
  <si>
    <t>48</t>
  </si>
  <si>
    <t>013254000</t>
  </si>
  <si>
    <t>Dokumentace skutečného provedení stavby</t>
  </si>
  <si>
    <t>-611231409</t>
  </si>
  <si>
    <t>VRN3</t>
  </si>
  <si>
    <t>Zařízení staveniště</t>
  </si>
  <si>
    <t>49</t>
  </si>
  <si>
    <t>030001000</t>
  </si>
  <si>
    <t>…</t>
  </si>
  <si>
    <t>1482306921</t>
  </si>
  <si>
    <t>50</t>
  </si>
  <si>
    <t>034303000</t>
  </si>
  <si>
    <t>Dopravní značení na staveništi</t>
  </si>
  <si>
    <t>-31389426</t>
  </si>
  <si>
    <t>VRN4</t>
  </si>
  <si>
    <t>Inženýrská činnost</t>
  </si>
  <si>
    <t>51</t>
  </si>
  <si>
    <t>043002000</t>
  </si>
  <si>
    <t>Zkoušky a ostatní měření</t>
  </si>
  <si>
    <t>-235401089</t>
  </si>
  <si>
    <t>VRN9</t>
  </si>
  <si>
    <t>Ostatní náklady</t>
  </si>
  <si>
    <t>52</t>
  </si>
  <si>
    <t>R-007</t>
  </si>
  <si>
    <t>Sondy</t>
  </si>
  <si>
    <t>-638522810</t>
  </si>
  <si>
    <t>53</t>
  </si>
  <si>
    <t>R-012</t>
  </si>
  <si>
    <t>Vytyčení všech IS</t>
  </si>
  <si>
    <t>ks</t>
  </si>
  <si>
    <t>2127080171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</si>
</sst>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2" borderId="22" xfId="0" applyNumberFormat="1" applyFont="1" applyFill="1" applyBorder="1" applyAlignment="1" applyProtection="1">
      <alignment vertical="center"/>
      <protection locked="0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12" t="s">
        <v>14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19"/>
      <c r="AQ5" s="19"/>
      <c r="AR5" s="17"/>
      <c r="BE5" s="209" t="s">
        <v>15</v>
      </c>
      <c r="BS5" s="14" t="s">
        <v>6</v>
      </c>
    </row>
    <row r="6" spans="1:74" s="1" customFormat="1" ht="36.9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14" t="s">
        <v>17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19"/>
      <c r="AQ6" s="19"/>
      <c r="AR6" s="17"/>
      <c r="BE6" s="210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10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10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0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10"/>
      <c r="BS10" s="14" t="s">
        <v>6</v>
      </c>
    </row>
    <row r="11" spans="1:74" s="1" customFormat="1" ht="18.45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10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0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28</v>
      </c>
      <c r="AO13" s="19"/>
      <c r="AP13" s="19"/>
      <c r="AQ13" s="19"/>
      <c r="AR13" s="17"/>
      <c r="BE13" s="210"/>
      <c r="BS13" s="14" t="s">
        <v>6</v>
      </c>
    </row>
    <row r="14" spans="1:74" ht="13.2">
      <c r="B14" s="18"/>
      <c r="C14" s="19"/>
      <c r="D14" s="19"/>
      <c r="E14" s="215" t="s">
        <v>28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10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0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10"/>
      <c r="BS16" s="14" t="s">
        <v>4</v>
      </c>
    </row>
    <row r="17" spans="1:71" s="1" customFormat="1" ht="18.45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10"/>
      <c r="BS17" s="14" t="s">
        <v>30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0"/>
      <c r="BS18" s="14" t="s">
        <v>6</v>
      </c>
    </row>
    <row r="19" spans="1:71" s="1" customFormat="1" ht="12" customHeight="1">
      <c r="B19" s="18"/>
      <c r="C19" s="19"/>
      <c r="D19" s="26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10"/>
      <c r="BS19" s="14" t="s">
        <v>6</v>
      </c>
    </row>
    <row r="20" spans="1:71" s="1" customFormat="1" ht="18.45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10"/>
      <c r="BS20" s="14" t="s">
        <v>30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0"/>
    </row>
    <row r="22" spans="1:71" s="1" customFormat="1" ht="12" customHeight="1">
      <c r="B22" s="18"/>
      <c r="C22" s="19"/>
      <c r="D22" s="26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0"/>
    </row>
    <row r="23" spans="1:71" s="1" customFormat="1" ht="16.5" customHeight="1">
      <c r="B23" s="18"/>
      <c r="C23" s="19"/>
      <c r="D23" s="19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19"/>
      <c r="AP23" s="19"/>
      <c r="AQ23" s="19"/>
      <c r="AR23" s="17"/>
      <c r="BE23" s="210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0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0"/>
    </row>
    <row r="26" spans="1:71" s="2" customFormat="1" ht="25.95" customHeight="1">
      <c r="A26" s="31"/>
      <c r="B26" s="32"/>
      <c r="C26" s="33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8">
        <f>ROUND(AG94,2)</f>
        <v>0</v>
      </c>
      <c r="AL26" s="219"/>
      <c r="AM26" s="219"/>
      <c r="AN26" s="219"/>
      <c r="AO26" s="219"/>
      <c r="AP26" s="33"/>
      <c r="AQ26" s="33"/>
      <c r="AR26" s="36"/>
      <c r="BE26" s="210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0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0" t="s">
        <v>34</v>
      </c>
      <c r="M28" s="220"/>
      <c r="N28" s="220"/>
      <c r="O28" s="220"/>
      <c r="P28" s="220"/>
      <c r="Q28" s="33"/>
      <c r="R28" s="33"/>
      <c r="S28" s="33"/>
      <c r="T28" s="33"/>
      <c r="U28" s="33"/>
      <c r="V28" s="33"/>
      <c r="W28" s="220" t="s">
        <v>35</v>
      </c>
      <c r="X28" s="220"/>
      <c r="Y28" s="220"/>
      <c r="Z28" s="220"/>
      <c r="AA28" s="220"/>
      <c r="AB28" s="220"/>
      <c r="AC28" s="220"/>
      <c r="AD28" s="220"/>
      <c r="AE28" s="220"/>
      <c r="AF28" s="33"/>
      <c r="AG28" s="33"/>
      <c r="AH28" s="33"/>
      <c r="AI28" s="33"/>
      <c r="AJ28" s="33"/>
      <c r="AK28" s="220" t="s">
        <v>36</v>
      </c>
      <c r="AL28" s="220"/>
      <c r="AM28" s="220"/>
      <c r="AN28" s="220"/>
      <c r="AO28" s="220"/>
      <c r="AP28" s="33"/>
      <c r="AQ28" s="33"/>
      <c r="AR28" s="36"/>
      <c r="BE28" s="210"/>
    </row>
    <row r="29" spans="1:71" s="3" customFormat="1" ht="14.4" customHeight="1">
      <c r="B29" s="37"/>
      <c r="C29" s="38"/>
      <c r="D29" s="26" t="s">
        <v>37</v>
      </c>
      <c r="E29" s="38"/>
      <c r="F29" s="26" t="s">
        <v>38</v>
      </c>
      <c r="G29" s="38"/>
      <c r="H29" s="38"/>
      <c r="I29" s="38"/>
      <c r="J29" s="38"/>
      <c r="K29" s="38"/>
      <c r="L29" s="223">
        <v>0.21</v>
      </c>
      <c r="M29" s="222"/>
      <c r="N29" s="222"/>
      <c r="O29" s="222"/>
      <c r="P29" s="222"/>
      <c r="Q29" s="38"/>
      <c r="R29" s="38"/>
      <c r="S29" s="38"/>
      <c r="T29" s="38"/>
      <c r="U29" s="38"/>
      <c r="V29" s="38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F29" s="38"/>
      <c r="AG29" s="38"/>
      <c r="AH29" s="38"/>
      <c r="AI29" s="38"/>
      <c r="AJ29" s="38"/>
      <c r="AK29" s="221">
        <f>ROUND(AV94, 2)</f>
        <v>0</v>
      </c>
      <c r="AL29" s="222"/>
      <c r="AM29" s="222"/>
      <c r="AN29" s="222"/>
      <c r="AO29" s="222"/>
      <c r="AP29" s="38"/>
      <c r="AQ29" s="38"/>
      <c r="AR29" s="39"/>
      <c r="BE29" s="211"/>
    </row>
    <row r="30" spans="1:71" s="3" customFormat="1" ht="14.4" customHeight="1">
      <c r="B30" s="37"/>
      <c r="C30" s="38"/>
      <c r="D30" s="38"/>
      <c r="E30" s="38"/>
      <c r="F30" s="26" t="s">
        <v>39</v>
      </c>
      <c r="G30" s="38"/>
      <c r="H30" s="38"/>
      <c r="I30" s="38"/>
      <c r="J30" s="38"/>
      <c r="K30" s="38"/>
      <c r="L30" s="223">
        <v>0.12</v>
      </c>
      <c r="M30" s="222"/>
      <c r="N30" s="222"/>
      <c r="O30" s="222"/>
      <c r="P30" s="222"/>
      <c r="Q30" s="38"/>
      <c r="R30" s="38"/>
      <c r="S30" s="38"/>
      <c r="T30" s="38"/>
      <c r="U30" s="38"/>
      <c r="V30" s="38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F30" s="38"/>
      <c r="AG30" s="38"/>
      <c r="AH30" s="38"/>
      <c r="AI30" s="38"/>
      <c r="AJ30" s="38"/>
      <c r="AK30" s="221">
        <f>ROUND(AW94, 2)</f>
        <v>0</v>
      </c>
      <c r="AL30" s="222"/>
      <c r="AM30" s="222"/>
      <c r="AN30" s="222"/>
      <c r="AO30" s="222"/>
      <c r="AP30" s="38"/>
      <c r="AQ30" s="38"/>
      <c r="AR30" s="39"/>
      <c r="BE30" s="211"/>
    </row>
    <row r="31" spans="1:71" s="3" customFormat="1" ht="14.4" hidden="1" customHeight="1">
      <c r="B31" s="37"/>
      <c r="C31" s="38"/>
      <c r="D31" s="38"/>
      <c r="E31" s="38"/>
      <c r="F31" s="26" t="s">
        <v>40</v>
      </c>
      <c r="G31" s="38"/>
      <c r="H31" s="38"/>
      <c r="I31" s="38"/>
      <c r="J31" s="38"/>
      <c r="K31" s="38"/>
      <c r="L31" s="223">
        <v>0.21</v>
      </c>
      <c r="M31" s="222"/>
      <c r="N31" s="222"/>
      <c r="O31" s="222"/>
      <c r="P31" s="222"/>
      <c r="Q31" s="38"/>
      <c r="R31" s="38"/>
      <c r="S31" s="38"/>
      <c r="T31" s="38"/>
      <c r="U31" s="38"/>
      <c r="V31" s="38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F31" s="38"/>
      <c r="AG31" s="38"/>
      <c r="AH31" s="38"/>
      <c r="AI31" s="38"/>
      <c r="AJ31" s="38"/>
      <c r="AK31" s="221">
        <v>0</v>
      </c>
      <c r="AL31" s="222"/>
      <c r="AM31" s="222"/>
      <c r="AN31" s="222"/>
      <c r="AO31" s="222"/>
      <c r="AP31" s="38"/>
      <c r="AQ31" s="38"/>
      <c r="AR31" s="39"/>
      <c r="BE31" s="211"/>
    </row>
    <row r="32" spans="1:71" s="3" customFormat="1" ht="14.4" hidden="1" customHeight="1">
      <c r="B32" s="37"/>
      <c r="C32" s="38"/>
      <c r="D32" s="38"/>
      <c r="E32" s="38"/>
      <c r="F32" s="26" t="s">
        <v>41</v>
      </c>
      <c r="G32" s="38"/>
      <c r="H32" s="38"/>
      <c r="I32" s="38"/>
      <c r="J32" s="38"/>
      <c r="K32" s="38"/>
      <c r="L32" s="223">
        <v>0.12</v>
      </c>
      <c r="M32" s="222"/>
      <c r="N32" s="222"/>
      <c r="O32" s="222"/>
      <c r="P32" s="222"/>
      <c r="Q32" s="38"/>
      <c r="R32" s="38"/>
      <c r="S32" s="38"/>
      <c r="T32" s="38"/>
      <c r="U32" s="38"/>
      <c r="V32" s="38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F32" s="38"/>
      <c r="AG32" s="38"/>
      <c r="AH32" s="38"/>
      <c r="AI32" s="38"/>
      <c r="AJ32" s="38"/>
      <c r="AK32" s="221">
        <v>0</v>
      </c>
      <c r="AL32" s="222"/>
      <c r="AM32" s="222"/>
      <c r="AN32" s="222"/>
      <c r="AO32" s="222"/>
      <c r="AP32" s="38"/>
      <c r="AQ32" s="38"/>
      <c r="AR32" s="39"/>
      <c r="BE32" s="211"/>
    </row>
    <row r="33" spans="1:57" s="3" customFormat="1" ht="14.4" hidden="1" customHeight="1">
      <c r="B33" s="37"/>
      <c r="C33" s="38"/>
      <c r="D33" s="38"/>
      <c r="E33" s="38"/>
      <c r="F33" s="26" t="s">
        <v>42</v>
      </c>
      <c r="G33" s="38"/>
      <c r="H33" s="38"/>
      <c r="I33" s="38"/>
      <c r="J33" s="38"/>
      <c r="K33" s="38"/>
      <c r="L33" s="223">
        <v>0</v>
      </c>
      <c r="M33" s="222"/>
      <c r="N33" s="222"/>
      <c r="O33" s="222"/>
      <c r="P33" s="222"/>
      <c r="Q33" s="38"/>
      <c r="R33" s="38"/>
      <c r="S33" s="38"/>
      <c r="T33" s="38"/>
      <c r="U33" s="38"/>
      <c r="V33" s="38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F33" s="38"/>
      <c r="AG33" s="38"/>
      <c r="AH33" s="38"/>
      <c r="AI33" s="38"/>
      <c r="AJ33" s="38"/>
      <c r="AK33" s="221">
        <v>0</v>
      </c>
      <c r="AL33" s="222"/>
      <c r="AM33" s="222"/>
      <c r="AN33" s="222"/>
      <c r="AO33" s="222"/>
      <c r="AP33" s="38"/>
      <c r="AQ33" s="38"/>
      <c r="AR33" s="39"/>
      <c r="BE33" s="211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0"/>
    </row>
    <row r="35" spans="1:57" s="2" customFormat="1" ht="25.95" customHeight="1">
      <c r="A35" s="31"/>
      <c r="B35" s="32"/>
      <c r="C35" s="40"/>
      <c r="D35" s="41" t="s">
        <v>43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44</v>
      </c>
      <c r="U35" s="42"/>
      <c r="V35" s="42"/>
      <c r="W35" s="42"/>
      <c r="X35" s="224" t="s">
        <v>45</v>
      </c>
      <c r="Y35" s="225"/>
      <c r="Z35" s="225"/>
      <c r="AA35" s="225"/>
      <c r="AB35" s="225"/>
      <c r="AC35" s="42"/>
      <c r="AD35" s="42"/>
      <c r="AE35" s="42"/>
      <c r="AF35" s="42"/>
      <c r="AG35" s="42"/>
      <c r="AH35" s="42"/>
      <c r="AI35" s="42"/>
      <c r="AJ35" s="42"/>
      <c r="AK35" s="226">
        <f>SUM(AK26:AK33)</f>
        <v>0</v>
      </c>
      <c r="AL35" s="225"/>
      <c r="AM35" s="225"/>
      <c r="AN35" s="225"/>
      <c r="AO35" s="227"/>
      <c r="AP35" s="40"/>
      <c r="AQ35" s="40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4"/>
      <c r="C49" s="45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47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0.199999999999999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0.199999999999999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0.199999999999999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0.199999999999999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0.199999999999999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0.199999999999999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0.199999999999999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0.199999999999999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0.199999999999999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0.19999999999999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49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48</v>
      </c>
      <c r="AI60" s="35"/>
      <c r="AJ60" s="35"/>
      <c r="AK60" s="35"/>
      <c r="AL60" s="35"/>
      <c r="AM60" s="49" t="s">
        <v>49</v>
      </c>
      <c r="AN60" s="35"/>
      <c r="AO60" s="35"/>
      <c r="AP60" s="33"/>
      <c r="AQ60" s="33"/>
      <c r="AR60" s="36"/>
      <c r="BE60" s="31"/>
    </row>
    <row r="61" spans="1:57" ht="10.199999999999999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0.199999999999999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0.199999999999999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46" t="s">
        <v>50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51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0.199999999999999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0.199999999999999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0.199999999999999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0.199999999999999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0.19999999999999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0.199999999999999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0.199999999999999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0.199999999999999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0.199999999999999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0.199999999999999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49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48</v>
      </c>
      <c r="AI75" s="35"/>
      <c r="AJ75" s="35"/>
      <c r="AK75" s="35"/>
      <c r="AL75" s="35"/>
      <c r="AM75" s="49" t="s">
        <v>49</v>
      </c>
      <c r="AN75" s="35"/>
      <c r="AO75" s="35"/>
      <c r="AP75" s="33"/>
      <c r="AQ75" s="33"/>
      <c r="AR75" s="36"/>
      <c r="BE75" s="31"/>
    </row>
    <row r="76" spans="1:57" s="2" customFormat="1" ht="10.199999999999999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0" s="2" customFormat="1" ht="6.9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0" s="2" customFormat="1" ht="24.9" customHeight="1">
      <c r="A82" s="31"/>
      <c r="B82" s="32"/>
      <c r="C82" s="20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2332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28" t="str">
        <f>K6</f>
        <v>ÚPRAVY NÁDVOŘÍ A ZAHRADY FARY, TUKLATY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60"/>
      <c r="AQ85" s="60"/>
      <c r="AR85" s="61"/>
    </row>
    <row r="86" spans="1:90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30" t="str">
        <f>IF(AN8= "","",AN8)</f>
        <v>13. 11. 2023</v>
      </c>
      <c r="AN87" s="230"/>
      <c r="AO87" s="33"/>
      <c r="AP87" s="33"/>
      <c r="AQ87" s="33"/>
      <c r="AR87" s="36"/>
      <c r="BE87" s="31"/>
    </row>
    <row r="88" spans="1:90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15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31" t="str">
        <f>IF(E17="","",E17)</f>
        <v xml:space="preserve"> </v>
      </c>
      <c r="AN89" s="232"/>
      <c r="AO89" s="232"/>
      <c r="AP89" s="232"/>
      <c r="AQ89" s="33"/>
      <c r="AR89" s="36"/>
      <c r="AS89" s="233" t="s">
        <v>53</v>
      </c>
      <c r="AT89" s="234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15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231" t="str">
        <f>IF(E20="","",E20)</f>
        <v xml:space="preserve"> </v>
      </c>
      <c r="AN90" s="232"/>
      <c r="AO90" s="232"/>
      <c r="AP90" s="232"/>
      <c r="AQ90" s="33"/>
      <c r="AR90" s="36"/>
      <c r="AS90" s="235"/>
      <c r="AT90" s="236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8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7"/>
      <c r="AT91" s="238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39" t="s">
        <v>54</v>
      </c>
      <c r="D92" s="240"/>
      <c r="E92" s="240"/>
      <c r="F92" s="240"/>
      <c r="G92" s="240"/>
      <c r="H92" s="70"/>
      <c r="I92" s="241" t="s">
        <v>55</v>
      </c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2" t="s">
        <v>56</v>
      </c>
      <c r="AH92" s="240"/>
      <c r="AI92" s="240"/>
      <c r="AJ92" s="240"/>
      <c r="AK92" s="240"/>
      <c r="AL92" s="240"/>
      <c r="AM92" s="240"/>
      <c r="AN92" s="241" t="s">
        <v>57</v>
      </c>
      <c r="AO92" s="240"/>
      <c r="AP92" s="243"/>
      <c r="AQ92" s="71" t="s">
        <v>58</v>
      </c>
      <c r="AR92" s="36"/>
      <c r="AS92" s="72" t="s">
        <v>59</v>
      </c>
      <c r="AT92" s="73" t="s">
        <v>60</v>
      </c>
      <c r="AU92" s="73" t="s">
        <v>61</v>
      </c>
      <c r="AV92" s="73" t="s">
        <v>62</v>
      </c>
      <c r="AW92" s="73" t="s">
        <v>63</v>
      </c>
      <c r="AX92" s="73" t="s">
        <v>64</v>
      </c>
      <c r="AY92" s="73" t="s">
        <v>65</v>
      </c>
      <c r="AZ92" s="73" t="s">
        <v>66</v>
      </c>
      <c r="BA92" s="73" t="s">
        <v>67</v>
      </c>
      <c r="BB92" s="73" t="s">
        <v>68</v>
      </c>
      <c r="BC92" s="73" t="s">
        <v>69</v>
      </c>
      <c r="BD92" s="74" t="s">
        <v>70</v>
      </c>
      <c r="BE92" s="31"/>
    </row>
    <row r="93" spans="1:90" s="2" customFormat="1" ht="10.8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" customHeight="1">
      <c r="B94" s="78"/>
      <c r="C94" s="79" t="s">
        <v>71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47">
        <f>ROUND(AG95,2)</f>
        <v>0</v>
      </c>
      <c r="AH94" s="247"/>
      <c r="AI94" s="247"/>
      <c r="AJ94" s="247"/>
      <c r="AK94" s="247"/>
      <c r="AL94" s="247"/>
      <c r="AM94" s="247"/>
      <c r="AN94" s="248">
        <f>SUM(AG94,AT94)</f>
        <v>0</v>
      </c>
      <c r="AO94" s="248"/>
      <c r="AP94" s="248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72</v>
      </c>
      <c r="BT94" s="88" t="s">
        <v>73</v>
      </c>
      <c r="BV94" s="88" t="s">
        <v>74</v>
      </c>
      <c r="BW94" s="88" t="s">
        <v>5</v>
      </c>
      <c r="BX94" s="88" t="s">
        <v>75</v>
      </c>
      <c r="CL94" s="88" t="s">
        <v>1</v>
      </c>
    </row>
    <row r="95" spans="1:90" s="7" customFormat="1" ht="24.75" customHeight="1">
      <c r="A95" s="89" t="s">
        <v>76</v>
      </c>
      <c r="B95" s="90"/>
      <c r="C95" s="91"/>
      <c r="D95" s="246" t="s">
        <v>14</v>
      </c>
      <c r="E95" s="246"/>
      <c r="F95" s="246"/>
      <c r="G95" s="246"/>
      <c r="H95" s="246"/>
      <c r="I95" s="92"/>
      <c r="J95" s="246" t="s">
        <v>17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4">
        <f>'2332 - ÚPRAVY NÁDVOŘÍ A Z...'!J28</f>
        <v>0</v>
      </c>
      <c r="AH95" s="245"/>
      <c r="AI95" s="245"/>
      <c r="AJ95" s="245"/>
      <c r="AK95" s="245"/>
      <c r="AL95" s="245"/>
      <c r="AM95" s="245"/>
      <c r="AN95" s="244">
        <f>SUM(AG95,AT95)</f>
        <v>0</v>
      </c>
      <c r="AO95" s="245"/>
      <c r="AP95" s="245"/>
      <c r="AQ95" s="93" t="s">
        <v>77</v>
      </c>
      <c r="AR95" s="94"/>
      <c r="AS95" s="95">
        <v>0</v>
      </c>
      <c r="AT95" s="96">
        <f>ROUND(SUM(AV95:AW95),2)</f>
        <v>0</v>
      </c>
      <c r="AU95" s="97">
        <f>'2332 - ÚPRAVY NÁDVOŘÍ A Z...'!P126</f>
        <v>0</v>
      </c>
      <c r="AV95" s="96">
        <f>'2332 - ÚPRAVY NÁDVOŘÍ A Z...'!J31</f>
        <v>0</v>
      </c>
      <c r="AW95" s="96">
        <f>'2332 - ÚPRAVY NÁDVOŘÍ A Z...'!J32</f>
        <v>0</v>
      </c>
      <c r="AX95" s="96">
        <f>'2332 - ÚPRAVY NÁDVOŘÍ A Z...'!J33</f>
        <v>0</v>
      </c>
      <c r="AY95" s="96">
        <f>'2332 - ÚPRAVY NÁDVOŘÍ A Z...'!J34</f>
        <v>0</v>
      </c>
      <c r="AZ95" s="96">
        <f>'2332 - ÚPRAVY NÁDVOŘÍ A Z...'!F31</f>
        <v>0</v>
      </c>
      <c r="BA95" s="96">
        <f>'2332 - ÚPRAVY NÁDVOŘÍ A Z...'!F32</f>
        <v>0</v>
      </c>
      <c r="BB95" s="96">
        <f>'2332 - ÚPRAVY NÁDVOŘÍ A Z...'!F33</f>
        <v>0</v>
      </c>
      <c r="BC95" s="96">
        <f>'2332 - ÚPRAVY NÁDVOŘÍ A Z...'!F34</f>
        <v>0</v>
      </c>
      <c r="BD95" s="98">
        <f>'2332 - ÚPRAVY NÁDVOŘÍ A Z...'!F35</f>
        <v>0</v>
      </c>
      <c r="BT95" s="99" t="s">
        <v>78</v>
      </c>
      <c r="BU95" s="99" t="s">
        <v>79</v>
      </c>
      <c r="BV95" s="99" t="s">
        <v>74</v>
      </c>
      <c r="BW95" s="99" t="s">
        <v>5</v>
      </c>
      <c r="BX95" s="99" t="s">
        <v>75</v>
      </c>
      <c r="CL95" s="99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EvSQEbsavYtZOCehFIfqVmASHkSeqpx9r2IVoTdLN11Fplyyoxsvd0trp/WfW/iZNHaS4CZw4bELsivJ9/AnVg==" saltValue="qeNrt4EqEUrCV9myn30x7EEctLNMzzcE55ZA+jKa58PPGfurkh+itwUVzRqhZVW1EyofKPi/x3lbEXDcqn79z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332 - ÚPRAVY NÁDVOŘÍ A Z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4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4" t="s">
        <v>5</v>
      </c>
    </row>
    <row r="3" spans="1:46" s="1" customFormat="1" ht="6.9" customHeight="1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7"/>
      <c r="AT3" s="14" t="s">
        <v>80</v>
      </c>
    </row>
    <row r="4" spans="1:46" s="1" customFormat="1" ht="24.9" customHeight="1">
      <c r="B4" s="17"/>
      <c r="D4" s="102" t="s">
        <v>81</v>
      </c>
      <c r="L4" s="17"/>
      <c r="M4" s="103" t="s">
        <v>10</v>
      </c>
      <c r="AT4" s="14" t="s">
        <v>4</v>
      </c>
    </row>
    <row r="5" spans="1:46" s="1" customFormat="1" ht="6.9" customHeight="1">
      <c r="B5" s="17"/>
      <c r="L5" s="17"/>
    </row>
    <row r="6" spans="1:46" s="2" customFormat="1" ht="12" customHeight="1">
      <c r="A6" s="31"/>
      <c r="B6" s="36"/>
      <c r="C6" s="31"/>
      <c r="D6" s="104" t="s">
        <v>16</v>
      </c>
      <c r="E6" s="31"/>
      <c r="F6" s="31"/>
      <c r="G6" s="31"/>
      <c r="H6" s="31"/>
      <c r="I6" s="31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6"/>
      <c r="C7" s="31"/>
      <c r="D7" s="31"/>
      <c r="E7" s="250" t="s">
        <v>17</v>
      </c>
      <c r="F7" s="251"/>
      <c r="G7" s="251"/>
      <c r="H7" s="251"/>
      <c r="I7" s="31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t="10.199999999999999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4" t="s">
        <v>18</v>
      </c>
      <c r="E9" s="31"/>
      <c r="F9" s="105" t="s">
        <v>1</v>
      </c>
      <c r="G9" s="31"/>
      <c r="H9" s="31"/>
      <c r="I9" s="104" t="s">
        <v>19</v>
      </c>
      <c r="J9" s="105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4" t="s">
        <v>20</v>
      </c>
      <c r="E10" s="31"/>
      <c r="F10" s="105" t="s">
        <v>21</v>
      </c>
      <c r="G10" s="31"/>
      <c r="H10" s="31"/>
      <c r="I10" s="104" t="s">
        <v>22</v>
      </c>
      <c r="J10" s="106" t="str">
        <f>'Rekapitulace stavby'!AN8</f>
        <v>13. 11. 2023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8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4" t="s">
        <v>24</v>
      </c>
      <c r="E12" s="31"/>
      <c r="F12" s="31"/>
      <c r="G12" s="31"/>
      <c r="H12" s="31"/>
      <c r="I12" s="104" t="s">
        <v>25</v>
      </c>
      <c r="J12" s="105" t="str">
        <f>IF('Rekapitulace stavby'!AN10="","",'Rekapitulace stavby'!AN10)</f>
        <v/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5" t="str">
        <f>IF('Rekapitulace stavby'!E11="","",'Rekapitulace stavby'!E11)</f>
        <v xml:space="preserve"> </v>
      </c>
      <c r="F13" s="31"/>
      <c r="G13" s="31"/>
      <c r="H13" s="31"/>
      <c r="I13" s="104" t="s">
        <v>26</v>
      </c>
      <c r="J13" s="105" t="str">
        <f>IF('Rekapitulace stavby'!AN11="","",'Rekapitulace stavby'!AN11)</f>
        <v/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4" t="s">
        <v>27</v>
      </c>
      <c r="E15" s="31"/>
      <c r="F15" s="31"/>
      <c r="G15" s="31"/>
      <c r="H15" s="31"/>
      <c r="I15" s="104" t="s">
        <v>25</v>
      </c>
      <c r="J15" s="27" t="str">
        <f>'Rekapitulace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52" t="str">
        <f>'Rekapitulace stavby'!E14</f>
        <v>Vyplň údaj</v>
      </c>
      <c r="F16" s="253"/>
      <c r="G16" s="253"/>
      <c r="H16" s="253"/>
      <c r="I16" s="104" t="s">
        <v>26</v>
      </c>
      <c r="J16" s="27" t="str">
        <f>'Rekapitulace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4" t="s">
        <v>29</v>
      </c>
      <c r="E18" s="31"/>
      <c r="F18" s="31"/>
      <c r="G18" s="31"/>
      <c r="H18" s="31"/>
      <c r="I18" s="104" t="s">
        <v>25</v>
      </c>
      <c r="J18" s="105" t="str">
        <f>IF('Rekapitulace stavby'!AN16="","",'Rekapitulace stavby'!AN16)</f>
        <v/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5" t="str">
        <f>IF('Rekapitulace stavby'!E17="","",'Rekapitulace stavby'!E17)</f>
        <v xml:space="preserve"> </v>
      </c>
      <c r="F19" s="31"/>
      <c r="G19" s="31"/>
      <c r="H19" s="31"/>
      <c r="I19" s="104" t="s">
        <v>26</v>
      </c>
      <c r="J19" s="105" t="str">
        <f>IF('Rekapitulace stavby'!AN17="","",'Rekapitulace stavby'!AN17)</f>
        <v/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4" t="s">
        <v>31</v>
      </c>
      <c r="E21" s="31"/>
      <c r="F21" s="31"/>
      <c r="G21" s="31"/>
      <c r="H21" s="31"/>
      <c r="I21" s="104" t="s">
        <v>25</v>
      </c>
      <c r="J21" s="105" t="str">
        <f>IF('Rekapitulace stavby'!AN19="","",'Rekapitulace stavby'!AN19)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5" t="str">
        <f>IF('Rekapitulace stavby'!E20="","",'Rekapitulace stavby'!E20)</f>
        <v xml:space="preserve"> </v>
      </c>
      <c r="F22" s="31"/>
      <c r="G22" s="31"/>
      <c r="H22" s="31"/>
      <c r="I22" s="104" t="s">
        <v>26</v>
      </c>
      <c r="J22" s="105" t="str">
        <f>IF('Rekapitulace stavby'!AN20="","",'Rekapitulace stavby'!AN20)</f>
        <v/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4" t="s">
        <v>32</v>
      </c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07"/>
      <c r="B25" s="108"/>
      <c r="C25" s="107"/>
      <c r="D25" s="107"/>
      <c r="E25" s="254" t="s">
        <v>1</v>
      </c>
      <c r="F25" s="254"/>
      <c r="G25" s="254"/>
      <c r="H25" s="254"/>
      <c r="I25" s="107"/>
      <c r="J25" s="107"/>
      <c r="K25" s="107"/>
      <c r="L25" s="109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</row>
    <row r="26" spans="1:31" s="2" customFormat="1" ht="6.9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" customHeight="1">
      <c r="A27" s="31"/>
      <c r="B27" s="36"/>
      <c r="C27" s="31"/>
      <c r="D27" s="110"/>
      <c r="E27" s="110"/>
      <c r="F27" s="110"/>
      <c r="G27" s="110"/>
      <c r="H27" s="110"/>
      <c r="I27" s="110"/>
      <c r="J27" s="110"/>
      <c r="K27" s="110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1" t="s">
        <v>33</v>
      </c>
      <c r="E28" s="31"/>
      <c r="F28" s="31"/>
      <c r="G28" s="31"/>
      <c r="H28" s="31"/>
      <c r="I28" s="31"/>
      <c r="J28" s="112">
        <f>ROUND(J126, 2)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6"/>
      <c r="C29" s="31"/>
      <c r="D29" s="110"/>
      <c r="E29" s="110"/>
      <c r="F29" s="110"/>
      <c r="G29" s="110"/>
      <c r="H29" s="110"/>
      <c r="I29" s="110"/>
      <c r="J29" s="110"/>
      <c r="K29" s="110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" customHeight="1">
      <c r="A30" s="31"/>
      <c r="B30" s="36"/>
      <c r="C30" s="31"/>
      <c r="D30" s="31"/>
      <c r="E30" s="31"/>
      <c r="F30" s="113" t="s">
        <v>35</v>
      </c>
      <c r="G30" s="31"/>
      <c r="H30" s="31"/>
      <c r="I30" s="113" t="s">
        <v>34</v>
      </c>
      <c r="J30" s="113" t="s">
        <v>36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" customHeight="1">
      <c r="A31" s="31"/>
      <c r="B31" s="36"/>
      <c r="C31" s="31"/>
      <c r="D31" s="114" t="s">
        <v>37</v>
      </c>
      <c r="E31" s="104" t="s">
        <v>38</v>
      </c>
      <c r="F31" s="115">
        <f>ROUND((SUM(BE126:BE193)),  2)</f>
        <v>0</v>
      </c>
      <c r="G31" s="31"/>
      <c r="H31" s="31"/>
      <c r="I31" s="116">
        <v>0.21</v>
      </c>
      <c r="J31" s="115">
        <f>ROUND(((SUM(BE126:BE193))*I31),  2)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6"/>
      <c r="C32" s="31"/>
      <c r="D32" s="31"/>
      <c r="E32" s="104" t="s">
        <v>39</v>
      </c>
      <c r="F32" s="115">
        <f>ROUND((SUM(BF126:BF193)),  2)</f>
        <v>0</v>
      </c>
      <c r="G32" s="31"/>
      <c r="H32" s="31"/>
      <c r="I32" s="116">
        <v>0.12</v>
      </c>
      <c r="J32" s="115">
        <f>ROUND(((SUM(BF126:BF193))*I32), 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hidden="1" customHeight="1">
      <c r="A33" s="31"/>
      <c r="B33" s="36"/>
      <c r="C33" s="31"/>
      <c r="D33" s="31"/>
      <c r="E33" s="104" t="s">
        <v>40</v>
      </c>
      <c r="F33" s="115">
        <f>ROUND((SUM(BG126:BG193)),  2)</f>
        <v>0</v>
      </c>
      <c r="G33" s="31"/>
      <c r="H33" s="31"/>
      <c r="I33" s="116">
        <v>0.21</v>
      </c>
      <c r="J33" s="115">
        <f>0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hidden="1" customHeight="1">
      <c r="A34" s="31"/>
      <c r="B34" s="36"/>
      <c r="C34" s="31"/>
      <c r="D34" s="31"/>
      <c r="E34" s="104" t="s">
        <v>41</v>
      </c>
      <c r="F34" s="115">
        <f>ROUND((SUM(BH126:BH193)),  2)</f>
        <v>0</v>
      </c>
      <c r="G34" s="31"/>
      <c r="H34" s="31"/>
      <c r="I34" s="116">
        <v>0.12</v>
      </c>
      <c r="J34" s="115">
        <f>0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6"/>
      <c r="C35" s="31"/>
      <c r="D35" s="31"/>
      <c r="E35" s="104" t="s">
        <v>42</v>
      </c>
      <c r="F35" s="115">
        <f>ROUND((SUM(BI126:BI193)),  2)</f>
        <v>0</v>
      </c>
      <c r="G35" s="31"/>
      <c r="H35" s="31"/>
      <c r="I35" s="116">
        <v>0</v>
      </c>
      <c r="J35" s="115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17"/>
      <c r="D37" s="118" t="s">
        <v>43</v>
      </c>
      <c r="E37" s="119"/>
      <c r="F37" s="119"/>
      <c r="G37" s="120" t="s">
        <v>44</v>
      </c>
      <c r="H37" s="121" t="s">
        <v>45</v>
      </c>
      <c r="I37" s="119"/>
      <c r="J37" s="122">
        <f>SUM(J28:J35)</f>
        <v>0</v>
      </c>
      <c r="K37" s="123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24" t="s">
        <v>46</v>
      </c>
      <c r="E50" s="125"/>
      <c r="F50" s="125"/>
      <c r="G50" s="124" t="s">
        <v>47</v>
      </c>
      <c r="H50" s="125"/>
      <c r="I50" s="125"/>
      <c r="J50" s="125"/>
      <c r="K50" s="125"/>
      <c r="L50" s="48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31"/>
      <c r="B61" s="36"/>
      <c r="C61" s="31"/>
      <c r="D61" s="126" t="s">
        <v>48</v>
      </c>
      <c r="E61" s="127"/>
      <c r="F61" s="128" t="s">
        <v>49</v>
      </c>
      <c r="G61" s="126" t="s">
        <v>48</v>
      </c>
      <c r="H61" s="127"/>
      <c r="I61" s="127"/>
      <c r="J61" s="129" t="s">
        <v>49</v>
      </c>
      <c r="K61" s="127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31"/>
      <c r="B65" s="36"/>
      <c r="C65" s="31"/>
      <c r="D65" s="124" t="s">
        <v>50</v>
      </c>
      <c r="E65" s="130"/>
      <c r="F65" s="130"/>
      <c r="G65" s="124" t="s">
        <v>51</v>
      </c>
      <c r="H65" s="130"/>
      <c r="I65" s="130"/>
      <c r="J65" s="130"/>
      <c r="K65" s="130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31"/>
      <c r="B76" s="36"/>
      <c r="C76" s="31"/>
      <c r="D76" s="126" t="s">
        <v>48</v>
      </c>
      <c r="E76" s="127"/>
      <c r="F76" s="128" t="s">
        <v>49</v>
      </c>
      <c r="G76" s="126" t="s">
        <v>48</v>
      </c>
      <c r="H76" s="127"/>
      <c r="I76" s="127"/>
      <c r="J76" s="129" t="s">
        <v>49</v>
      </c>
      <c r="K76" s="127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customHeight="1">
      <c r="A81" s="31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customHeight="1">
      <c r="A82" s="31"/>
      <c r="B82" s="32"/>
      <c r="C82" s="20" t="s">
        <v>82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28" t="str">
        <f>E7</f>
        <v>ÚPRAVY NÁDVOŘÍ A ZAHRADY FARY, TUKLATY</v>
      </c>
      <c r="F85" s="255"/>
      <c r="G85" s="255"/>
      <c r="H85" s="255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20</v>
      </c>
      <c r="D87" s="33"/>
      <c r="E87" s="33"/>
      <c r="F87" s="24" t="str">
        <f>F10</f>
        <v xml:space="preserve"> </v>
      </c>
      <c r="G87" s="33"/>
      <c r="H87" s="33"/>
      <c r="I87" s="26" t="s">
        <v>22</v>
      </c>
      <c r="J87" s="63" t="str">
        <f>IF(J10="","",J10)</f>
        <v>13. 11. 2023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15" customHeight="1">
      <c r="A89" s="31"/>
      <c r="B89" s="32"/>
      <c r="C89" s="26" t="s">
        <v>24</v>
      </c>
      <c r="D89" s="33"/>
      <c r="E89" s="33"/>
      <c r="F89" s="24" t="str">
        <f>E13</f>
        <v xml:space="preserve"> </v>
      </c>
      <c r="G89" s="33"/>
      <c r="H89" s="33"/>
      <c r="I89" s="26" t="s">
        <v>29</v>
      </c>
      <c r="J89" s="29" t="str">
        <f>E19</f>
        <v xml:space="preserve"> 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15" customHeight="1">
      <c r="A90" s="31"/>
      <c r="B90" s="32"/>
      <c r="C90" s="26" t="s">
        <v>27</v>
      </c>
      <c r="D90" s="33"/>
      <c r="E90" s="33"/>
      <c r="F90" s="24" t="str">
        <f>IF(E16="","",E16)</f>
        <v>Vyplň údaj</v>
      </c>
      <c r="G90" s="33"/>
      <c r="H90" s="33"/>
      <c r="I90" s="26" t="s">
        <v>31</v>
      </c>
      <c r="J90" s="29" t="str">
        <f>E22</f>
        <v xml:space="preserve"> 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35" t="s">
        <v>83</v>
      </c>
      <c r="D92" s="136"/>
      <c r="E92" s="136"/>
      <c r="F92" s="136"/>
      <c r="G92" s="136"/>
      <c r="H92" s="136"/>
      <c r="I92" s="136"/>
      <c r="J92" s="137" t="s">
        <v>84</v>
      </c>
      <c r="K92" s="136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8" customHeight="1">
      <c r="A94" s="31"/>
      <c r="B94" s="32"/>
      <c r="C94" s="138" t="s">
        <v>85</v>
      </c>
      <c r="D94" s="33"/>
      <c r="E94" s="33"/>
      <c r="F94" s="33"/>
      <c r="G94" s="33"/>
      <c r="H94" s="33"/>
      <c r="I94" s="33"/>
      <c r="J94" s="81">
        <f>J126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86</v>
      </c>
    </row>
    <row r="95" spans="1:47" s="9" customFormat="1" ht="24.9" customHeight="1">
      <c r="B95" s="139"/>
      <c r="C95" s="140"/>
      <c r="D95" s="141" t="s">
        <v>87</v>
      </c>
      <c r="E95" s="142"/>
      <c r="F95" s="142"/>
      <c r="G95" s="142"/>
      <c r="H95" s="142"/>
      <c r="I95" s="142"/>
      <c r="J95" s="143">
        <f>J127</f>
        <v>0</v>
      </c>
      <c r="K95" s="140"/>
      <c r="L95" s="144"/>
    </row>
    <row r="96" spans="1:47" s="10" customFormat="1" ht="19.95" customHeight="1">
      <c r="B96" s="145"/>
      <c r="C96" s="146"/>
      <c r="D96" s="147" t="s">
        <v>88</v>
      </c>
      <c r="E96" s="148"/>
      <c r="F96" s="148"/>
      <c r="G96" s="148"/>
      <c r="H96" s="148"/>
      <c r="I96" s="148"/>
      <c r="J96" s="149">
        <f>J128</f>
        <v>0</v>
      </c>
      <c r="K96" s="146"/>
      <c r="L96" s="150"/>
    </row>
    <row r="97" spans="1:31" s="10" customFormat="1" ht="19.95" customHeight="1">
      <c r="B97" s="145"/>
      <c r="C97" s="146"/>
      <c r="D97" s="147" t="s">
        <v>89</v>
      </c>
      <c r="E97" s="148"/>
      <c r="F97" s="148"/>
      <c r="G97" s="148"/>
      <c r="H97" s="148"/>
      <c r="I97" s="148"/>
      <c r="J97" s="149">
        <f>J133</f>
        <v>0</v>
      </c>
      <c r="K97" s="146"/>
      <c r="L97" s="150"/>
    </row>
    <row r="98" spans="1:31" s="10" customFormat="1" ht="19.95" customHeight="1">
      <c r="B98" s="145"/>
      <c r="C98" s="146"/>
      <c r="D98" s="147" t="s">
        <v>90</v>
      </c>
      <c r="E98" s="148"/>
      <c r="F98" s="148"/>
      <c r="G98" s="148"/>
      <c r="H98" s="148"/>
      <c r="I98" s="148"/>
      <c r="J98" s="149">
        <f>J151</f>
        <v>0</v>
      </c>
      <c r="K98" s="146"/>
      <c r="L98" s="150"/>
    </row>
    <row r="99" spans="1:31" s="10" customFormat="1" ht="19.95" customHeight="1">
      <c r="B99" s="145"/>
      <c r="C99" s="146"/>
      <c r="D99" s="147" t="s">
        <v>91</v>
      </c>
      <c r="E99" s="148"/>
      <c r="F99" s="148"/>
      <c r="G99" s="148"/>
      <c r="H99" s="148"/>
      <c r="I99" s="148"/>
      <c r="J99" s="149">
        <f>J153</f>
        <v>0</v>
      </c>
      <c r="K99" s="146"/>
      <c r="L99" s="150"/>
    </row>
    <row r="100" spans="1:31" s="10" customFormat="1" ht="19.95" customHeight="1">
      <c r="B100" s="145"/>
      <c r="C100" s="146"/>
      <c r="D100" s="147" t="s">
        <v>92</v>
      </c>
      <c r="E100" s="148"/>
      <c r="F100" s="148"/>
      <c r="G100" s="148"/>
      <c r="H100" s="148"/>
      <c r="I100" s="148"/>
      <c r="J100" s="149">
        <f>J161</f>
        <v>0</v>
      </c>
      <c r="K100" s="146"/>
      <c r="L100" s="150"/>
    </row>
    <row r="101" spans="1:31" s="10" customFormat="1" ht="19.95" customHeight="1">
      <c r="B101" s="145"/>
      <c r="C101" s="146"/>
      <c r="D101" s="147" t="s">
        <v>93</v>
      </c>
      <c r="E101" s="148"/>
      <c r="F101" s="148"/>
      <c r="G101" s="148"/>
      <c r="H101" s="148"/>
      <c r="I101" s="148"/>
      <c r="J101" s="149">
        <f>J163</f>
        <v>0</v>
      </c>
      <c r="K101" s="146"/>
      <c r="L101" s="150"/>
    </row>
    <row r="102" spans="1:31" s="10" customFormat="1" ht="19.95" customHeight="1">
      <c r="B102" s="145"/>
      <c r="C102" s="146"/>
      <c r="D102" s="147" t="s">
        <v>94</v>
      </c>
      <c r="E102" s="148"/>
      <c r="F102" s="148"/>
      <c r="G102" s="148"/>
      <c r="H102" s="148"/>
      <c r="I102" s="148"/>
      <c r="J102" s="149">
        <f>J170</f>
        <v>0</v>
      </c>
      <c r="K102" s="146"/>
      <c r="L102" s="150"/>
    </row>
    <row r="103" spans="1:31" s="10" customFormat="1" ht="19.95" customHeight="1">
      <c r="B103" s="145"/>
      <c r="C103" s="146"/>
      <c r="D103" s="147" t="s">
        <v>95</v>
      </c>
      <c r="E103" s="148"/>
      <c r="F103" s="148"/>
      <c r="G103" s="148"/>
      <c r="H103" s="148"/>
      <c r="I103" s="148"/>
      <c r="J103" s="149">
        <f>J175</f>
        <v>0</v>
      </c>
      <c r="K103" s="146"/>
      <c r="L103" s="150"/>
    </row>
    <row r="104" spans="1:31" s="9" customFormat="1" ht="24.9" customHeight="1">
      <c r="B104" s="139"/>
      <c r="C104" s="140"/>
      <c r="D104" s="141" t="s">
        <v>96</v>
      </c>
      <c r="E104" s="142"/>
      <c r="F104" s="142"/>
      <c r="G104" s="142"/>
      <c r="H104" s="142"/>
      <c r="I104" s="142"/>
      <c r="J104" s="143">
        <f>J177</f>
        <v>0</v>
      </c>
      <c r="K104" s="140"/>
      <c r="L104" s="144"/>
    </row>
    <row r="105" spans="1:31" s="10" customFormat="1" ht="19.95" customHeight="1">
      <c r="B105" s="145"/>
      <c r="C105" s="146"/>
      <c r="D105" s="147" t="s">
        <v>97</v>
      </c>
      <c r="E105" s="148"/>
      <c r="F105" s="148"/>
      <c r="G105" s="148"/>
      <c r="H105" s="148"/>
      <c r="I105" s="148"/>
      <c r="J105" s="149">
        <f>J178</f>
        <v>0</v>
      </c>
      <c r="K105" s="146"/>
      <c r="L105" s="150"/>
    </row>
    <row r="106" spans="1:31" s="10" customFormat="1" ht="19.95" customHeight="1">
      <c r="B106" s="145"/>
      <c r="C106" s="146"/>
      <c r="D106" s="147" t="s">
        <v>98</v>
      </c>
      <c r="E106" s="148"/>
      <c r="F106" s="148"/>
      <c r="G106" s="148"/>
      <c r="H106" s="148"/>
      <c r="I106" s="148"/>
      <c r="J106" s="149">
        <f>J186</f>
        <v>0</v>
      </c>
      <c r="K106" s="146"/>
      <c r="L106" s="150"/>
    </row>
    <row r="107" spans="1:31" s="10" customFormat="1" ht="19.95" customHeight="1">
      <c r="B107" s="145"/>
      <c r="C107" s="146"/>
      <c r="D107" s="147" t="s">
        <v>99</v>
      </c>
      <c r="E107" s="148"/>
      <c r="F107" s="148"/>
      <c r="G107" s="148"/>
      <c r="H107" s="148"/>
      <c r="I107" s="148"/>
      <c r="J107" s="149">
        <f>J189</f>
        <v>0</v>
      </c>
      <c r="K107" s="146"/>
      <c r="L107" s="150"/>
    </row>
    <row r="108" spans="1:31" s="10" customFormat="1" ht="19.95" customHeight="1">
      <c r="B108" s="145"/>
      <c r="C108" s="146"/>
      <c r="D108" s="147" t="s">
        <v>100</v>
      </c>
      <c r="E108" s="148"/>
      <c r="F108" s="148"/>
      <c r="G108" s="148"/>
      <c r="H108" s="148"/>
      <c r="I108" s="148"/>
      <c r="J108" s="149">
        <f>J191</f>
        <v>0</v>
      </c>
      <c r="K108" s="146"/>
      <c r="L108" s="150"/>
    </row>
    <row r="109" spans="1:31" s="2" customFormat="1" ht="21.75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" customHeight="1">
      <c r="A110" s="31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63" s="2" customFormat="1" ht="6.9" customHeight="1">
      <c r="A114" s="31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" customHeight="1">
      <c r="A115" s="31"/>
      <c r="B115" s="32"/>
      <c r="C115" s="20" t="s">
        <v>101</v>
      </c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16</v>
      </c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3"/>
      <c r="D118" s="33"/>
      <c r="E118" s="228" t="str">
        <f>E7</f>
        <v>ÚPRAVY NÁDVOŘÍ A ZAHRADY FARY, TUKLATY</v>
      </c>
      <c r="F118" s="255"/>
      <c r="G118" s="255"/>
      <c r="H118" s="255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6.9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2" customHeight="1">
      <c r="A120" s="31"/>
      <c r="B120" s="32"/>
      <c r="C120" s="26" t="s">
        <v>20</v>
      </c>
      <c r="D120" s="33"/>
      <c r="E120" s="33"/>
      <c r="F120" s="24" t="str">
        <f>F10</f>
        <v xml:space="preserve"> </v>
      </c>
      <c r="G120" s="33"/>
      <c r="H120" s="33"/>
      <c r="I120" s="26" t="s">
        <v>22</v>
      </c>
      <c r="J120" s="63" t="str">
        <f>IF(J10="","",J10)</f>
        <v>13. 11. 2023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5.15" customHeight="1">
      <c r="A122" s="31"/>
      <c r="B122" s="32"/>
      <c r="C122" s="26" t="s">
        <v>24</v>
      </c>
      <c r="D122" s="33"/>
      <c r="E122" s="33"/>
      <c r="F122" s="24" t="str">
        <f>E13</f>
        <v xml:space="preserve"> </v>
      </c>
      <c r="G122" s="33"/>
      <c r="H122" s="33"/>
      <c r="I122" s="26" t="s">
        <v>29</v>
      </c>
      <c r="J122" s="29" t="str">
        <f>E19</f>
        <v xml:space="preserve"> </v>
      </c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15" customHeight="1">
      <c r="A123" s="31"/>
      <c r="B123" s="32"/>
      <c r="C123" s="26" t="s">
        <v>27</v>
      </c>
      <c r="D123" s="33"/>
      <c r="E123" s="33"/>
      <c r="F123" s="24" t="str">
        <f>IF(E16="","",E16)</f>
        <v>Vyplň údaj</v>
      </c>
      <c r="G123" s="33"/>
      <c r="H123" s="33"/>
      <c r="I123" s="26" t="s">
        <v>31</v>
      </c>
      <c r="J123" s="29" t="str">
        <f>E22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0.3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11" customFormat="1" ht="29.25" customHeight="1">
      <c r="A125" s="151"/>
      <c r="B125" s="152"/>
      <c r="C125" s="153" t="s">
        <v>102</v>
      </c>
      <c r="D125" s="154" t="s">
        <v>58</v>
      </c>
      <c r="E125" s="154" t="s">
        <v>54</v>
      </c>
      <c r="F125" s="154" t="s">
        <v>55</v>
      </c>
      <c r="G125" s="154" t="s">
        <v>103</v>
      </c>
      <c r="H125" s="154" t="s">
        <v>104</v>
      </c>
      <c r="I125" s="154" t="s">
        <v>105</v>
      </c>
      <c r="J125" s="155" t="s">
        <v>84</v>
      </c>
      <c r="K125" s="156" t="s">
        <v>106</v>
      </c>
      <c r="L125" s="157"/>
      <c r="M125" s="72" t="s">
        <v>1</v>
      </c>
      <c r="N125" s="73" t="s">
        <v>37</v>
      </c>
      <c r="O125" s="73" t="s">
        <v>107</v>
      </c>
      <c r="P125" s="73" t="s">
        <v>108</v>
      </c>
      <c r="Q125" s="73" t="s">
        <v>109</v>
      </c>
      <c r="R125" s="73" t="s">
        <v>110</v>
      </c>
      <c r="S125" s="73" t="s">
        <v>111</v>
      </c>
      <c r="T125" s="74" t="s">
        <v>112</v>
      </c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</row>
    <row r="126" spans="1:63" s="2" customFormat="1" ht="22.8" customHeight="1">
      <c r="A126" s="31"/>
      <c r="B126" s="32"/>
      <c r="C126" s="79" t="s">
        <v>113</v>
      </c>
      <c r="D126" s="33"/>
      <c r="E126" s="33"/>
      <c r="F126" s="33"/>
      <c r="G126" s="33"/>
      <c r="H126" s="33"/>
      <c r="I126" s="33"/>
      <c r="J126" s="158">
        <f>BK126</f>
        <v>0</v>
      </c>
      <c r="K126" s="33"/>
      <c r="L126" s="36"/>
      <c r="M126" s="75"/>
      <c r="N126" s="159"/>
      <c r="O126" s="76"/>
      <c r="P126" s="160">
        <f>P127+P177</f>
        <v>0</v>
      </c>
      <c r="Q126" s="76"/>
      <c r="R126" s="160">
        <f>R127+R177</f>
        <v>258.42512260000001</v>
      </c>
      <c r="S126" s="76"/>
      <c r="T126" s="161">
        <f>T127+T177</f>
        <v>289.44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4" t="s">
        <v>72</v>
      </c>
      <c r="AU126" s="14" t="s">
        <v>86</v>
      </c>
      <c r="BK126" s="162">
        <f>BK127+BK177</f>
        <v>0</v>
      </c>
    </row>
    <row r="127" spans="1:63" s="12" customFormat="1" ht="25.95" customHeight="1">
      <c r="B127" s="163"/>
      <c r="C127" s="164"/>
      <c r="D127" s="165" t="s">
        <v>72</v>
      </c>
      <c r="E127" s="166" t="s">
        <v>114</v>
      </c>
      <c r="F127" s="166" t="s">
        <v>115</v>
      </c>
      <c r="G127" s="164"/>
      <c r="H127" s="164"/>
      <c r="I127" s="167"/>
      <c r="J127" s="168">
        <f>BK127</f>
        <v>0</v>
      </c>
      <c r="K127" s="164"/>
      <c r="L127" s="169"/>
      <c r="M127" s="170"/>
      <c r="N127" s="171"/>
      <c r="O127" s="171"/>
      <c r="P127" s="172">
        <f>P128+P133+P151+P153+P161+P163+P170+P175</f>
        <v>0</v>
      </c>
      <c r="Q127" s="171"/>
      <c r="R127" s="172">
        <f>R128+R133+R151+R153+R161+R163+R170+R175</f>
        <v>258.39740260000002</v>
      </c>
      <c r="S127" s="171"/>
      <c r="T127" s="173">
        <f>T128+T133+T151+T153+T161+T163+T170+T175</f>
        <v>289.44</v>
      </c>
      <c r="AR127" s="174" t="s">
        <v>78</v>
      </c>
      <c r="AT127" s="175" t="s">
        <v>72</v>
      </c>
      <c r="AU127" s="175" t="s">
        <v>73</v>
      </c>
      <c r="AY127" s="174" t="s">
        <v>116</v>
      </c>
      <c r="BK127" s="176">
        <f>BK128+BK133+BK151+BK153+BK161+BK163+BK170+BK175</f>
        <v>0</v>
      </c>
    </row>
    <row r="128" spans="1:63" s="12" customFormat="1" ht="22.8" customHeight="1">
      <c r="B128" s="163"/>
      <c r="C128" s="164"/>
      <c r="D128" s="165" t="s">
        <v>72</v>
      </c>
      <c r="E128" s="177" t="s">
        <v>117</v>
      </c>
      <c r="F128" s="177" t="s">
        <v>118</v>
      </c>
      <c r="G128" s="164"/>
      <c r="H128" s="164"/>
      <c r="I128" s="167"/>
      <c r="J128" s="178">
        <f>BK128</f>
        <v>0</v>
      </c>
      <c r="K128" s="164"/>
      <c r="L128" s="169"/>
      <c r="M128" s="170"/>
      <c r="N128" s="171"/>
      <c r="O128" s="171"/>
      <c r="P128" s="172">
        <f>SUM(P129:P132)</f>
        <v>0</v>
      </c>
      <c r="Q128" s="171"/>
      <c r="R128" s="172">
        <f>SUM(R129:R132)</f>
        <v>0</v>
      </c>
      <c r="S128" s="171"/>
      <c r="T128" s="173">
        <f>SUM(T129:T132)</f>
        <v>0</v>
      </c>
      <c r="AR128" s="174" t="s">
        <v>78</v>
      </c>
      <c r="AT128" s="175" t="s">
        <v>72</v>
      </c>
      <c r="AU128" s="175" t="s">
        <v>78</v>
      </c>
      <c r="AY128" s="174" t="s">
        <v>116</v>
      </c>
      <c r="BK128" s="176">
        <f>SUM(BK129:BK132)</f>
        <v>0</v>
      </c>
    </row>
    <row r="129" spans="1:65" s="2" customFormat="1" ht="16.5" customHeight="1">
      <c r="A129" s="31"/>
      <c r="B129" s="32"/>
      <c r="C129" s="179" t="s">
        <v>78</v>
      </c>
      <c r="D129" s="179" t="s">
        <v>119</v>
      </c>
      <c r="E129" s="180" t="s">
        <v>120</v>
      </c>
      <c r="F129" s="181" t="s">
        <v>121</v>
      </c>
      <c r="G129" s="182" t="s">
        <v>122</v>
      </c>
      <c r="H129" s="183">
        <v>1</v>
      </c>
      <c r="I129" s="184"/>
      <c r="J129" s="185">
        <f>ROUND(I129*H129,2)</f>
        <v>0</v>
      </c>
      <c r="K129" s="186"/>
      <c r="L129" s="36"/>
      <c r="M129" s="187" t="s">
        <v>1</v>
      </c>
      <c r="N129" s="188" t="s">
        <v>38</v>
      </c>
      <c r="O129" s="68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1" t="s">
        <v>123</v>
      </c>
      <c r="AT129" s="191" t="s">
        <v>119</v>
      </c>
      <c r="AU129" s="191" t="s">
        <v>80</v>
      </c>
      <c r="AY129" s="14" t="s">
        <v>116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4" t="s">
        <v>78</v>
      </c>
      <c r="BK129" s="192">
        <f>ROUND(I129*H129,2)</f>
        <v>0</v>
      </c>
      <c r="BL129" s="14" t="s">
        <v>123</v>
      </c>
      <c r="BM129" s="191" t="s">
        <v>124</v>
      </c>
    </row>
    <row r="130" spans="1:65" s="2" customFormat="1" ht="16.5" customHeight="1">
      <c r="A130" s="31"/>
      <c r="B130" s="32"/>
      <c r="C130" s="179" t="s">
        <v>80</v>
      </c>
      <c r="D130" s="179" t="s">
        <v>119</v>
      </c>
      <c r="E130" s="180" t="s">
        <v>125</v>
      </c>
      <c r="F130" s="181" t="s">
        <v>126</v>
      </c>
      <c r="G130" s="182" t="s">
        <v>122</v>
      </c>
      <c r="H130" s="183">
        <v>1</v>
      </c>
      <c r="I130" s="184"/>
      <c r="J130" s="185">
        <f>ROUND(I130*H130,2)</f>
        <v>0</v>
      </c>
      <c r="K130" s="186"/>
      <c r="L130" s="36"/>
      <c r="M130" s="187" t="s">
        <v>1</v>
      </c>
      <c r="N130" s="188" t="s">
        <v>38</v>
      </c>
      <c r="O130" s="68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1" t="s">
        <v>123</v>
      </c>
      <c r="AT130" s="191" t="s">
        <v>119</v>
      </c>
      <c r="AU130" s="191" t="s">
        <v>80</v>
      </c>
      <c r="AY130" s="14" t="s">
        <v>116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14" t="s">
        <v>78</v>
      </c>
      <c r="BK130" s="192">
        <f>ROUND(I130*H130,2)</f>
        <v>0</v>
      </c>
      <c r="BL130" s="14" t="s">
        <v>123</v>
      </c>
      <c r="BM130" s="191" t="s">
        <v>127</v>
      </c>
    </row>
    <row r="131" spans="1:65" s="2" customFormat="1" ht="16.5" customHeight="1">
      <c r="A131" s="31"/>
      <c r="B131" s="32"/>
      <c r="C131" s="179" t="s">
        <v>128</v>
      </c>
      <c r="D131" s="179" t="s">
        <v>119</v>
      </c>
      <c r="E131" s="180" t="s">
        <v>129</v>
      </c>
      <c r="F131" s="181" t="s">
        <v>130</v>
      </c>
      <c r="G131" s="182" t="s">
        <v>122</v>
      </c>
      <c r="H131" s="183">
        <v>5</v>
      </c>
      <c r="I131" s="184"/>
      <c r="J131" s="185">
        <f>ROUND(I131*H131,2)</f>
        <v>0</v>
      </c>
      <c r="K131" s="186"/>
      <c r="L131" s="36"/>
      <c r="M131" s="187" t="s">
        <v>1</v>
      </c>
      <c r="N131" s="188" t="s">
        <v>38</v>
      </c>
      <c r="O131" s="68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1" t="s">
        <v>123</v>
      </c>
      <c r="AT131" s="191" t="s">
        <v>119</v>
      </c>
      <c r="AU131" s="191" t="s">
        <v>80</v>
      </c>
      <c r="AY131" s="14" t="s">
        <v>116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4" t="s">
        <v>78</v>
      </c>
      <c r="BK131" s="192">
        <f>ROUND(I131*H131,2)</f>
        <v>0</v>
      </c>
      <c r="BL131" s="14" t="s">
        <v>123</v>
      </c>
      <c r="BM131" s="191" t="s">
        <v>131</v>
      </c>
    </row>
    <row r="132" spans="1:65" s="2" customFormat="1" ht="16.5" customHeight="1">
      <c r="A132" s="31"/>
      <c r="B132" s="32"/>
      <c r="C132" s="179" t="s">
        <v>123</v>
      </c>
      <c r="D132" s="179" t="s">
        <v>119</v>
      </c>
      <c r="E132" s="180" t="s">
        <v>132</v>
      </c>
      <c r="F132" s="181" t="s">
        <v>133</v>
      </c>
      <c r="G132" s="182" t="s">
        <v>122</v>
      </c>
      <c r="H132" s="183">
        <v>1</v>
      </c>
      <c r="I132" s="184"/>
      <c r="J132" s="185">
        <f>ROUND(I132*H132,2)</f>
        <v>0</v>
      </c>
      <c r="K132" s="186"/>
      <c r="L132" s="36"/>
      <c r="M132" s="187" t="s">
        <v>1</v>
      </c>
      <c r="N132" s="188" t="s">
        <v>38</v>
      </c>
      <c r="O132" s="68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1" t="s">
        <v>123</v>
      </c>
      <c r="AT132" s="191" t="s">
        <v>119</v>
      </c>
      <c r="AU132" s="191" t="s">
        <v>80</v>
      </c>
      <c r="AY132" s="14" t="s">
        <v>116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4" t="s">
        <v>78</v>
      </c>
      <c r="BK132" s="192">
        <f>ROUND(I132*H132,2)</f>
        <v>0</v>
      </c>
      <c r="BL132" s="14" t="s">
        <v>123</v>
      </c>
      <c r="BM132" s="191" t="s">
        <v>134</v>
      </c>
    </row>
    <row r="133" spans="1:65" s="12" customFormat="1" ht="22.8" customHeight="1">
      <c r="B133" s="163"/>
      <c r="C133" s="164"/>
      <c r="D133" s="165" t="s">
        <v>72</v>
      </c>
      <c r="E133" s="177" t="s">
        <v>78</v>
      </c>
      <c r="F133" s="177" t="s">
        <v>121</v>
      </c>
      <c r="G133" s="164"/>
      <c r="H133" s="164"/>
      <c r="I133" s="167"/>
      <c r="J133" s="178">
        <f>BK133</f>
        <v>0</v>
      </c>
      <c r="K133" s="164"/>
      <c r="L133" s="169"/>
      <c r="M133" s="170"/>
      <c r="N133" s="171"/>
      <c r="O133" s="171"/>
      <c r="P133" s="172">
        <f>SUM(P134:P150)</f>
        <v>0</v>
      </c>
      <c r="Q133" s="171"/>
      <c r="R133" s="172">
        <f>SUM(R134:R150)</f>
        <v>0.67500000000000004</v>
      </c>
      <c r="S133" s="171"/>
      <c r="T133" s="173">
        <f>SUM(T134:T150)</f>
        <v>234.44</v>
      </c>
      <c r="AR133" s="174" t="s">
        <v>78</v>
      </c>
      <c r="AT133" s="175" t="s">
        <v>72</v>
      </c>
      <c r="AU133" s="175" t="s">
        <v>78</v>
      </c>
      <c r="AY133" s="174" t="s">
        <v>116</v>
      </c>
      <c r="BK133" s="176">
        <f>SUM(BK134:BK150)</f>
        <v>0</v>
      </c>
    </row>
    <row r="134" spans="1:65" s="2" customFormat="1" ht="24.15" customHeight="1">
      <c r="A134" s="31"/>
      <c r="B134" s="32"/>
      <c r="C134" s="179" t="s">
        <v>135</v>
      </c>
      <c r="D134" s="179" t="s">
        <v>119</v>
      </c>
      <c r="E134" s="180" t="s">
        <v>136</v>
      </c>
      <c r="F134" s="181" t="s">
        <v>137</v>
      </c>
      <c r="G134" s="182" t="s">
        <v>138</v>
      </c>
      <c r="H134" s="183">
        <v>150</v>
      </c>
      <c r="I134" s="184"/>
      <c r="J134" s="185">
        <f t="shared" ref="J134:J150" si="0">ROUND(I134*H134,2)</f>
        <v>0</v>
      </c>
      <c r="K134" s="186"/>
      <c r="L134" s="36"/>
      <c r="M134" s="187" t="s">
        <v>1</v>
      </c>
      <c r="N134" s="188" t="s">
        <v>38</v>
      </c>
      <c r="O134" s="68"/>
      <c r="P134" s="189">
        <f t="shared" ref="P134:P150" si="1">O134*H134</f>
        <v>0</v>
      </c>
      <c r="Q134" s="189">
        <v>0</v>
      </c>
      <c r="R134" s="189">
        <f t="shared" ref="R134:R150" si="2">Q134*H134</f>
        <v>0</v>
      </c>
      <c r="S134" s="189">
        <v>0.29499999999999998</v>
      </c>
      <c r="T134" s="190">
        <f t="shared" ref="T134:T150" si="3">S134*H134</f>
        <v>44.25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1" t="s">
        <v>123</v>
      </c>
      <c r="AT134" s="191" t="s">
        <v>119</v>
      </c>
      <c r="AU134" s="191" t="s">
        <v>80</v>
      </c>
      <c r="AY134" s="14" t="s">
        <v>116</v>
      </c>
      <c r="BE134" s="192">
        <f t="shared" ref="BE134:BE150" si="4">IF(N134="základní",J134,0)</f>
        <v>0</v>
      </c>
      <c r="BF134" s="192">
        <f t="shared" ref="BF134:BF150" si="5">IF(N134="snížená",J134,0)</f>
        <v>0</v>
      </c>
      <c r="BG134" s="192">
        <f t="shared" ref="BG134:BG150" si="6">IF(N134="zákl. přenesená",J134,0)</f>
        <v>0</v>
      </c>
      <c r="BH134" s="192">
        <f t="shared" ref="BH134:BH150" si="7">IF(N134="sníž. přenesená",J134,0)</f>
        <v>0</v>
      </c>
      <c r="BI134" s="192">
        <f t="shared" ref="BI134:BI150" si="8">IF(N134="nulová",J134,0)</f>
        <v>0</v>
      </c>
      <c r="BJ134" s="14" t="s">
        <v>78</v>
      </c>
      <c r="BK134" s="192">
        <f t="shared" ref="BK134:BK150" si="9">ROUND(I134*H134,2)</f>
        <v>0</v>
      </c>
      <c r="BL134" s="14" t="s">
        <v>123</v>
      </c>
      <c r="BM134" s="191" t="s">
        <v>139</v>
      </c>
    </row>
    <row r="135" spans="1:65" s="2" customFormat="1" ht="24.15" customHeight="1">
      <c r="A135" s="31"/>
      <c r="B135" s="32"/>
      <c r="C135" s="179" t="s">
        <v>140</v>
      </c>
      <c r="D135" s="179" t="s">
        <v>119</v>
      </c>
      <c r="E135" s="180" t="s">
        <v>141</v>
      </c>
      <c r="F135" s="181" t="s">
        <v>142</v>
      </c>
      <c r="G135" s="182" t="s">
        <v>138</v>
      </c>
      <c r="H135" s="183">
        <v>150</v>
      </c>
      <c r="I135" s="184"/>
      <c r="J135" s="185">
        <f t="shared" si="0"/>
        <v>0</v>
      </c>
      <c r="K135" s="186"/>
      <c r="L135" s="36"/>
      <c r="M135" s="187" t="s">
        <v>1</v>
      </c>
      <c r="N135" s="188" t="s">
        <v>38</v>
      </c>
      <c r="O135" s="68"/>
      <c r="P135" s="189">
        <f t="shared" si="1"/>
        <v>0</v>
      </c>
      <c r="Q135" s="189">
        <v>0</v>
      </c>
      <c r="R135" s="189">
        <f t="shared" si="2"/>
        <v>0</v>
      </c>
      <c r="S135" s="189">
        <v>0.3</v>
      </c>
      <c r="T135" s="190">
        <f t="shared" si="3"/>
        <v>45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1" t="s">
        <v>123</v>
      </c>
      <c r="AT135" s="191" t="s">
        <v>119</v>
      </c>
      <c r="AU135" s="191" t="s">
        <v>80</v>
      </c>
      <c r="AY135" s="14" t="s">
        <v>116</v>
      </c>
      <c r="BE135" s="192">
        <f t="shared" si="4"/>
        <v>0</v>
      </c>
      <c r="BF135" s="192">
        <f t="shared" si="5"/>
        <v>0</v>
      </c>
      <c r="BG135" s="192">
        <f t="shared" si="6"/>
        <v>0</v>
      </c>
      <c r="BH135" s="192">
        <f t="shared" si="7"/>
        <v>0</v>
      </c>
      <c r="BI135" s="192">
        <f t="shared" si="8"/>
        <v>0</v>
      </c>
      <c r="BJ135" s="14" t="s">
        <v>78</v>
      </c>
      <c r="BK135" s="192">
        <f t="shared" si="9"/>
        <v>0</v>
      </c>
      <c r="BL135" s="14" t="s">
        <v>123</v>
      </c>
      <c r="BM135" s="191" t="s">
        <v>143</v>
      </c>
    </row>
    <row r="136" spans="1:65" s="2" customFormat="1" ht="24.15" customHeight="1">
      <c r="A136" s="31"/>
      <c r="B136" s="32"/>
      <c r="C136" s="179" t="s">
        <v>144</v>
      </c>
      <c r="D136" s="179" t="s">
        <v>119</v>
      </c>
      <c r="E136" s="180" t="s">
        <v>145</v>
      </c>
      <c r="F136" s="181" t="s">
        <v>146</v>
      </c>
      <c r="G136" s="182" t="s">
        <v>138</v>
      </c>
      <c r="H136" s="183">
        <v>420</v>
      </c>
      <c r="I136" s="184"/>
      <c r="J136" s="185">
        <f t="shared" si="0"/>
        <v>0</v>
      </c>
      <c r="K136" s="186"/>
      <c r="L136" s="36"/>
      <c r="M136" s="187" t="s">
        <v>1</v>
      </c>
      <c r="N136" s="188" t="s">
        <v>38</v>
      </c>
      <c r="O136" s="68"/>
      <c r="P136" s="189">
        <f t="shared" si="1"/>
        <v>0</v>
      </c>
      <c r="Q136" s="189">
        <v>0</v>
      </c>
      <c r="R136" s="189">
        <f t="shared" si="2"/>
        <v>0</v>
      </c>
      <c r="S136" s="189">
        <v>0.28999999999999998</v>
      </c>
      <c r="T136" s="190">
        <f t="shared" si="3"/>
        <v>121.8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1" t="s">
        <v>123</v>
      </c>
      <c r="AT136" s="191" t="s">
        <v>119</v>
      </c>
      <c r="AU136" s="191" t="s">
        <v>80</v>
      </c>
      <c r="AY136" s="14" t="s">
        <v>116</v>
      </c>
      <c r="BE136" s="192">
        <f t="shared" si="4"/>
        <v>0</v>
      </c>
      <c r="BF136" s="192">
        <f t="shared" si="5"/>
        <v>0</v>
      </c>
      <c r="BG136" s="192">
        <f t="shared" si="6"/>
        <v>0</v>
      </c>
      <c r="BH136" s="192">
        <f t="shared" si="7"/>
        <v>0</v>
      </c>
      <c r="BI136" s="192">
        <f t="shared" si="8"/>
        <v>0</v>
      </c>
      <c r="BJ136" s="14" t="s">
        <v>78</v>
      </c>
      <c r="BK136" s="192">
        <f t="shared" si="9"/>
        <v>0</v>
      </c>
      <c r="BL136" s="14" t="s">
        <v>123</v>
      </c>
      <c r="BM136" s="191" t="s">
        <v>147</v>
      </c>
    </row>
    <row r="137" spans="1:65" s="2" customFormat="1" ht="33" customHeight="1">
      <c r="A137" s="31"/>
      <c r="B137" s="32"/>
      <c r="C137" s="179" t="s">
        <v>148</v>
      </c>
      <c r="D137" s="179" t="s">
        <v>119</v>
      </c>
      <c r="E137" s="180" t="s">
        <v>149</v>
      </c>
      <c r="F137" s="181" t="s">
        <v>150</v>
      </c>
      <c r="G137" s="182" t="s">
        <v>138</v>
      </c>
      <c r="H137" s="183">
        <v>5</v>
      </c>
      <c r="I137" s="184"/>
      <c r="J137" s="185">
        <f t="shared" si="0"/>
        <v>0</v>
      </c>
      <c r="K137" s="186"/>
      <c r="L137" s="36"/>
      <c r="M137" s="187" t="s">
        <v>1</v>
      </c>
      <c r="N137" s="188" t="s">
        <v>38</v>
      </c>
      <c r="O137" s="68"/>
      <c r="P137" s="189">
        <f t="shared" si="1"/>
        <v>0</v>
      </c>
      <c r="Q137" s="189">
        <v>0</v>
      </c>
      <c r="R137" s="189">
        <f t="shared" si="2"/>
        <v>0</v>
      </c>
      <c r="S137" s="189">
        <v>0.44</v>
      </c>
      <c r="T137" s="190">
        <f t="shared" si="3"/>
        <v>2.2000000000000002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1" t="s">
        <v>123</v>
      </c>
      <c r="AT137" s="191" t="s">
        <v>119</v>
      </c>
      <c r="AU137" s="191" t="s">
        <v>80</v>
      </c>
      <c r="AY137" s="14" t="s">
        <v>116</v>
      </c>
      <c r="BE137" s="192">
        <f t="shared" si="4"/>
        <v>0</v>
      </c>
      <c r="BF137" s="192">
        <f t="shared" si="5"/>
        <v>0</v>
      </c>
      <c r="BG137" s="192">
        <f t="shared" si="6"/>
        <v>0</v>
      </c>
      <c r="BH137" s="192">
        <f t="shared" si="7"/>
        <v>0</v>
      </c>
      <c r="BI137" s="192">
        <f t="shared" si="8"/>
        <v>0</v>
      </c>
      <c r="BJ137" s="14" t="s">
        <v>78</v>
      </c>
      <c r="BK137" s="192">
        <f t="shared" si="9"/>
        <v>0</v>
      </c>
      <c r="BL137" s="14" t="s">
        <v>123</v>
      </c>
      <c r="BM137" s="191" t="s">
        <v>151</v>
      </c>
    </row>
    <row r="138" spans="1:65" s="2" customFormat="1" ht="24.15" customHeight="1">
      <c r="A138" s="31"/>
      <c r="B138" s="32"/>
      <c r="C138" s="179" t="s">
        <v>152</v>
      </c>
      <c r="D138" s="179" t="s">
        <v>119</v>
      </c>
      <c r="E138" s="180" t="s">
        <v>153</v>
      </c>
      <c r="F138" s="181" t="s">
        <v>154</v>
      </c>
      <c r="G138" s="182" t="s">
        <v>138</v>
      </c>
      <c r="H138" s="183">
        <v>5</v>
      </c>
      <c r="I138" s="184"/>
      <c r="J138" s="185">
        <f t="shared" si="0"/>
        <v>0</v>
      </c>
      <c r="K138" s="186"/>
      <c r="L138" s="36"/>
      <c r="M138" s="187" t="s">
        <v>1</v>
      </c>
      <c r="N138" s="188" t="s">
        <v>38</v>
      </c>
      <c r="O138" s="68"/>
      <c r="P138" s="189">
        <f t="shared" si="1"/>
        <v>0</v>
      </c>
      <c r="Q138" s="189">
        <v>0</v>
      </c>
      <c r="R138" s="189">
        <f t="shared" si="2"/>
        <v>0</v>
      </c>
      <c r="S138" s="189">
        <v>0.24</v>
      </c>
      <c r="T138" s="190">
        <f t="shared" si="3"/>
        <v>1.2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1" t="s">
        <v>123</v>
      </c>
      <c r="AT138" s="191" t="s">
        <v>119</v>
      </c>
      <c r="AU138" s="191" t="s">
        <v>80</v>
      </c>
      <c r="AY138" s="14" t="s">
        <v>116</v>
      </c>
      <c r="BE138" s="192">
        <f t="shared" si="4"/>
        <v>0</v>
      </c>
      <c r="BF138" s="192">
        <f t="shared" si="5"/>
        <v>0</v>
      </c>
      <c r="BG138" s="192">
        <f t="shared" si="6"/>
        <v>0</v>
      </c>
      <c r="BH138" s="192">
        <f t="shared" si="7"/>
        <v>0</v>
      </c>
      <c r="BI138" s="192">
        <f t="shared" si="8"/>
        <v>0</v>
      </c>
      <c r="BJ138" s="14" t="s">
        <v>78</v>
      </c>
      <c r="BK138" s="192">
        <f t="shared" si="9"/>
        <v>0</v>
      </c>
      <c r="BL138" s="14" t="s">
        <v>123</v>
      </c>
      <c r="BM138" s="191" t="s">
        <v>155</v>
      </c>
    </row>
    <row r="139" spans="1:65" s="2" customFormat="1" ht="33" customHeight="1">
      <c r="A139" s="31"/>
      <c r="B139" s="32"/>
      <c r="C139" s="179" t="s">
        <v>156</v>
      </c>
      <c r="D139" s="179" t="s">
        <v>119</v>
      </c>
      <c r="E139" s="180" t="s">
        <v>157</v>
      </c>
      <c r="F139" s="181" t="s">
        <v>158</v>
      </c>
      <c r="G139" s="182" t="s">
        <v>138</v>
      </c>
      <c r="H139" s="183">
        <v>60</v>
      </c>
      <c r="I139" s="184"/>
      <c r="J139" s="185">
        <f t="shared" si="0"/>
        <v>0</v>
      </c>
      <c r="K139" s="186"/>
      <c r="L139" s="36"/>
      <c r="M139" s="187" t="s">
        <v>1</v>
      </c>
      <c r="N139" s="188" t="s">
        <v>38</v>
      </c>
      <c r="O139" s="68"/>
      <c r="P139" s="189">
        <f t="shared" si="1"/>
        <v>0</v>
      </c>
      <c r="Q139" s="189">
        <v>0</v>
      </c>
      <c r="R139" s="189">
        <f t="shared" si="2"/>
        <v>0</v>
      </c>
      <c r="S139" s="189">
        <v>0.32500000000000001</v>
      </c>
      <c r="T139" s="190">
        <f t="shared" si="3"/>
        <v>19.5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1" t="s">
        <v>123</v>
      </c>
      <c r="AT139" s="191" t="s">
        <v>119</v>
      </c>
      <c r="AU139" s="191" t="s">
        <v>80</v>
      </c>
      <c r="AY139" s="14" t="s">
        <v>116</v>
      </c>
      <c r="BE139" s="192">
        <f t="shared" si="4"/>
        <v>0</v>
      </c>
      <c r="BF139" s="192">
        <f t="shared" si="5"/>
        <v>0</v>
      </c>
      <c r="BG139" s="192">
        <f t="shared" si="6"/>
        <v>0</v>
      </c>
      <c r="BH139" s="192">
        <f t="shared" si="7"/>
        <v>0</v>
      </c>
      <c r="BI139" s="192">
        <f t="shared" si="8"/>
        <v>0</v>
      </c>
      <c r="BJ139" s="14" t="s">
        <v>78</v>
      </c>
      <c r="BK139" s="192">
        <f t="shared" si="9"/>
        <v>0</v>
      </c>
      <c r="BL139" s="14" t="s">
        <v>123</v>
      </c>
      <c r="BM139" s="191" t="s">
        <v>159</v>
      </c>
    </row>
    <row r="140" spans="1:65" s="2" customFormat="1" ht="24.15" customHeight="1">
      <c r="A140" s="31"/>
      <c r="B140" s="32"/>
      <c r="C140" s="179" t="s">
        <v>160</v>
      </c>
      <c r="D140" s="179" t="s">
        <v>119</v>
      </c>
      <c r="E140" s="180" t="s">
        <v>161</v>
      </c>
      <c r="F140" s="181" t="s">
        <v>162</v>
      </c>
      <c r="G140" s="182" t="s">
        <v>138</v>
      </c>
      <c r="H140" s="183">
        <v>5</v>
      </c>
      <c r="I140" s="184"/>
      <c r="J140" s="185">
        <f t="shared" si="0"/>
        <v>0</v>
      </c>
      <c r="K140" s="186"/>
      <c r="L140" s="36"/>
      <c r="M140" s="187" t="s">
        <v>1</v>
      </c>
      <c r="N140" s="188" t="s">
        <v>38</v>
      </c>
      <c r="O140" s="68"/>
      <c r="P140" s="189">
        <f t="shared" si="1"/>
        <v>0</v>
      </c>
      <c r="Q140" s="189">
        <v>0</v>
      </c>
      <c r="R140" s="189">
        <f t="shared" si="2"/>
        <v>0</v>
      </c>
      <c r="S140" s="189">
        <v>9.8000000000000004E-2</v>
      </c>
      <c r="T140" s="190">
        <f t="shared" si="3"/>
        <v>0.49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1" t="s">
        <v>123</v>
      </c>
      <c r="AT140" s="191" t="s">
        <v>119</v>
      </c>
      <c r="AU140" s="191" t="s">
        <v>80</v>
      </c>
      <c r="AY140" s="14" t="s">
        <v>116</v>
      </c>
      <c r="BE140" s="192">
        <f t="shared" si="4"/>
        <v>0</v>
      </c>
      <c r="BF140" s="192">
        <f t="shared" si="5"/>
        <v>0</v>
      </c>
      <c r="BG140" s="192">
        <f t="shared" si="6"/>
        <v>0</v>
      </c>
      <c r="BH140" s="192">
        <f t="shared" si="7"/>
        <v>0</v>
      </c>
      <c r="BI140" s="192">
        <f t="shared" si="8"/>
        <v>0</v>
      </c>
      <c r="BJ140" s="14" t="s">
        <v>78</v>
      </c>
      <c r="BK140" s="192">
        <f t="shared" si="9"/>
        <v>0</v>
      </c>
      <c r="BL140" s="14" t="s">
        <v>123</v>
      </c>
      <c r="BM140" s="191" t="s">
        <v>163</v>
      </c>
    </row>
    <row r="141" spans="1:65" s="2" customFormat="1" ht="24.15" customHeight="1">
      <c r="A141" s="31"/>
      <c r="B141" s="32"/>
      <c r="C141" s="179" t="s">
        <v>8</v>
      </c>
      <c r="D141" s="179" t="s">
        <v>119</v>
      </c>
      <c r="E141" s="180" t="s">
        <v>164</v>
      </c>
      <c r="F141" s="181" t="s">
        <v>165</v>
      </c>
      <c r="G141" s="182" t="s">
        <v>138</v>
      </c>
      <c r="H141" s="183">
        <v>120</v>
      </c>
      <c r="I141" s="184"/>
      <c r="J141" s="185">
        <f t="shared" si="0"/>
        <v>0</v>
      </c>
      <c r="K141" s="186"/>
      <c r="L141" s="36"/>
      <c r="M141" s="187" t="s">
        <v>1</v>
      </c>
      <c r="N141" s="188" t="s">
        <v>38</v>
      </c>
      <c r="O141" s="68"/>
      <c r="P141" s="189">
        <f t="shared" si="1"/>
        <v>0</v>
      </c>
      <c r="Q141" s="189">
        <v>0</v>
      </c>
      <c r="R141" s="189">
        <f t="shared" si="2"/>
        <v>0</v>
      </c>
      <c r="S141" s="189">
        <v>0</v>
      </c>
      <c r="T141" s="190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1" t="s">
        <v>123</v>
      </c>
      <c r="AT141" s="191" t="s">
        <v>119</v>
      </c>
      <c r="AU141" s="191" t="s">
        <v>80</v>
      </c>
      <c r="AY141" s="14" t="s">
        <v>116</v>
      </c>
      <c r="BE141" s="192">
        <f t="shared" si="4"/>
        <v>0</v>
      </c>
      <c r="BF141" s="192">
        <f t="shared" si="5"/>
        <v>0</v>
      </c>
      <c r="BG141" s="192">
        <f t="shared" si="6"/>
        <v>0</v>
      </c>
      <c r="BH141" s="192">
        <f t="shared" si="7"/>
        <v>0</v>
      </c>
      <c r="BI141" s="192">
        <f t="shared" si="8"/>
        <v>0</v>
      </c>
      <c r="BJ141" s="14" t="s">
        <v>78</v>
      </c>
      <c r="BK141" s="192">
        <f t="shared" si="9"/>
        <v>0</v>
      </c>
      <c r="BL141" s="14" t="s">
        <v>123</v>
      </c>
      <c r="BM141" s="191" t="s">
        <v>166</v>
      </c>
    </row>
    <row r="142" spans="1:65" s="2" customFormat="1" ht="33" customHeight="1">
      <c r="A142" s="31"/>
      <c r="B142" s="32"/>
      <c r="C142" s="179" t="s">
        <v>167</v>
      </c>
      <c r="D142" s="179" t="s">
        <v>119</v>
      </c>
      <c r="E142" s="180" t="s">
        <v>168</v>
      </c>
      <c r="F142" s="181" t="s">
        <v>169</v>
      </c>
      <c r="G142" s="182" t="s">
        <v>170</v>
      </c>
      <c r="H142" s="183">
        <v>171</v>
      </c>
      <c r="I142" s="184"/>
      <c r="J142" s="185">
        <f t="shared" si="0"/>
        <v>0</v>
      </c>
      <c r="K142" s="186"/>
      <c r="L142" s="36"/>
      <c r="M142" s="187" t="s">
        <v>1</v>
      </c>
      <c r="N142" s="188" t="s">
        <v>38</v>
      </c>
      <c r="O142" s="68"/>
      <c r="P142" s="189">
        <f t="shared" si="1"/>
        <v>0</v>
      </c>
      <c r="Q142" s="189">
        <v>0</v>
      </c>
      <c r="R142" s="189">
        <f t="shared" si="2"/>
        <v>0</v>
      </c>
      <c r="S142" s="189">
        <v>0</v>
      </c>
      <c r="T142" s="190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1" t="s">
        <v>123</v>
      </c>
      <c r="AT142" s="191" t="s">
        <v>119</v>
      </c>
      <c r="AU142" s="191" t="s">
        <v>80</v>
      </c>
      <c r="AY142" s="14" t="s">
        <v>116</v>
      </c>
      <c r="BE142" s="192">
        <f t="shared" si="4"/>
        <v>0</v>
      </c>
      <c r="BF142" s="192">
        <f t="shared" si="5"/>
        <v>0</v>
      </c>
      <c r="BG142" s="192">
        <f t="shared" si="6"/>
        <v>0</v>
      </c>
      <c r="BH142" s="192">
        <f t="shared" si="7"/>
        <v>0</v>
      </c>
      <c r="BI142" s="192">
        <f t="shared" si="8"/>
        <v>0</v>
      </c>
      <c r="BJ142" s="14" t="s">
        <v>78</v>
      </c>
      <c r="BK142" s="192">
        <f t="shared" si="9"/>
        <v>0</v>
      </c>
      <c r="BL142" s="14" t="s">
        <v>123</v>
      </c>
      <c r="BM142" s="191" t="s">
        <v>171</v>
      </c>
    </row>
    <row r="143" spans="1:65" s="2" customFormat="1" ht="33" customHeight="1">
      <c r="A143" s="31"/>
      <c r="B143" s="32"/>
      <c r="C143" s="179" t="s">
        <v>172</v>
      </c>
      <c r="D143" s="179" t="s">
        <v>119</v>
      </c>
      <c r="E143" s="180" t="s">
        <v>173</v>
      </c>
      <c r="F143" s="181" t="s">
        <v>174</v>
      </c>
      <c r="G143" s="182" t="s">
        <v>175</v>
      </c>
      <c r="H143" s="183">
        <v>25</v>
      </c>
      <c r="I143" s="184"/>
      <c r="J143" s="185">
        <f t="shared" si="0"/>
        <v>0</v>
      </c>
      <c r="K143" s="186"/>
      <c r="L143" s="36"/>
      <c r="M143" s="187" t="s">
        <v>1</v>
      </c>
      <c r="N143" s="188" t="s">
        <v>38</v>
      </c>
      <c r="O143" s="68"/>
      <c r="P143" s="189">
        <f t="shared" si="1"/>
        <v>0</v>
      </c>
      <c r="Q143" s="189">
        <v>0</v>
      </c>
      <c r="R143" s="189">
        <f t="shared" si="2"/>
        <v>0</v>
      </c>
      <c r="S143" s="189">
        <v>0</v>
      </c>
      <c r="T143" s="190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1" t="s">
        <v>123</v>
      </c>
      <c r="AT143" s="191" t="s">
        <v>119</v>
      </c>
      <c r="AU143" s="191" t="s">
        <v>80</v>
      </c>
      <c r="AY143" s="14" t="s">
        <v>116</v>
      </c>
      <c r="BE143" s="192">
        <f t="shared" si="4"/>
        <v>0</v>
      </c>
      <c r="BF143" s="192">
        <f t="shared" si="5"/>
        <v>0</v>
      </c>
      <c r="BG143" s="192">
        <f t="shared" si="6"/>
        <v>0</v>
      </c>
      <c r="BH143" s="192">
        <f t="shared" si="7"/>
        <v>0</v>
      </c>
      <c r="BI143" s="192">
        <f t="shared" si="8"/>
        <v>0</v>
      </c>
      <c r="BJ143" s="14" t="s">
        <v>78</v>
      </c>
      <c r="BK143" s="192">
        <f t="shared" si="9"/>
        <v>0</v>
      </c>
      <c r="BL143" s="14" t="s">
        <v>123</v>
      </c>
      <c r="BM143" s="191" t="s">
        <v>176</v>
      </c>
    </row>
    <row r="144" spans="1:65" s="2" customFormat="1" ht="24.15" customHeight="1">
      <c r="A144" s="31"/>
      <c r="B144" s="32"/>
      <c r="C144" s="179" t="s">
        <v>177</v>
      </c>
      <c r="D144" s="179" t="s">
        <v>119</v>
      </c>
      <c r="E144" s="180" t="s">
        <v>178</v>
      </c>
      <c r="F144" s="181" t="s">
        <v>179</v>
      </c>
      <c r="G144" s="182" t="s">
        <v>175</v>
      </c>
      <c r="H144" s="183">
        <v>25</v>
      </c>
      <c r="I144" s="184"/>
      <c r="J144" s="185">
        <f t="shared" si="0"/>
        <v>0</v>
      </c>
      <c r="K144" s="186"/>
      <c r="L144" s="36"/>
      <c r="M144" s="187" t="s">
        <v>1</v>
      </c>
      <c r="N144" s="188" t="s">
        <v>38</v>
      </c>
      <c r="O144" s="68"/>
      <c r="P144" s="189">
        <f t="shared" si="1"/>
        <v>0</v>
      </c>
      <c r="Q144" s="189">
        <v>0</v>
      </c>
      <c r="R144" s="189">
        <f t="shared" si="2"/>
        <v>0</v>
      </c>
      <c r="S144" s="189">
        <v>0</v>
      </c>
      <c r="T144" s="190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1" t="s">
        <v>123</v>
      </c>
      <c r="AT144" s="191" t="s">
        <v>119</v>
      </c>
      <c r="AU144" s="191" t="s">
        <v>80</v>
      </c>
      <c r="AY144" s="14" t="s">
        <v>116</v>
      </c>
      <c r="BE144" s="192">
        <f t="shared" si="4"/>
        <v>0</v>
      </c>
      <c r="BF144" s="192">
        <f t="shared" si="5"/>
        <v>0</v>
      </c>
      <c r="BG144" s="192">
        <f t="shared" si="6"/>
        <v>0</v>
      </c>
      <c r="BH144" s="192">
        <f t="shared" si="7"/>
        <v>0</v>
      </c>
      <c r="BI144" s="192">
        <f t="shared" si="8"/>
        <v>0</v>
      </c>
      <c r="BJ144" s="14" t="s">
        <v>78</v>
      </c>
      <c r="BK144" s="192">
        <f t="shared" si="9"/>
        <v>0</v>
      </c>
      <c r="BL144" s="14" t="s">
        <v>123</v>
      </c>
      <c r="BM144" s="191" t="s">
        <v>180</v>
      </c>
    </row>
    <row r="145" spans="1:65" s="2" customFormat="1" ht="16.5" customHeight="1">
      <c r="A145" s="31"/>
      <c r="B145" s="32"/>
      <c r="C145" s="193" t="s">
        <v>181</v>
      </c>
      <c r="D145" s="193" t="s">
        <v>182</v>
      </c>
      <c r="E145" s="194" t="s">
        <v>183</v>
      </c>
      <c r="F145" s="195" t="s">
        <v>184</v>
      </c>
      <c r="G145" s="196" t="s">
        <v>175</v>
      </c>
      <c r="H145" s="197">
        <v>12</v>
      </c>
      <c r="I145" s="198"/>
      <c r="J145" s="199">
        <f t="shared" si="0"/>
        <v>0</v>
      </c>
      <c r="K145" s="200"/>
      <c r="L145" s="201"/>
      <c r="M145" s="202" t="s">
        <v>1</v>
      </c>
      <c r="N145" s="203" t="s">
        <v>38</v>
      </c>
      <c r="O145" s="68"/>
      <c r="P145" s="189">
        <f t="shared" si="1"/>
        <v>0</v>
      </c>
      <c r="Q145" s="189">
        <v>2.7E-2</v>
      </c>
      <c r="R145" s="189">
        <f t="shared" si="2"/>
        <v>0.32400000000000001</v>
      </c>
      <c r="S145" s="189">
        <v>0</v>
      </c>
      <c r="T145" s="190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1" t="s">
        <v>148</v>
      </c>
      <c r="AT145" s="191" t="s">
        <v>182</v>
      </c>
      <c r="AU145" s="191" t="s">
        <v>80</v>
      </c>
      <c r="AY145" s="14" t="s">
        <v>116</v>
      </c>
      <c r="BE145" s="192">
        <f t="shared" si="4"/>
        <v>0</v>
      </c>
      <c r="BF145" s="192">
        <f t="shared" si="5"/>
        <v>0</v>
      </c>
      <c r="BG145" s="192">
        <f t="shared" si="6"/>
        <v>0</v>
      </c>
      <c r="BH145" s="192">
        <f t="shared" si="7"/>
        <v>0</v>
      </c>
      <c r="BI145" s="192">
        <f t="shared" si="8"/>
        <v>0</v>
      </c>
      <c r="BJ145" s="14" t="s">
        <v>78</v>
      </c>
      <c r="BK145" s="192">
        <f t="shared" si="9"/>
        <v>0</v>
      </c>
      <c r="BL145" s="14" t="s">
        <v>123</v>
      </c>
      <c r="BM145" s="191" t="s">
        <v>185</v>
      </c>
    </row>
    <row r="146" spans="1:65" s="2" customFormat="1" ht="16.5" customHeight="1">
      <c r="A146" s="31"/>
      <c r="B146" s="32"/>
      <c r="C146" s="193" t="s">
        <v>186</v>
      </c>
      <c r="D146" s="193" t="s">
        <v>182</v>
      </c>
      <c r="E146" s="194" t="s">
        <v>187</v>
      </c>
      <c r="F146" s="195" t="s">
        <v>188</v>
      </c>
      <c r="G146" s="196" t="s">
        <v>175</v>
      </c>
      <c r="H146" s="197">
        <v>7</v>
      </c>
      <c r="I146" s="198"/>
      <c r="J146" s="199">
        <f t="shared" si="0"/>
        <v>0</v>
      </c>
      <c r="K146" s="200"/>
      <c r="L146" s="201"/>
      <c r="M146" s="202" t="s">
        <v>1</v>
      </c>
      <c r="N146" s="203" t="s">
        <v>38</v>
      </c>
      <c r="O146" s="68"/>
      <c r="P146" s="189">
        <f t="shared" si="1"/>
        <v>0</v>
      </c>
      <c r="Q146" s="189">
        <v>2.7E-2</v>
      </c>
      <c r="R146" s="189">
        <f t="shared" si="2"/>
        <v>0.189</v>
      </c>
      <c r="S146" s="189">
        <v>0</v>
      </c>
      <c r="T146" s="190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1" t="s">
        <v>148</v>
      </c>
      <c r="AT146" s="191" t="s">
        <v>182</v>
      </c>
      <c r="AU146" s="191" t="s">
        <v>80</v>
      </c>
      <c r="AY146" s="14" t="s">
        <v>116</v>
      </c>
      <c r="BE146" s="192">
        <f t="shared" si="4"/>
        <v>0</v>
      </c>
      <c r="BF146" s="192">
        <f t="shared" si="5"/>
        <v>0</v>
      </c>
      <c r="BG146" s="192">
        <f t="shared" si="6"/>
        <v>0</v>
      </c>
      <c r="BH146" s="192">
        <f t="shared" si="7"/>
        <v>0</v>
      </c>
      <c r="BI146" s="192">
        <f t="shared" si="8"/>
        <v>0</v>
      </c>
      <c r="BJ146" s="14" t="s">
        <v>78</v>
      </c>
      <c r="BK146" s="192">
        <f t="shared" si="9"/>
        <v>0</v>
      </c>
      <c r="BL146" s="14" t="s">
        <v>123</v>
      </c>
      <c r="BM146" s="191" t="s">
        <v>189</v>
      </c>
    </row>
    <row r="147" spans="1:65" s="2" customFormat="1" ht="16.5" customHeight="1">
      <c r="A147" s="31"/>
      <c r="B147" s="32"/>
      <c r="C147" s="193" t="s">
        <v>190</v>
      </c>
      <c r="D147" s="193" t="s">
        <v>182</v>
      </c>
      <c r="E147" s="194" t="s">
        <v>191</v>
      </c>
      <c r="F147" s="195" t="s">
        <v>192</v>
      </c>
      <c r="G147" s="196" t="s">
        <v>175</v>
      </c>
      <c r="H147" s="197">
        <v>1</v>
      </c>
      <c r="I147" s="198"/>
      <c r="J147" s="199">
        <f t="shared" si="0"/>
        <v>0</v>
      </c>
      <c r="K147" s="200"/>
      <c r="L147" s="201"/>
      <c r="M147" s="202" t="s">
        <v>1</v>
      </c>
      <c r="N147" s="203" t="s">
        <v>38</v>
      </c>
      <c r="O147" s="68"/>
      <c r="P147" s="189">
        <f t="shared" si="1"/>
        <v>0</v>
      </c>
      <c r="Q147" s="189">
        <v>2.7E-2</v>
      </c>
      <c r="R147" s="189">
        <f t="shared" si="2"/>
        <v>2.7E-2</v>
      </c>
      <c r="S147" s="189">
        <v>0</v>
      </c>
      <c r="T147" s="190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1" t="s">
        <v>148</v>
      </c>
      <c r="AT147" s="191" t="s">
        <v>182</v>
      </c>
      <c r="AU147" s="191" t="s">
        <v>80</v>
      </c>
      <c r="AY147" s="14" t="s">
        <v>116</v>
      </c>
      <c r="BE147" s="192">
        <f t="shared" si="4"/>
        <v>0</v>
      </c>
      <c r="BF147" s="192">
        <f t="shared" si="5"/>
        <v>0</v>
      </c>
      <c r="BG147" s="192">
        <f t="shared" si="6"/>
        <v>0</v>
      </c>
      <c r="BH147" s="192">
        <f t="shared" si="7"/>
        <v>0</v>
      </c>
      <c r="BI147" s="192">
        <f t="shared" si="8"/>
        <v>0</v>
      </c>
      <c r="BJ147" s="14" t="s">
        <v>78</v>
      </c>
      <c r="BK147" s="192">
        <f t="shared" si="9"/>
        <v>0</v>
      </c>
      <c r="BL147" s="14" t="s">
        <v>123</v>
      </c>
      <c r="BM147" s="191" t="s">
        <v>193</v>
      </c>
    </row>
    <row r="148" spans="1:65" s="2" customFormat="1" ht="16.5" customHeight="1">
      <c r="A148" s="31"/>
      <c r="B148" s="32"/>
      <c r="C148" s="193" t="s">
        <v>194</v>
      </c>
      <c r="D148" s="193" t="s">
        <v>182</v>
      </c>
      <c r="E148" s="194" t="s">
        <v>195</v>
      </c>
      <c r="F148" s="195" t="s">
        <v>196</v>
      </c>
      <c r="G148" s="196" t="s">
        <v>175</v>
      </c>
      <c r="H148" s="197">
        <v>1</v>
      </c>
      <c r="I148" s="198"/>
      <c r="J148" s="199">
        <f t="shared" si="0"/>
        <v>0</v>
      </c>
      <c r="K148" s="200"/>
      <c r="L148" s="201"/>
      <c r="M148" s="202" t="s">
        <v>1</v>
      </c>
      <c r="N148" s="203" t="s">
        <v>38</v>
      </c>
      <c r="O148" s="68"/>
      <c r="P148" s="189">
        <f t="shared" si="1"/>
        <v>0</v>
      </c>
      <c r="Q148" s="189">
        <v>2.7E-2</v>
      </c>
      <c r="R148" s="189">
        <f t="shared" si="2"/>
        <v>2.7E-2</v>
      </c>
      <c r="S148" s="189">
        <v>0</v>
      </c>
      <c r="T148" s="190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1" t="s">
        <v>148</v>
      </c>
      <c r="AT148" s="191" t="s">
        <v>182</v>
      </c>
      <c r="AU148" s="191" t="s">
        <v>80</v>
      </c>
      <c r="AY148" s="14" t="s">
        <v>116</v>
      </c>
      <c r="BE148" s="192">
        <f t="shared" si="4"/>
        <v>0</v>
      </c>
      <c r="BF148" s="192">
        <f t="shared" si="5"/>
        <v>0</v>
      </c>
      <c r="BG148" s="192">
        <f t="shared" si="6"/>
        <v>0</v>
      </c>
      <c r="BH148" s="192">
        <f t="shared" si="7"/>
        <v>0</v>
      </c>
      <c r="BI148" s="192">
        <f t="shared" si="8"/>
        <v>0</v>
      </c>
      <c r="BJ148" s="14" t="s">
        <v>78</v>
      </c>
      <c r="BK148" s="192">
        <f t="shared" si="9"/>
        <v>0</v>
      </c>
      <c r="BL148" s="14" t="s">
        <v>123</v>
      </c>
      <c r="BM148" s="191" t="s">
        <v>197</v>
      </c>
    </row>
    <row r="149" spans="1:65" s="2" customFormat="1" ht="16.5" customHeight="1">
      <c r="A149" s="31"/>
      <c r="B149" s="32"/>
      <c r="C149" s="193" t="s">
        <v>198</v>
      </c>
      <c r="D149" s="193" t="s">
        <v>182</v>
      </c>
      <c r="E149" s="194" t="s">
        <v>199</v>
      </c>
      <c r="F149" s="195" t="s">
        <v>200</v>
      </c>
      <c r="G149" s="196" t="s">
        <v>175</v>
      </c>
      <c r="H149" s="197">
        <v>4</v>
      </c>
      <c r="I149" s="198"/>
      <c r="J149" s="199">
        <f t="shared" si="0"/>
        <v>0</v>
      </c>
      <c r="K149" s="200"/>
      <c r="L149" s="201"/>
      <c r="M149" s="202" t="s">
        <v>1</v>
      </c>
      <c r="N149" s="203" t="s">
        <v>38</v>
      </c>
      <c r="O149" s="68"/>
      <c r="P149" s="189">
        <f t="shared" si="1"/>
        <v>0</v>
      </c>
      <c r="Q149" s="189">
        <v>2.7E-2</v>
      </c>
      <c r="R149" s="189">
        <f t="shared" si="2"/>
        <v>0.108</v>
      </c>
      <c r="S149" s="189">
        <v>0</v>
      </c>
      <c r="T149" s="190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1" t="s">
        <v>148</v>
      </c>
      <c r="AT149" s="191" t="s">
        <v>182</v>
      </c>
      <c r="AU149" s="191" t="s">
        <v>80</v>
      </c>
      <c r="AY149" s="14" t="s">
        <v>116</v>
      </c>
      <c r="BE149" s="192">
        <f t="shared" si="4"/>
        <v>0</v>
      </c>
      <c r="BF149" s="192">
        <f t="shared" si="5"/>
        <v>0</v>
      </c>
      <c r="BG149" s="192">
        <f t="shared" si="6"/>
        <v>0</v>
      </c>
      <c r="BH149" s="192">
        <f t="shared" si="7"/>
        <v>0</v>
      </c>
      <c r="BI149" s="192">
        <f t="shared" si="8"/>
        <v>0</v>
      </c>
      <c r="BJ149" s="14" t="s">
        <v>78</v>
      </c>
      <c r="BK149" s="192">
        <f t="shared" si="9"/>
        <v>0</v>
      </c>
      <c r="BL149" s="14" t="s">
        <v>123</v>
      </c>
      <c r="BM149" s="191" t="s">
        <v>201</v>
      </c>
    </row>
    <row r="150" spans="1:65" s="2" customFormat="1" ht="16.5" customHeight="1">
      <c r="A150" s="31"/>
      <c r="B150" s="32"/>
      <c r="C150" s="179" t="s">
        <v>7</v>
      </c>
      <c r="D150" s="179" t="s">
        <v>119</v>
      </c>
      <c r="E150" s="180" t="s">
        <v>202</v>
      </c>
      <c r="F150" s="181" t="s">
        <v>203</v>
      </c>
      <c r="G150" s="182" t="s">
        <v>138</v>
      </c>
      <c r="H150" s="183">
        <v>25</v>
      </c>
      <c r="I150" s="184"/>
      <c r="J150" s="185">
        <f t="shared" si="0"/>
        <v>0</v>
      </c>
      <c r="K150" s="186"/>
      <c r="L150" s="36"/>
      <c r="M150" s="187" t="s">
        <v>1</v>
      </c>
      <c r="N150" s="188" t="s">
        <v>38</v>
      </c>
      <c r="O150" s="68"/>
      <c r="P150" s="189">
        <f t="shared" si="1"/>
        <v>0</v>
      </c>
      <c r="Q150" s="189">
        <v>0</v>
      </c>
      <c r="R150" s="189">
        <f t="shared" si="2"/>
        <v>0</v>
      </c>
      <c r="S150" s="189">
        <v>0</v>
      </c>
      <c r="T150" s="190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1" t="s">
        <v>123</v>
      </c>
      <c r="AT150" s="191" t="s">
        <v>119</v>
      </c>
      <c r="AU150" s="191" t="s">
        <v>80</v>
      </c>
      <c r="AY150" s="14" t="s">
        <v>116</v>
      </c>
      <c r="BE150" s="192">
        <f t="shared" si="4"/>
        <v>0</v>
      </c>
      <c r="BF150" s="192">
        <f t="shared" si="5"/>
        <v>0</v>
      </c>
      <c r="BG150" s="192">
        <f t="shared" si="6"/>
        <v>0</v>
      </c>
      <c r="BH150" s="192">
        <f t="shared" si="7"/>
        <v>0</v>
      </c>
      <c r="BI150" s="192">
        <f t="shared" si="8"/>
        <v>0</v>
      </c>
      <c r="BJ150" s="14" t="s">
        <v>78</v>
      </c>
      <c r="BK150" s="192">
        <f t="shared" si="9"/>
        <v>0</v>
      </c>
      <c r="BL150" s="14" t="s">
        <v>123</v>
      </c>
      <c r="BM150" s="191" t="s">
        <v>204</v>
      </c>
    </row>
    <row r="151" spans="1:65" s="12" customFormat="1" ht="22.8" customHeight="1">
      <c r="B151" s="163"/>
      <c r="C151" s="164"/>
      <c r="D151" s="165" t="s">
        <v>72</v>
      </c>
      <c r="E151" s="177" t="s">
        <v>128</v>
      </c>
      <c r="F151" s="177" t="s">
        <v>205</v>
      </c>
      <c r="G151" s="164"/>
      <c r="H151" s="164"/>
      <c r="I151" s="167"/>
      <c r="J151" s="178">
        <f>BK151</f>
        <v>0</v>
      </c>
      <c r="K151" s="164"/>
      <c r="L151" s="169"/>
      <c r="M151" s="170"/>
      <c r="N151" s="171"/>
      <c r="O151" s="171"/>
      <c r="P151" s="172">
        <f>P152</f>
        <v>0</v>
      </c>
      <c r="Q151" s="171"/>
      <c r="R151" s="172">
        <f>R152</f>
        <v>2.1072226000000001</v>
      </c>
      <c r="S151" s="171"/>
      <c r="T151" s="173">
        <f>T152</f>
        <v>0</v>
      </c>
      <c r="AR151" s="174" t="s">
        <v>78</v>
      </c>
      <c r="AT151" s="175" t="s">
        <v>72</v>
      </c>
      <c r="AU151" s="175" t="s">
        <v>78</v>
      </c>
      <c r="AY151" s="174" t="s">
        <v>116</v>
      </c>
      <c r="BK151" s="176">
        <f>BK152</f>
        <v>0</v>
      </c>
    </row>
    <row r="152" spans="1:65" s="2" customFormat="1" ht="33" customHeight="1">
      <c r="A152" s="31"/>
      <c r="B152" s="32"/>
      <c r="C152" s="179" t="s">
        <v>206</v>
      </c>
      <c r="D152" s="179" t="s">
        <v>119</v>
      </c>
      <c r="E152" s="180" t="s">
        <v>207</v>
      </c>
      <c r="F152" s="181" t="s">
        <v>208</v>
      </c>
      <c r="G152" s="182" t="s">
        <v>170</v>
      </c>
      <c r="H152" s="183">
        <v>0.78500000000000003</v>
      </c>
      <c r="I152" s="184"/>
      <c r="J152" s="185">
        <f>ROUND(I152*H152,2)</f>
        <v>0</v>
      </c>
      <c r="K152" s="186"/>
      <c r="L152" s="36"/>
      <c r="M152" s="187" t="s">
        <v>1</v>
      </c>
      <c r="N152" s="188" t="s">
        <v>38</v>
      </c>
      <c r="O152" s="68"/>
      <c r="P152" s="189">
        <f>O152*H152</f>
        <v>0</v>
      </c>
      <c r="Q152" s="189">
        <v>2.6843599999999999</v>
      </c>
      <c r="R152" s="189">
        <f>Q152*H152</f>
        <v>2.1072226000000001</v>
      </c>
      <c r="S152" s="189">
        <v>0</v>
      </c>
      <c r="T152" s="190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1" t="s">
        <v>123</v>
      </c>
      <c r="AT152" s="191" t="s">
        <v>119</v>
      </c>
      <c r="AU152" s="191" t="s">
        <v>80</v>
      </c>
      <c r="AY152" s="14" t="s">
        <v>116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4" t="s">
        <v>78</v>
      </c>
      <c r="BK152" s="192">
        <f>ROUND(I152*H152,2)</f>
        <v>0</v>
      </c>
      <c r="BL152" s="14" t="s">
        <v>123</v>
      </c>
      <c r="BM152" s="191" t="s">
        <v>209</v>
      </c>
    </row>
    <row r="153" spans="1:65" s="12" customFormat="1" ht="22.8" customHeight="1">
      <c r="B153" s="163"/>
      <c r="C153" s="164"/>
      <c r="D153" s="165" t="s">
        <v>72</v>
      </c>
      <c r="E153" s="177" t="s">
        <v>135</v>
      </c>
      <c r="F153" s="177" t="s">
        <v>210</v>
      </c>
      <c r="G153" s="164"/>
      <c r="H153" s="164"/>
      <c r="I153" s="167"/>
      <c r="J153" s="178">
        <f>BK153</f>
        <v>0</v>
      </c>
      <c r="K153" s="164"/>
      <c r="L153" s="169"/>
      <c r="M153" s="170"/>
      <c r="N153" s="171"/>
      <c r="O153" s="171"/>
      <c r="P153" s="172">
        <f>SUM(P154:P160)</f>
        <v>0</v>
      </c>
      <c r="Q153" s="171"/>
      <c r="R153" s="172">
        <f>SUM(R154:R160)</f>
        <v>216.61180000000002</v>
      </c>
      <c r="S153" s="171"/>
      <c r="T153" s="173">
        <f>SUM(T154:T160)</f>
        <v>0</v>
      </c>
      <c r="AR153" s="174" t="s">
        <v>78</v>
      </c>
      <c r="AT153" s="175" t="s">
        <v>72</v>
      </c>
      <c r="AU153" s="175" t="s">
        <v>78</v>
      </c>
      <c r="AY153" s="174" t="s">
        <v>116</v>
      </c>
      <c r="BK153" s="176">
        <f>SUM(BK154:BK160)</f>
        <v>0</v>
      </c>
    </row>
    <row r="154" spans="1:65" s="2" customFormat="1" ht="24.15" customHeight="1">
      <c r="A154" s="31"/>
      <c r="B154" s="32"/>
      <c r="C154" s="179" t="s">
        <v>211</v>
      </c>
      <c r="D154" s="179" t="s">
        <v>119</v>
      </c>
      <c r="E154" s="180" t="s">
        <v>212</v>
      </c>
      <c r="F154" s="181" t="s">
        <v>213</v>
      </c>
      <c r="G154" s="182" t="s">
        <v>138</v>
      </c>
      <c r="H154" s="183">
        <v>520</v>
      </c>
      <c r="I154" s="184"/>
      <c r="J154" s="185">
        <f t="shared" ref="J154:J160" si="10">ROUND(I154*H154,2)</f>
        <v>0</v>
      </c>
      <c r="K154" s="186"/>
      <c r="L154" s="36"/>
      <c r="M154" s="187" t="s">
        <v>1</v>
      </c>
      <c r="N154" s="188" t="s">
        <v>38</v>
      </c>
      <c r="O154" s="68"/>
      <c r="P154" s="189">
        <f t="shared" ref="P154:P160" si="11">O154*H154</f>
        <v>0</v>
      </c>
      <c r="Q154" s="189">
        <v>0</v>
      </c>
      <c r="R154" s="189">
        <f t="shared" ref="R154:R160" si="12">Q154*H154</f>
        <v>0</v>
      </c>
      <c r="S154" s="189">
        <v>0</v>
      </c>
      <c r="T154" s="190">
        <f t="shared" ref="T154:T160" si="13"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1" t="s">
        <v>123</v>
      </c>
      <c r="AT154" s="191" t="s">
        <v>119</v>
      </c>
      <c r="AU154" s="191" t="s">
        <v>80</v>
      </c>
      <c r="AY154" s="14" t="s">
        <v>116</v>
      </c>
      <c r="BE154" s="192">
        <f t="shared" ref="BE154:BE160" si="14">IF(N154="základní",J154,0)</f>
        <v>0</v>
      </c>
      <c r="BF154" s="192">
        <f t="shared" ref="BF154:BF160" si="15">IF(N154="snížená",J154,0)</f>
        <v>0</v>
      </c>
      <c r="BG154" s="192">
        <f t="shared" ref="BG154:BG160" si="16">IF(N154="zákl. přenesená",J154,0)</f>
        <v>0</v>
      </c>
      <c r="BH154" s="192">
        <f t="shared" ref="BH154:BH160" si="17">IF(N154="sníž. přenesená",J154,0)</f>
        <v>0</v>
      </c>
      <c r="BI154" s="192">
        <f t="shared" ref="BI154:BI160" si="18">IF(N154="nulová",J154,0)</f>
        <v>0</v>
      </c>
      <c r="BJ154" s="14" t="s">
        <v>78</v>
      </c>
      <c r="BK154" s="192">
        <f t="shared" ref="BK154:BK160" si="19">ROUND(I154*H154,2)</f>
        <v>0</v>
      </c>
      <c r="BL154" s="14" t="s">
        <v>123</v>
      </c>
      <c r="BM154" s="191" t="s">
        <v>214</v>
      </c>
    </row>
    <row r="155" spans="1:65" s="2" customFormat="1" ht="24.15" customHeight="1">
      <c r="A155" s="31"/>
      <c r="B155" s="32"/>
      <c r="C155" s="179" t="s">
        <v>215</v>
      </c>
      <c r="D155" s="179" t="s">
        <v>119</v>
      </c>
      <c r="E155" s="180" t="s">
        <v>216</v>
      </c>
      <c r="F155" s="181" t="s">
        <v>217</v>
      </c>
      <c r="G155" s="182" t="s">
        <v>138</v>
      </c>
      <c r="H155" s="183">
        <v>520</v>
      </c>
      <c r="I155" s="184"/>
      <c r="J155" s="185">
        <f t="shared" si="10"/>
        <v>0</v>
      </c>
      <c r="K155" s="186"/>
      <c r="L155" s="36"/>
      <c r="M155" s="187" t="s">
        <v>1</v>
      </c>
      <c r="N155" s="188" t="s">
        <v>38</v>
      </c>
      <c r="O155" s="68"/>
      <c r="P155" s="189">
        <f t="shared" si="11"/>
        <v>0</v>
      </c>
      <c r="Q155" s="189">
        <v>0</v>
      </c>
      <c r="R155" s="189">
        <f t="shared" si="12"/>
        <v>0</v>
      </c>
      <c r="S155" s="189">
        <v>0</v>
      </c>
      <c r="T155" s="190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1" t="s">
        <v>123</v>
      </c>
      <c r="AT155" s="191" t="s">
        <v>119</v>
      </c>
      <c r="AU155" s="191" t="s">
        <v>80</v>
      </c>
      <c r="AY155" s="14" t="s">
        <v>116</v>
      </c>
      <c r="BE155" s="192">
        <f t="shared" si="14"/>
        <v>0</v>
      </c>
      <c r="BF155" s="192">
        <f t="shared" si="15"/>
        <v>0</v>
      </c>
      <c r="BG155" s="192">
        <f t="shared" si="16"/>
        <v>0</v>
      </c>
      <c r="BH155" s="192">
        <f t="shared" si="17"/>
        <v>0</v>
      </c>
      <c r="BI155" s="192">
        <f t="shared" si="18"/>
        <v>0</v>
      </c>
      <c r="BJ155" s="14" t="s">
        <v>78</v>
      </c>
      <c r="BK155" s="192">
        <f t="shared" si="19"/>
        <v>0</v>
      </c>
      <c r="BL155" s="14" t="s">
        <v>123</v>
      </c>
      <c r="BM155" s="191" t="s">
        <v>218</v>
      </c>
    </row>
    <row r="156" spans="1:65" s="2" customFormat="1" ht="21.75" customHeight="1">
      <c r="A156" s="31"/>
      <c r="B156" s="32"/>
      <c r="C156" s="179" t="s">
        <v>219</v>
      </c>
      <c r="D156" s="179" t="s">
        <v>119</v>
      </c>
      <c r="E156" s="180" t="s">
        <v>220</v>
      </c>
      <c r="F156" s="181" t="s">
        <v>221</v>
      </c>
      <c r="G156" s="182" t="s">
        <v>138</v>
      </c>
      <c r="H156" s="183">
        <v>5</v>
      </c>
      <c r="I156" s="184"/>
      <c r="J156" s="185">
        <f t="shared" si="10"/>
        <v>0</v>
      </c>
      <c r="K156" s="186"/>
      <c r="L156" s="36"/>
      <c r="M156" s="187" t="s">
        <v>1</v>
      </c>
      <c r="N156" s="188" t="s">
        <v>38</v>
      </c>
      <c r="O156" s="68"/>
      <c r="P156" s="189">
        <f t="shared" si="11"/>
        <v>0</v>
      </c>
      <c r="Q156" s="189">
        <v>0</v>
      </c>
      <c r="R156" s="189">
        <f t="shared" si="12"/>
        <v>0</v>
      </c>
      <c r="S156" s="189">
        <v>0</v>
      </c>
      <c r="T156" s="190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1" t="s">
        <v>123</v>
      </c>
      <c r="AT156" s="191" t="s">
        <v>119</v>
      </c>
      <c r="AU156" s="191" t="s">
        <v>80</v>
      </c>
      <c r="AY156" s="14" t="s">
        <v>116</v>
      </c>
      <c r="BE156" s="192">
        <f t="shared" si="14"/>
        <v>0</v>
      </c>
      <c r="BF156" s="192">
        <f t="shared" si="15"/>
        <v>0</v>
      </c>
      <c r="BG156" s="192">
        <f t="shared" si="16"/>
        <v>0</v>
      </c>
      <c r="BH156" s="192">
        <f t="shared" si="17"/>
        <v>0</v>
      </c>
      <c r="BI156" s="192">
        <f t="shared" si="18"/>
        <v>0</v>
      </c>
      <c r="BJ156" s="14" t="s">
        <v>78</v>
      </c>
      <c r="BK156" s="192">
        <f t="shared" si="19"/>
        <v>0</v>
      </c>
      <c r="BL156" s="14" t="s">
        <v>123</v>
      </c>
      <c r="BM156" s="191" t="s">
        <v>222</v>
      </c>
    </row>
    <row r="157" spans="1:65" s="2" customFormat="1" ht="37.799999999999997" customHeight="1">
      <c r="A157" s="31"/>
      <c r="B157" s="32"/>
      <c r="C157" s="179" t="s">
        <v>223</v>
      </c>
      <c r="D157" s="179" t="s">
        <v>119</v>
      </c>
      <c r="E157" s="180" t="s">
        <v>224</v>
      </c>
      <c r="F157" s="181" t="s">
        <v>225</v>
      </c>
      <c r="G157" s="182" t="s">
        <v>138</v>
      </c>
      <c r="H157" s="183">
        <v>5</v>
      </c>
      <c r="I157" s="184"/>
      <c r="J157" s="185">
        <f t="shared" si="10"/>
        <v>0</v>
      </c>
      <c r="K157" s="186"/>
      <c r="L157" s="36"/>
      <c r="M157" s="187" t="s">
        <v>1</v>
      </c>
      <c r="N157" s="188" t="s">
        <v>38</v>
      </c>
      <c r="O157" s="68"/>
      <c r="P157" s="189">
        <f t="shared" si="11"/>
        <v>0</v>
      </c>
      <c r="Q157" s="189">
        <v>0.49985000000000002</v>
      </c>
      <c r="R157" s="189">
        <f t="shared" si="12"/>
        <v>2.49925</v>
      </c>
      <c r="S157" s="189">
        <v>0</v>
      </c>
      <c r="T157" s="190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1" t="s">
        <v>123</v>
      </c>
      <c r="AT157" s="191" t="s">
        <v>119</v>
      </c>
      <c r="AU157" s="191" t="s">
        <v>80</v>
      </c>
      <c r="AY157" s="14" t="s">
        <v>116</v>
      </c>
      <c r="BE157" s="192">
        <f t="shared" si="14"/>
        <v>0</v>
      </c>
      <c r="BF157" s="192">
        <f t="shared" si="15"/>
        <v>0</v>
      </c>
      <c r="BG157" s="192">
        <f t="shared" si="16"/>
        <v>0</v>
      </c>
      <c r="BH157" s="192">
        <f t="shared" si="17"/>
        <v>0</v>
      </c>
      <c r="BI157" s="192">
        <f t="shared" si="18"/>
        <v>0</v>
      </c>
      <c r="BJ157" s="14" t="s">
        <v>78</v>
      </c>
      <c r="BK157" s="192">
        <f t="shared" si="19"/>
        <v>0</v>
      </c>
      <c r="BL157" s="14" t="s">
        <v>123</v>
      </c>
      <c r="BM157" s="191" t="s">
        <v>226</v>
      </c>
    </row>
    <row r="158" spans="1:65" s="2" customFormat="1" ht="33" customHeight="1">
      <c r="A158" s="31"/>
      <c r="B158" s="32"/>
      <c r="C158" s="179" t="s">
        <v>227</v>
      </c>
      <c r="D158" s="179" t="s">
        <v>119</v>
      </c>
      <c r="E158" s="180" t="s">
        <v>228</v>
      </c>
      <c r="F158" s="181" t="s">
        <v>229</v>
      </c>
      <c r="G158" s="182" t="s">
        <v>138</v>
      </c>
      <c r="H158" s="183">
        <v>5</v>
      </c>
      <c r="I158" s="184"/>
      <c r="J158" s="185">
        <f t="shared" si="10"/>
        <v>0</v>
      </c>
      <c r="K158" s="186"/>
      <c r="L158" s="36"/>
      <c r="M158" s="187" t="s">
        <v>1</v>
      </c>
      <c r="N158" s="188" t="s">
        <v>38</v>
      </c>
      <c r="O158" s="68"/>
      <c r="P158" s="189">
        <f t="shared" si="11"/>
        <v>0</v>
      </c>
      <c r="Q158" s="189">
        <v>0.16794999999999999</v>
      </c>
      <c r="R158" s="189">
        <f t="shared" si="12"/>
        <v>0.83975</v>
      </c>
      <c r="S158" s="189">
        <v>0</v>
      </c>
      <c r="T158" s="190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1" t="s">
        <v>123</v>
      </c>
      <c r="AT158" s="191" t="s">
        <v>119</v>
      </c>
      <c r="AU158" s="191" t="s">
        <v>80</v>
      </c>
      <c r="AY158" s="14" t="s">
        <v>116</v>
      </c>
      <c r="BE158" s="192">
        <f t="shared" si="14"/>
        <v>0</v>
      </c>
      <c r="BF158" s="192">
        <f t="shared" si="15"/>
        <v>0</v>
      </c>
      <c r="BG158" s="192">
        <f t="shared" si="16"/>
        <v>0</v>
      </c>
      <c r="BH158" s="192">
        <f t="shared" si="17"/>
        <v>0</v>
      </c>
      <c r="BI158" s="192">
        <f t="shared" si="18"/>
        <v>0</v>
      </c>
      <c r="BJ158" s="14" t="s">
        <v>78</v>
      </c>
      <c r="BK158" s="192">
        <f t="shared" si="19"/>
        <v>0</v>
      </c>
      <c r="BL158" s="14" t="s">
        <v>123</v>
      </c>
      <c r="BM158" s="191" t="s">
        <v>230</v>
      </c>
    </row>
    <row r="159" spans="1:65" s="2" customFormat="1" ht="24.15" customHeight="1">
      <c r="A159" s="31"/>
      <c r="B159" s="32"/>
      <c r="C159" s="179" t="s">
        <v>231</v>
      </c>
      <c r="D159" s="179" t="s">
        <v>119</v>
      </c>
      <c r="E159" s="180" t="s">
        <v>232</v>
      </c>
      <c r="F159" s="181" t="s">
        <v>233</v>
      </c>
      <c r="G159" s="182" t="s">
        <v>138</v>
      </c>
      <c r="H159" s="183">
        <v>520</v>
      </c>
      <c r="I159" s="184"/>
      <c r="J159" s="185">
        <f t="shared" si="10"/>
        <v>0</v>
      </c>
      <c r="K159" s="186"/>
      <c r="L159" s="36"/>
      <c r="M159" s="187" t="s">
        <v>1</v>
      </c>
      <c r="N159" s="188" t="s">
        <v>38</v>
      </c>
      <c r="O159" s="68"/>
      <c r="P159" s="189">
        <f t="shared" si="11"/>
        <v>0</v>
      </c>
      <c r="Q159" s="189">
        <v>0.1837</v>
      </c>
      <c r="R159" s="189">
        <f t="shared" si="12"/>
        <v>95.524000000000001</v>
      </c>
      <c r="S159" s="189">
        <v>0</v>
      </c>
      <c r="T159" s="190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1" t="s">
        <v>123</v>
      </c>
      <c r="AT159" s="191" t="s">
        <v>119</v>
      </c>
      <c r="AU159" s="191" t="s">
        <v>80</v>
      </c>
      <c r="AY159" s="14" t="s">
        <v>116</v>
      </c>
      <c r="BE159" s="192">
        <f t="shared" si="14"/>
        <v>0</v>
      </c>
      <c r="BF159" s="192">
        <f t="shared" si="15"/>
        <v>0</v>
      </c>
      <c r="BG159" s="192">
        <f t="shared" si="16"/>
        <v>0</v>
      </c>
      <c r="BH159" s="192">
        <f t="shared" si="17"/>
        <v>0</v>
      </c>
      <c r="BI159" s="192">
        <f t="shared" si="18"/>
        <v>0</v>
      </c>
      <c r="BJ159" s="14" t="s">
        <v>78</v>
      </c>
      <c r="BK159" s="192">
        <f t="shared" si="19"/>
        <v>0</v>
      </c>
      <c r="BL159" s="14" t="s">
        <v>123</v>
      </c>
      <c r="BM159" s="191" t="s">
        <v>234</v>
      </c>
    </row>
    <row r="160" spans="1:65" s="2" customFormat="1" ht="16.5" customHeight="1">
      <c r="A160" s="31"/>
      <c r="B160" s="32"/>
      <c r="C160" s="193" t="s">
        <v>235</v>
      </c>
      <c r="D160" s="193" t="s">
        <v>182</v>
      </c>
      <c r="E160" s="194" t="s">
        <v>236</v>
      </c>
      <c r="F160" s="195" t="s">
        <v>237</v>
      </c>
      <c r="G160" s="196" t="s">
        <v>138</v>
      </c>
      <c r="H160" s="197">
        <v>530.4</v>
      </c>
      <c r="I160" s="198"/>
      <c r="J160" s="199">
        <f t="shared" si="10"/>
        <v>0</v>
      </c>
      <c r="K160" s="200"/>
      <c r="L160" s="201"/>
      <c r="M160" s="202" t="s">
        <v>1</v>
      </c>
      <c r="N160" s="203" t="s">
        <v>38</v>
      </c>
      <c r="O160" s="68"/>
      <c r="P160" s="189">
        <f t="shared" si="11"/>
        <v>0</v>
      </c>
      <c r="Q160" s="189">
        <v>0.222</v>
      </c>
      <c r="R160" s="189">
        <f t="shared" si="12"/>
        <v>117.7488</v>
      </c>
      <c r="S160" s="189">
        <v>0</v>
      </c>
      <c r="T160" s="190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1" t="s">
        <v>148</v>
      </c>
      <c r="AT160" s="191" t="s">
        <v>182</v>
      </c>
      <c r="AU160" s="191" t="s">
        <v>80</v>
      </c>
      <c r="AY160" s="14" t="s">
        <v>116</v>
      </c>
      <c r="BE160" s="192">
        <f t="shared" si="14"/>
        <v>0</v>
      </c>
      <c r="BF160" s="192">
        <f t="shared" si="15"/>
        <v>0</v>
      </c>
      <c r="BG160" s="192">
        <f t="shared" si="16"/>
        <v>0</v>
      </c>
      <c r="BH160" s="192">
        <f t="shared" si="17"/>
        <v>0</v>
      </c>
      <c r="BI160" s="192">
        <f t="shared" si="18"/>
        <v>0</v>
      </c>
      <c r="BJ160" s="14" t="s">
        <v>78</v>
      </c>
      <c r="BK160" s="192">
        <f t="shared" si="19"/>
        <v>0</v>
      </c>
      <c r="BL160" s="14" t="s">
        <v>123</v>
      </c>
      <c r="BM160" s="191" t="s">
        <v>238</v>
      </c>
    </row>
    <row r="161" spans="1:65" s="12" customFormat="1" ht="22.8" customHeight="1">
      <c r="B161" s="163"/>
      <c r="C161" s="164"/>
      <c r="D161" s="165" t="s">
        <v>72</v>
      </c>
      <c r="E161" s="177" t="s">
        <v>148</v>
      </c>
      <c r="F161" s="177" t="s">
        <v>239</v>
      </c>
      <c r="G161" s="164"/>
      <c r="H161" s="164"/>
      <c r="I161" s="167"/>
      <c r="J161" s="178">
        <f>BK161</f>
        <v>0</v>
      </c>
      <c r="K161" s="164"/>
      <c r="L161" s="169"/>
      <c r="M161" s="170"/>
      <c r="N161" s="171"/>
      <c r="O161" s="171"/>
      <c r="P161" s="172">
        <f>P162</f>
        <v>0</v>
      </c>
      <c r="Q161" s="171"/>
      <c r="R161" s="172">
        <f>R162</f>
        <v>9.8000000000000004E-2</v>
      </c>
      <c r="S161" s="171"/>
      <c r="T161" s="173">
        <f>T162</f>
        <v>0</v>
      </c>
      <c r="AR161" s="174" t="s">
        <v>78</v>
      </c>
      <c r="AT161" s="175" t="s">
        <v>72</v>
      </c>
      <c r="AU161" s="175" t="s">
        <v>78</v>
      </c>
      <c r="AY161" s="174" t="s">
        <v>116</v>
      </c>
      <c r="BK161" s="176">
        <f>BK162</f>
        <v>0</v>
      </c>
    </row>
    <row r="162" spans="1:65" s="2" customFormat="1" ht="16.5" customHeight="1">
      <c r="A162" s="31"/>
      <c r="B162" s="32"/>
      <c r="C162" s="179" t="s">
        <v>240</v>
      </c>
      <c r="D162" s="179" t="s">
        <v>119</v>
      </c>
      <c r="E162" s="180" t="s">
        <v>241</v>
      </c>
      <c r="F162" s="181" t="s">
        <v>242</v>
      </c>
      <c r="G162" s="182" t="s">
        <v>175</v>
      </c>
      <c r="H162" s="183">
        <v>1</v>
      </c>
      <c r="I162" s="184"/>
      <c r="J162" s="185">
        <f>ROUND(I162*H162,2)</f>
        <v>0</v>
      </c>
      <c r="K162" s="186"/>
      <c r="L162" s="36"/>
      <c r="M162" s="187" t="s">
        <v>1</v>
      </c>
      <c r="N162" s="188" t="s">
        <v>38</v>
      </c>
      <c r="O162" s="68"/>
      <c r="P162" s="189">
        <f>O162*H162</f>
        <v>0</v>
      </c>
      <c r="Q162" s="189">
        <v>9.8000000000000004E-2</v>
      </c>
      <c r="R162" s="189">
        <f>Q162*H162</f>
        <v>9.8000000000000004E-2</v>
      </c>
      <c r="S162" s="189">
        <v>0</v>
      </c>
      <c r="T162" s="190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1" t="s">
        <v>123</v>
      </c>
      <c r="AT162" s="191" t="s">
        <v>119</v>
      </c>
      <c r="AU162" s="191" t="s">
        <v>80</v>
      </c>
      <c r="AY162" s="14" t="s">
        <v>116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4" t="s">
        <v>78</v>
      </c>
      <c r="BK162" s="192">
        <f>ROUND(I162*H162,2)</f>
        <v>0</v>
      </c>
      <c r="BL162" s="14" t="s">
        <v>123</v>
      </c>
      <c r="BM162" s="191" t="s">
        <v>243</v>
      </c>
    </row>
    <row r="163" spans="1:65" s="12" customFormat="1" ht="22.8" customHeight="1">
      <c r="B163" s="163"/>
      <c r="C163" s="164"/>
      <c r="D163" s="165" t="s">
        <v>72</v>
      </c>
      <c r="E163" s="177" t="s">
        <v>152</v>
      </c>
      <c r="F163" s="177" t="s">
        <v>244</v>
      </c>
      <c r="G163" s="164"/>
      <c r="H163" s="164"/>
      <c r="I163" s="167"/>
      <c r="J163" s="178">
        <f>BK163</f>
        <v>0</v>
      </c>
      <c r="K163" s="164"/>
      <c r="L163" s="169"/>
      <c r="M163" s="170"/>
      <c r="N163" s="171"/>
      <c r="O163" s="171"/>
      <c r="P163" s="172">
        <f>SUM(P164:P169)</f>
        <v>0</v>
      </c>
      <c r="Q163" s="171"/>
      <c r="R163" s="172">
        <f>SUM(R164:R169)</f>
        <v>38.905379999999994</v>
      </c>
      <c r="S163" s="171"/>
      <c r="T163" s="173">
        <f>SUM(T164:T169)</f>
        <v>55.000000000000007</v>
      </c>
      <c r="AR163" s="174" t="s">
        <v>78</v>
      </c>
      <c r="AT163" s="175" t="s">
        <v>72</v>
      </c>
      <c r="AU163" s="175" t="s">
        <v>78</v>
      </c>
      <c r="AY163" s="174" t="s">
        <v>116</v>
      </c>
      <c r="BK163" s="176">
        <f>SUM(BK164:BK169)</f>
        <v>0</v>
      </c>
    </row>
    <row r="164" spans="1:65" s="2" customFormat="1" ht="24.15" customHeight="1">
      <c r="A164" s="31"/>
      <c r="B164" s="32"/>
      <c r="C164" s="179" t="s">
        <v>245</v>
      </c>
      <c r="D164" s="179" t="s">
        <v>119</v>
      </c>
      <c r="E164" s="180" t="s">
        <v>246</v>
      </c>
      <c r="F164" s="181" t="s">
        <v>247</v>
      </c>
      <c r="G164" s="182" t="s">
        <v>248</v>
      </c>
      <c r="H164" s="183">
        <v>150</v>
      </c>
      <c r="I164" s="184"/>
      <c r="J164" s="185">
        <f t="shared" ref="J164:J169" si="20">ROUND(I164*H164,2)</f>
        <v>0</v>
      </c>
      <c r="K164" s="186"/>
      <c r="L164" s="36"/>
      <c r="M164" s="187" t="s">
        <v>1</v>
      </c>
      <c r="N164" s="188" t="s">
        <v>38</v>
      </c>
      <c r="O164" s="68"/>
      <c r="P164" s="189">
        <f t="shared" ref="P164:P169" si="21">O164*H164</f>
        <v>0</v>
      </c>
      <c r="Q164" s="189">
        <v>0.14066999999999999</v>
      </c>
      <c r="R164" s="189">
        <f t="shared" ref="R164:R169" si="22">Q164*H164</f>
        <v>21.100499999999997</v>
      </c>
      <c r="S164" s="189">
        <v>0</v>
      </c>
      <c r="T164" s="190">
        <f t="shared" ref="T164:T169" si="23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1" t="s">
        <v>123</v>
      </c>
      <c r="AT164" s="191" t="s">
        <v>119</v>
      </c>
      <c r="AU164" s="191" t="s">
        <v>80</v>
      </c>
      <c r="AY164" s="14" t="s">
        <v>116</v>
      </c>
      <c r="BE164" s="192">
        <f t="shared" ref="BE164:BE169" si="24">IF(N164="základní",J164,0)</f>
        <v>0</v>
      </c>
      <c r="BF164" s="192">
        <f t="shared" ref="BF164:BF169" si="25">IF(N164="snížená",J164,0)</f>
        <v>0</v>
      </c>
      <c r="BG164" s="192">
        <f t="shared" ref="BG164:BG169" si="26">IF(N164="zákl. přenesená",J164,0)</f>
        <v>0</v>
      </c>
      <c r="BH164" s="192">
        <f t="shared" ref="BH164:BH169" si="27">IF(N164="sníž. přenesená",J164,0)</f>
        <v>0</v>
      </c>
      <c r="BI164" s="192">
        <f t="shared" ref="BI164:BI169" si="28">IF(N164="nulová",J164,0)</f>
        <v>0</v>
      </c>
      <c r="BJ164" s="14" t="s">
        <v>78</v>
      </c>
      <c r="BK164" s="192">
        <f t="shared" ref="BK164:BK169" si="29">ROUND(I164*H164,2)</f>
        <v>0</v>
      </c>
      <c r="BL164" s="14" t="s">
        <v>123</v>
      </c>
      <c r="BM164" s="191" t="s">
        <v>249</v>
      </c>
    </row>
    <row r="165" spans="1:65" s="2" customFormat="1" ht="21.75" customHeight="1">
      <c r="A165" s="31"/>
      <c r="B165" s="32"/>
      <c r="C165" s="193" t="s">
        <v>250</v>
      </c>
      <c r="D165" s="193" t="s">
        <v>182</v>
      </c>
      <c r="E165" s="194" t="s">
        <v>251</v>
      </c>
      <c r="F165" s="195" t="s">
        <v>252</v>
      </c>
      <c r="G165" s="196" t="s">
        <v>248</v>
      </c>
      <c r="H165" s="197">
        <v>153</v>
      </c>
      <c r="I165" s="198"/>
      <c r="J165" s="199">
        <f t="shared" si="20"/>
        <v>0</v>
      </c>
      <c r="K165" s="200"/>
      <c r="L165" s="201"/>
      <c r="M165" s="202" t="s">
        <v>1</v>
      </c>
      <c r="N165" s="203" t="s">
        <v>38</v>
      </c>
      <c r="O165" s="68"/>
      <c r="P165" s="189">
        <f t="shared" si="21"/>
        <v>0</v>
      </c>
      <c r="Q165" s="189">
        <v>0.09</v>
      </c>
      <c r="R165" s="189">
        <f t="shared" si="22"/>
        <v>13.77</v>
      </c>
      <c r="S165" s="189">
        <v>0</v>
      </c>
      <c r="T165" s="190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1" t="s">
        <v>148</v>
      </c>
      <c r="AT165" s="191" t="s">
        <v>182</v>
      </c>
      <c r="AU165" s="191" t="s">
        <v>80</v>
      </c>
      <c r="AY165" s="14" t="s">
        <v>116</v>
      </c>
      <c r="BE165" s="192">
        <f t="shared" si="24"/>
        <v>0</v>
      </c>
      <c r="BF165" s="192">
        <f t="shared" si="25"/>
        <v>0</v>
      </c>
      <c r="BG165" s="192">
        <f t="shared" si="26"/>
        <v>0</v>
      </c>
      <c r="BH165" s="192">
        <f t="shared" si="27"/>
        <v>0</v>
      </c>
      <c r="BI165" s="192">
        <f t="shared" si="28"/>
        <v>0</v>
      </c>
      <c r="BJ165" s="14" t="s">
        <v>78</v>
      </c>
      <c r="BK165" s="192">
        <f t="shared" si="29"/>
        <v>0</v>
      </c>
      <c r="BL165" s="14" t="s">
        <v>123</v>
      </c>
      <c r="BM165" s="191" t="s">
        <v>253</v>
      </c>
    </row>
    <row r="166" spans="1:65" s="2" customFormat="1" ht="24.15" customHeight="1">
      <c r="A166" s="31"/>
      <c r="B166" s="32"/>
      <c r="C166" s="179" t="s">
        <v>254</v>
      </c>
      <c r="D166" s="179" t="s">
        <v>119</v>
      </c>
      <c r="E166" s="180" t="s">
        <v>255</v>
      </c>
      <c r="F166" s="181" t="s">
        <v>256</v>
      </c>
      <c r="G166" s="182" t="s">
        <v>248</v>
      </c>
      <c r="H166" s="183">
        <v>10</v>
      </c>
      <c r="I166" s="184"/>
      <c r="J166" s="185">
        <f t="shared" si="20"/>
        <v>0</v>
      </c>
      <c r="K166" s="186"/>
      <c r="L166" s="36"/>
      <c r="M166" s="187" t="s">
        <v>1</v>
      </c>
      <c r="N166" s="188" t="s">
        <v>38</v>
      </c>
      <c r="O166" s="68"/>
      <c r="P166" s="189">
        <f t="shared" si="21"/>
        <v>0</v>
      </c>
      <c r="Q166" s="189">
        <v>0</v>
      </c>
      <c r="R166" s="189">
        <f t="shared" si="22"/>
        <v>0</v>
      </c>
      <c r="S166" s="189">
        <v>0</v>
      </c>
      <c r="T166" s="190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1" t="s">
        <v>123</v>
      </c>
      <c r="AT166" s="191" t="s">
        <v>119</v>
      </c>
      <c r="AU166" s="191" t="s">
        <v>80</v>
      </c>
      <c r="AY166" s="14" t="s">
        <v>116</v>
      </c>
      <c r="BE166" s="192">
        <f t="shared" si="24"/>
        <v>0</v>
      </c>
      <c r="BF166" s="192">
        <f t="shared" si="25"/>
        <v>0</v>
      </c>
      <c r="BG166" s="192">
        <f t="shared" si="26"/>
        <v>0</v>
      </c>
      <c r="BH166" s="192">
        <f t="shared" si="27"/>
        <v>0</v>
      </c>
      <c r="BI166" s="192">
        <f t="shared" si="28"/>
        <v>0</v>
      </c>
      <c r="BJ166" s="14" t="s">
        <v>78</v>
      </c>
      <c r="BK166" s="192">
        <f t="shared" si="29"/>
        <v>0</v>
      </c>
      <c r="BL166" s="14" t="s">
        <v>123</v>
      </c>
      <c r="BM166" s="191" t="s">
        <v>257</v>
      </c>
    </row>
    <row r="167" spans="1:65" s="2" customFormat="1" ht="21.75" customHeight="1">
      <c r="A167" s="31"/>
      <c r="B167" s="32"/>
      <c r="C167" s="179" t="s">
        <v>258</v>
      </c>
      <c r="D167" s="179" t="s">
        <v>119</v>
      </c>
      <c r="E167" s="180" t="s">
        <v>259</v>
      </c>
      <c r="F167" s="181" t="s">
        <v>260</v>
      </c>
      <c r="G167" s="182" t="s">
        <v>175</v>
      </c>
      <c r="H167" s="183">
        <v>2</v>
      </c>
      <c r="I167" s="184"/>
      <c r="J167" s="185">
        <f t="shared" si="20"/>
        <v>0</v>
      </c>
      <c r="K167" s="186"/>
      <c r="L167" s="36"/>
      <c r="M167" s="187" t="s">
        <v>1</v>
      </c>
      <c r="N167" s="188" t="s">
        <v>38</v>
      </c>
      <c r="O167" s="68"/>
      <c r="P167" s="189">
        <f t="shared" si="21"/>
        <v>0</v>
      </c>
      <c r="Q167" s="189">
        <v>0.35743999999999998</v>
      </c>
      <c r="R167" s="189">
        <f t="shared" si="22"/>
        <v>0.71487999999999996</v>
      </c>
      <c r="S167" s="189">
        <v>0</v>
      </c>
      <c r="T167" s="190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1" t="s">
        <v>123</v>
      </c>
      <c r="AT167" s="191" t="s">
        <v>119</v>
      </c>
      <c r="AU167" s="191" t="s">
        <v>80</v>
      </c>
      <c r="AY167" s="14" t="s">
        <v>116</v>
      </c>
      <c r="BE167" s="192">
        <f t="shared" si="24"/>
        <v>0</v>
      </c>
      <c r="BF167" s="192">
        <f t="shared" si="25"/>
        <v>0</v>
      </c>
      <c r="BG167" s="192">
        <f t="shared" si="26"/>
        <v>0</v>
      </c>
      <c r="BH167" s="192">
        <f t="shared" si="27"/>
        <v>0</v>
      </c>
      <c r="BI167" s="192">
        <f t="shared" si="28"/>
        <v>0</v>
      </c>
      <c r="BJ167" s="14" t="s">
        <v>78</v>
      </c>
      <c r="BK167" s="192">
        <f t="shared" si="29"/>
        <v>0</v>
      </c>
      <c r="BL167" s="14" t="s">
        <v>123</v>
      </c>
      <c r="BM167" s="191" t="s">
        <v>261</v>
      </c>
    </row>
    <row r="168" spans="1:65" s="2" customFormat="1" ht="24.15" customHeight="1">
      <c r="A168" s="31"/>
      <c r="B168" s="32"/>
      <c r="C168" s="193" t="s">
        <v>262</v>
      </c>
      <c r="D168" s="193" t="s">
        <v>182</v>
      </c>
      <c r="E168" s="194" t="s">
        <v>263</v>
      </c>
      <c r="F168" s="195" t="s">
        <v>264</v>
      </c>
      <c r="G168" s="196" t="s">
        <v>175</v>
      </c>
      <c r="H168" s="197">
        <v>2</v>
      </c>
      <c r="I168" s="198"/>
      <c r="J168" s="199">
        <f t="shared" si="20"/>
        <v>0</v>
      </c>
      <c r="K168" s="200"/>
      <c r="L168" s="201"/>
      <c r="M168" s="202" t="s">
        <v>1</v>
      </c>
      <c r="N168" s="203" t="s">
        <v>38</v>
      </c>
      <c r="O168" s="68"/>
      <c r="P168" s="189">
        <f t="shared" si="21"/>
        <v>0</v>
      </c>
      <c r="Q168" s="189">
        <v>0.16</v>
      </c>
      <c r="R168" s="189">
        <f t="shared" si="22"/>
        <v>0.32</v>
      </c>
      <c r="S168" s="189">
        <v>0</v>
      </c>
      <c r="T168" s="190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1" t="s">
        <v>148</v>
      </c>
      <c r="AT168" s="191" t="s">
        <v>182</v>
      </c>
      <c r="AU168" s="191" t="s">
        <v>80</v>
      </c>
      <c r="AY168" s="14" t="s">
        <v>116</v>
      </c>
      <c r="BE168" s="192">
        <f t="shared" si="24"/>
        <v>0</v>
      </c>
      <c r="BF168" s="192">
        <f t="shared" si="25"/>
        <v>0</v>
      </c>
      <c r="BG168" s="192">
        <f t="shared" si="26"/>
        <v>0</v>
      </c>
      <c r="BH168" s="192">
        <f t="shared" si="27"/>
        <v>0</v>
      </c>
      <c r="BI168" s="192">
        <f t="shared" si="28"/>
        <v>0</v>
      </c>
      <c r="BJ168" s="14" t="s">
        <v>78</v>
      </c>
      <c r="BK168" s="192">
        <f t="shared" si="29"/>
        <v>0</v>
      </c>
      <c r="BL168" s="14" t="s">
        <v>123</v>
      </c>
      <c r="BM168" s="191" t="s">
        <v>265</v>
      </c>
    </row>
    <row r="169" spans="1:65" s="2" customFormat="1" ht="16.5" customHeight="1">
      <c r="A169" s="31"/>
      <c r="B169" s="32"/>
      <c r="C169" s="179" t="s">
        <v>266</v>
      </c>
      <c r="D169" s="179" t="s">
        <v>119</v>
      </c>
      <c r="E169" s="180" t="s">
        <v>267</v>
      </c>
      <c r="F169" s="181" t="s">
        <v>268</v>
      </c>
      <c r="G169" s="182" t="s">
        <v>170</v>
      </c>
      <c r="H169" s="183">
        <v>25</v>
      </c>
      <c r="I169" s="184"/>
      <c r="J169" s="185">
        <f t="shared" si="20"/>
        <v>0</v>
      </c>
      <c r="K169" s="186"/>
      <c r="L169" s="36"/>
      <c r="M169" s="187" t="s">
        <v>1</v>
      </c>
      <c r="N169" s="188" t="s">
        <v>38</v>
      </c>
      <c r="O169" s="68"/>
      <c r="P169" s="189">
        <f t="shared" si="21"/>
        <v>0</v>
      </c>
      <c r="Q169" s="189">
        <v>0.12</v>
      </c>
      <c r="R169" s="189">
        <f t="shared" si="22"/>
        <v>3</v>
      </c>
      <c r="S169" s="189">
        <v>2.2000000000000002</v>
      </c>
      <c r="T169" s="190">
        <f t="shared" si="23"/>
        <v>55.000000000000007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1" t="s">
        <v>123</v>
      </c>
      <c r="AT169" s="191" t="s">
        <v>119</v>
      </c>
      <c r="AU169" s="191" t="s">
        <v>80</v>
      </c>
      <c r="AY169" s="14" t="s">
        <v>116</v>
      </c>
      <c r="BE169" s="192">
        <f t="shared" si="24"/>
        <v>0</v>
      </c>
      <c r="BF169" s="192">
        <f t="shared" si="25"/>
        <v>0</v>
      </c>
      <c r="BG169" s="192">
        <f t="shared" si="26"/>
        <v>0</v>
      </c>
      <c r="BH169" s="192">
        <f t="shared" si="27"/>
        <v>0</v>
      </c>
      <c r="BI169" s="192">
        <f t="shared" si="28"/>
        <v>0</v>
      </c>
      <c r="BJ169" s="14" t="s">
        <v>78</v>
      </c>
      <c r="BK169" s="192">
        <f t="shared" si="29"/>
        <v>0</v>
      </c>
      <c r="BL169" s="14" t="s">
        <v>123</v>
      </c>
      <c r="BM169" s="191" t="s">
        <v>269</v>
      </c>
    </row>
    <row r="170" spans="1:65" s="12" customFormat="1" ht="22.8" customHeight="1">
      <c r="B170" s="163"/>
      <c r="C170" s="164"/>
      <c r="D170" s="165" t="s">
        <v>72</v>
      </c>
      <c r="E170" s="177" t="s">
        <v>270</v>
      </c>
      <c r="F170" s="177" t="s">
        <v>271</v>
      </c>
      <c r="G170" s="164"/>
      <c r="H170" s="164"/>
      <c r="I170" s="167"/>
      <c r="J170" s="178">
        <f>BK170</f>
        <v>0</v>
      </c>
      <c r="K170" s="164"/>
      <c r="L170" s="169"/>
      <c r="M170" s="170"/>
      <c r="N170" s="171"/>
      <c r="O170" s="171"/>
      <c r="P170" s="172">
        <f>SUM(P171:P174)</f>
        <v>0</v>
      </c>
      <c r="Q170" s="171"/>
      <c r="R170" s="172">
        <f>SUM(R171:R174)</f>
        <v>0</v>
      </c>
      <c r="S170" s="171"/>
      <c r="T170" s="173">
        <f>SUM(T171:T174)</f>
        <v>0</v>
      </c>
      <c r="AR170" s="174" t="s">
        <v>78</v>
      </c>
      <c r="AT170" s="175" t="s">
        <v>72</v>
      </c>
      <c r="AU170" s="175" t="s">
        <v>78</v>
      </c>
      <c r="AY170" s="174" t="s">
        <v>116</v>
      </c>
      <c r="BK170" s="176">
        <f>SUM(BK171:BK174)</f>
        <v>0</v>
      </c>
    </row>
    <row r="171" spans="1:65" s="2" customFormat="1" ht="24.15" customHeight="1">
      <c r="A171" s="31"/>
      <c r="B171" s="32"/>
      <c r="C171" s="179" t="s">
        <v>272</v>
      </c>
      <c r="D171" s="179" t="s">
        <v>119</v>
      </c>
      <c r="E171" s="180" t="s">
        <v>273</v>
      </c>
      <c r="F171" s="181" t="s">
        <v>274</v>
      </c>
      <c r="G171" s="182" t="s">
        <v>275</v>
      </c>
      <c r="H171" s="183">
        <v>289.44</v>
      </c>
      <c r="I171" s="184"/>
      <c r="J171" s="185">
        <f>ROUND(I171*H171,2)</f>
        <v>0</v>
      </c>
      <c r="K171" s="186"/>
      <c r="L171" s="36"/>
      <c r="M171" s="187" t="s">
        <v>1</v>
      </c>
      <c r="N171" s="188" t="s">
        <v>38</v>
      </c>
      <c r="O171" s="68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1" t="s">
        <v>123</v>
      </c>
      <c r="AT171" s="191" t="s">
        <v>119</v>
      </c>
      <c r="AU171" s="191" t="s">
        <v>80</v>
      </c>
      <c r="AY171" s="14" t="s">
        <v>116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4" t="s">
        <v>78</v>
      </c>
      <c r="BK171" s="192">
        <f>ROUND(I171*H171,2)</f>
        <v>0</v>
      </c>
      <c r="BL171" s="14" t="s">
        <v>123</v>
      </c>
      <c r="BM171" s="191" t="s">
        <v>276</v>
      </c>
    </row>
    <row r="172" spans="1:65" s="2" customFormat="1" ht="24.15" customHeight="1">
      <c r="A172" s="31"/>
      <c r="B172" s="32"/>
      <c r="C172" s="179" t="s">
        <v>277</v>
      </c>
      <c r="D172" s="179" t="s">
        <v>119</v>
      </c>
      <c r="E172" s="180" t="s">
        <v>278</v>
      </c>
      <c r="F172" s="181" t="s">
        <v>279</v>
      </c>
      <c r="G172" s="182" t="s">
        <v>275</v>
      </c>
      <c r="H172" s="183">
        <v>289.44</v>
      </c>
      <c r="I172" s="184"/>
      <c r="J172" s="185">
        <f>ROUND(I172*H172,2)</f>
        <v>0</v>
      </c>
      <c r="K172" s="186"/>
      <c r="L172" s="36"/>
      <c r="M172" s="187" t="s">
        <v>1</v>
      </c>
      <c r="N172" s="188" t="s">
        <v>38</v>
      </c>
      <c r="O172" s="68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1" t="s">
        <v>123</v>
      </c>
      <c r="AT172" s="191" t="s">
        <v>119</v>
      </c>
      <c r="AU172" s="191" t="s">
        <v>80</v>
      </c>
      <c r="AY172" s="14" t="s">
        <v>116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4" t="s">
        <v>78</v>
      </c>
      <c r="BK172" s="192">
        <f>ROUND(I172*H172,2)</f>
        <v>0</v>
      </c>
      <c r="BL172" s="14" t="s">
        <v>123</v>
      </c>
      <c r="BM172" s="191" t="s">
        <v>280</v>
      </c>
    </row>
    <row r="173" spans="1:65" s="2" customFormat="1" ht="33" customHeight="1">
      <c r="A173" s="31"/>
      <c r="B173" s="32"/>
      <c r="C173" s="179" t="s">
        <v>281</v>
      </c>
      <c r="D173" s="179" t="s">
        <v>119</v>
      </c>
      <c r="E173" s="180" t="s">
        <v>282</v>
      </c>
      <c r="F173" s="181" t="s">
        <v>283</v>
      </c>
      <c r="G173" s="182" t="s">
        <v>275</v>
      </c>
      <c r="H173" s="183">
        <v>119.95</v>
      </c>
      <c r="I173" s="184"/>
      <c r="J173" s="185">
        <f>ROUND(I173*H173,2)</f>
        <v>0</v>
      </c>
      <c r="K173" s="186"/>
      <c r="L173" s="36"/>
      <c r="M173" s="187" t="s">
        <v>1</v>
      </c>
      <c r="N173" s="188" t="s">
        <v>38</v>
      </c>
      <c r="O173" s="68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1" t="s">
        <v>123</v>
      </c>
      <c r="AT173" s="191" t="s">
        <v>119</v>
      </c>
      <c r="AU173" s="191" t="s">
        <v>80</v>
      </c>
      <c r="AY173" s="14" t="s">
        <v>116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4" t="s">
        <v>78</v>
      </c>
      <c r="BK173" s="192">
        <f>ROUND(I173*H173,2)</f>
        <v>0</v>
      </c>
      <c r="BL173" s="14" t="s">
        <v>123</v>
      </c>
      <c r="BM173" s="191" t="s">
        <v>284</v>
      </c>
    </row>
    <row r="174" spans="1:65" s="2" customFormat="1" ht="24.15" customHeight="1">
      <c r="A174" s="31"/>
      <c r="B174" s="32"/>
      <c r="C174" s="179" t="s">
        <v>285</v>
      </c>
      <c r="D174" s="179" t="s">
        <v>119</v>
      </c>
      <c r="E174" s="180" t="s">
        <v>286</v>
      </c>
      <c r="F174" s="181" t="s">
        <v>287</v>
      </c>
      <c r="G174" s="182" t="s">
        <v>275</v>
      </c>
      <c r="H174" s="183">
        <v>169.49</v>
      </c>
      <c r="I174" s="184"/>
      <c r="J174" s="185">
        <f>ROUND(I174*H174,2)</f>
        <v>0</v>
      </c>
      <c r="K174" s="186"/>
      <c r="L174" s="36"/>
      <c r="M174" s="187" t="s">
        <v>1</v>
      </c>
      <c r="N174" s="188" t="s">
        <v>38</v>
      </c>
      <c r="O174" s="68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1" t="s">
        <v>123</v>
      </c>
      <c r="AT174" s="191" t="s">
        <v>119</v>
      </c>
      <c r="AU174" s="191" t="s">
        <v>80</v>
      </c>
      <c r="AY174" s="14" t="s">
        <v>116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4" t="s">
        <v>78</v>
      </c>
      <c r="BK174" s="192">
        <f>ROUND(I174*H174,2)</f>
        <v>0</v>
      </c>
      <c r="BL174" s="14" t="s">
        <v>123</v>
      </c>
      <c r="BM174" s="191" t="s">
        <v>288</v>
      </c>
    </row>
    <row r="175" spans="1:65" s="12" customFormat="1" ht="22.8" customHeight="1">
      <c r="B175" s="163"/>
      <c r="C175" s="164"/>
      <c r="D175" s="165" t="s">
        <v>72</v>
      </c>
      <c r="E175" s="177" t="s">
        <v>289</v>
      </c>
      <c r="F175" s="177" t="s">
        <v>290</v>
      </c>
      <c r="G175" s="164"/>
      <c r="H175" s="164"/>
      <c r="I175" s="167"/>
      <c r="J175" s="178">
        <f>BK175</f>
        <v>0</v>
      </c>
      <c r="K175" s="164"/>
      <c r="L175" s="169"/>
      <c r="M175" s="170"/>
      <c r="N175" s="171"/>
      <c r="O175" s="171"/>
      <c r="P175" s="172">
        <f>P176</f>
        <v>0</v>
      </c>
      <c r="Q175" s="171"/>
      <c r="R175" s="172">
        <f>R176</f>
        <v>0</v>
      </c>
      <c r="S175" s="171"/>
      <c r="T175" s="173">
        <f>T176</f>
        <v>0</v>
      </c>
      <c r="AR175" s="174" t="s">
        <v>78</v>
      </c>
      <c r="AT175" s="175" t="s">
        <v>72</v>
      </c>
      <c r="AU175" s="175" t="s">
        <v>78</v>
      </c>
      <c r="AY175" s="174" t="s">
        <v>116</v>
      </c>
      <c r="BK175" s="176">
        <f>BK176</f>
        <v>0</v>
      </c>
    </row>
    <row r="176" spans="1:65" s="2" customFormat="1" ht="24.15" customHeight="1">
      <c r="A176" s="31"/>
      <c r="B176" s="32"/>
      <c r="C176" s="179" t="s">
        <v>291</v>
      </c>
      <c r="D176" s="179" t="s">
        <v>119</v>
      </c>
      <c r="E176" s="180" t="s">
        <v>292</v>
      </c>
      <c r="F176" s="181" t="s">
        <v>293</v>
      </c>
      <c r="G176" s="182" t="s">
        <v>275</v>
      </c>
      <c r="H176" s="183">
        <v>258.42500000000001</v>
      </c>
      <c r="I176" s="184"/>
      <c r="J176" s="185">
        <f>ROUND(I176*H176,2)</f>
        <v>0</v>
      </c>
      <c r="K176" s="186"/>
      <c r="L176" s="36"/>
      <c r="M176" s="187" t="s">
        <v>1</v>
      </c>
      <c r="N176" s="188" t="s">
        <v>38</v>
      </c>
      <c r="O176" s="68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1" t="s">
        <v>123</v>
      </c>
      <c r="AT176" s="191" t="s">
        <v>119</v>
      </c>
      <c r="AU176" s="191" t="s">
        <v>80</v>
      </c>
      <c r="AY176" s="14" t="s">
        <v>116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4" t="s">
        <v>78</v>
      </c>
      <c r="BK176" s="192">
        <f>ROUND(I176*H176,2)</f>
        <v>0</v>
      </c>
      <c r="BL176" s="14" t="s">
        <v>123</v>
      </c>
      <c r="BM176" s="191" t="s">
        <v>294</v>
      </c>
    </row>
    <row r="177" spans="1:65" s="12" customFormat="1" ht="25.95" customHeight="1">
      <c r="B177" s="163"/>
      <c r="C177" s="164"/>
      <c r="D177" s="165" t="s">
        <v>72</v>
      </c>
      <c r="E177" s="166" t="s">
        <v>295</v>
      </c>
      <c r="F177" s="166" t="s">
        <v>296</v>
      </c>
      <c r="G177" s="164"/>
      <c r="H177" s="164"/>
      <c r="I177" s="167"/>
      <c r="J177" s="168">
        <f>BK177</f>
        <v>0</v>
      </c>
      <c r="K177" s="164"/>
      <c r="L177" s="169"/>
      <c r="M177" s="170"/>
      <c r="N177" s="171"/>
      <c r="O177" s="171"/>
      <c r="P177" s="172">
        <f>P178+P186+P189+P191</f>
        <v>0</v>
      </c>
      <c r="Q177" s="171"/>
      <c r="R177" s="172">
        <f>R178+R186+R189+R191</f>
        <v>2.7720000000000002E-2</v>
      </c>
      <c r="S177" s="171"/>
      <c r="T177" s="173">
        <f>T178+T186+T189+T191</f>
        <v>0</v>
      </c>
      <c r="AR177" s="174" t="s">
        <v>135</v>
      </c>
      <c r="AT177" s="175" t="s">
        <v>72</v>
      </c>
      <c r="AU177" s="175" t="s">
        <v>73</v>
      </c>
      <c r="AY177" s="174" t="s">
        <v>116</v>
      </c>
      <c r="BK177" s="176">
        <f>BK178+BK186+BK189+BK191</f>
        <v>0</v>
      </c>
    </row>
    <row r="178" spans="1:65" s="12" customFormat="1" ht="22.8" customHeight="1">
      <c r="B178" s="163"/>
      <c r="C178" s="164"/>
      <c r="D178" s="165" t="s">
        <v>72</v>
      </c>
      <c r="E178" s="177" t="s">
        <v>297</v>
      </c>
      <c r="F178" s="177" t="s">
        <v>298</v>
      </c>
      <c r="G178" s="164"/>
      <c r="H178" s="164"/>
      <c r="I178" s="167"/>
      <c r="J178" s="178">
        <f>BK178</f>
        <v>0</v>
      </c>
      <c r="K178" s="164"/>
      <c r="L178" s="169"/>
      <c r="M178" s="170"/>
      <c r="N178" s="171"/>
      <c r="O178" s="171"/>
      <c r="P178" s="172">
        <f>SUM(P179:P185)</f>
        <v>0</v>
      </c>
      <c r="Q178" s="171"/>
      <c r="R178" s="172">
        <f>SUM(R179:R185)</f>
        <v>0</v>
      </c>
      <c r="S178" s="171"/>
      <c r="T178" s="173">
        <f>SUM(T179:T185)</f>
        <v>0</v>
      </c>
      <c r="AR178" s="174" t="s">
        <v>135</v>
      </c>
      <c r="AT178" s="175" t="s">
        <v>72</v>
      </c>
      <c r="AU178" s="175" t="s">
        <v>78</v>
      </c>
      <c r="AY178" s="174" t="s">
        <v>116</v>
      </c>
      <c r="BK178" s="176">
        <f>SUM(BK179:BK185)</f>
        <v>0</v>
      </c>
    </row>
    <row r="179" spans="1:65" s="2" customFormat="1" ht="24.15" customHeight="1">
      <c r="A179" s="31"/>
      <c r="B179" s="32"/>
      <c r="C179" s="179" t="s">
        <v>299</v>
      </c>
      <c r="D179" s="179" t="s">
        <v>119</v>
      </c>
      <c r="E179" s="180" t="s">
        <v>300</v>
      </c>
      <c r="F179" s="181" t="s">
        <v>301</v>
      </c>
      <c r="G179" s="182" t="s">
        <v>122</v>
      </c>
      <c r="H179" s="183">
        <v>1</v>
      </c>
      <c r="I179" s="184"/>
      <c r="J179" s="185">
        <f t="shared" ref="J179:J185" si="30">ROUND(I179*H179,2)</f>
        <v>0</v>
      </c>
      <c r="K179" s="186"/>
      <c r="L179" s="36"/>
      <c r="M179" s="187" t="s">
        <v>1</v>
      </c>
      <c r="N179" s="188" t="s">
        <v>38</v>
      </c>
      <c r="O179" s="68"/>
      <c r="P179" s="189">
        <f t="shared" ref="P179:P185" si="31">O179*H179</f>
        <v>0</v>
      </c>
      <c r="Q179" s="189">
        <v>0</v>
      </c>
      <c r="R179" s="189">
        <f t="shared" ref="R179:R185" si="32">Q179*H179</f>
        <v>0</v>
      </c>
      <c r="S179" s="189">
        <v>0</v>
      </c>
      <c r="T179" s="190">
        <f t="shared" ref="T179:T185" si="33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1" t="s">
        <v>302</v>
      </c>
      <c r="AT179" s="191" t="s">
        <v>119</v>
      </c>
      <c r="AU179" s="191" t="s">
        <v>80</v>
      </c>
      <c r="AY179" s="14" t="s">
        <v>116</v>
      </c>
      <c r="BE179" s="192">
        <f t="shared" ref="BE179:BE185" si="34">IF(N179="základní",J179,0)</f>
        <v>0</v>
      </c>
      <c r="BF179" s="192">
        <f t="shared" ref="BF179:BF185" si="35">IF(N179="snížená",J179,0)</f>
        <v>0</v>
      </c>
      <c r="BG179" s="192">
        <f t="shared" ref="BG179:BG185" si="36">IF(N179="zákl. přenesená",J179,0)</f>
        <v>0</v>
      </c>
      <c r="BH179" s="192">
        <f t="shared" ref="BH179:BH185" si="37">IF(N179="sníž. přenesená",J179,0)</f>
        <v>0</v>
      </c>
      <c r="BI179" s="192">
        <f t="shared" ref="BI179:BI185" si="38">IF(N179="nulová",J179,0)</f>
        <v>0</v>
      </c>
      <c r="BJ179" s="14" t="s">
        <v>78</v>
      </c>
      <c r="BK179" s="192">
        <f t="shared" ref="BK179:BK185" si="39">ROUND(I179*H179,2)</f>
        <v>0</v>
      </c>
      <c r="BL179" s="14" t="s">
        <v>302</v>
      </c>
      <c r="BM179" s="191" t="s">
        <v>303</v>
      </c>
    </row>
    <row r="180" spans="1:65" s="2" customFormat="1" ht="16.5" customHeight="1">
      <c r="A180" s="31"/>
      <c r="B180" s="32"/>
      <c r="C180" s="179" t="s">
        <v>304</v>
      </c>
      <c r="D180" s="179" t="s">
        <v>119</v>
      </c>
      <c r="E180" s="180" t="s">
        <v>305</v>
      </c>
      <c r="F180" s="181" t="s">
        <v>306</v>
      </c>
      <c r="G180" s="182" t="s">
        <v>122</v>
      </c>
      <c r="H180" s="183">
        <v>1</v>
      </c>
      <c r="I180" s="184"/>
      <c r="J180" s="185">
        <f t="shared" si="30"/>
        <v>0</v>
      </c>
      <c r="K180" s="186"/>
      <c r="L180" s="36"/>
      <c r="M180" s="187" t="s">
        <v>1</v>
      </c>
      <c r="N180" s="188" t="s">
        <v>38</v>
      </c>
      <c r="O180" s="68"/>
      <c r="P180" s="189">
        <f t="shared" si="31"/>
        <v>0</v>
      </c>
      <c r="Q180" s="189">
        <v>0</v>
      </c>
      <c r="R180" s="189">
        <f t="shared" si="32"/>
        <v>0</v>
      </c>
      <c r="S180" s="189">
        <v>0</v>
      </c>
      <c r="T180" s="190">
        <f t="shared" si="3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1" t="s">
        <v>302</v>
      </c>
      <c r="AT180" s="191" t="s">
        <v>119</v>
      </c>
      <c r="AU180" s="191" t="s">
        <v>80</v>
      </c>
      <c r="AY180" s="14" t="s">
        <v>116</v>
      </c>
      <c r="BE180" s="192">
        <f t="shared" si="34"/>
        <v>0</v>
      </c>
      <c r="BF180" s="192">
        <f t="shared" si="35"/>
        <v>0</v>
      </c>
      <c r="BG180" s="192">
        <f t="shared" si="36"/>
        <v>0</v>
      </c>
      <c r="BH180" s="192">
        <f t="shared" si="37"/>
        <v>0</v>
      </c>
      <c r="BI180" s="192">
        <f t="shared" si="38"/>
        <v>0</v>
      </c>
      <c r="BJ180" s="14" t="s">
        <v>78</v>
      </c>
      <c r="BK180" s="192">
        <f t="shared" si="39"/>
        <v>0</v>
      </c>
      <c r="BL180" s="14" t="s">
        <v>302</v>
      </c>
      <c r="BM180" s="191" t="s">
        <v>307</v>
      </c>
    </row>
    <row r="181" spans="1:65" s="2" customFormat="1" ht="16.5" customHeight="1">
      <c r="A181" s="31"/>
      <c r="B181" s="32"/>
      <c r="C181" s="179" t="s">
        <v>308</v>
      </c>
      <c r="D181" s="179" t="s">
        <v>119</v>
      </c>
      <c r="E181" s="180" t="s">
        <v>309</v>
      </c>
      <c r="F181" s="181" t="s">
        <v>310</v>
      </c>
      <c r="G181" s="182" t="s">
        <v>122</v>
      </c>
      <c r="H181" s="183">
        <v>1</v>
      </c>
      <c r="I181" s="184"/>
      <c r="J181" s="185">
        <f t="shared" si="30"/>
        <v>0</v>
      </c>
      <c r="K181" s="186"/>
      <c r="L181" s="36"/>
      <c r="M181" s="187" t="s">
        <v>1</v>
      </c>
      <c r="N181" s="188" t="s">
        <v>38</v>
      </c>
      <c r="O181" s="68"/>
      <c r="P181" s="189">
        <f t="shared" si="31"/>
        <v>0</v>
      </c>
      <c r="Q181" s="189">
        <v>0</v>
      </c>
      <c r="R181" s="189">
        <f t="shared" si="32"/>
        <v>0</v>
      </c>
      <c r="S181" s="189">
        <v>0</v>
      </c>
      <c r="T181" s="190">
        <f t="shared" si="3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1" t="s">
        <v>302</v>
      </c>
      <c r="AT181" s="191" t="s">
        <v>119</v>
      </c>
      <c r="AU181" s="191" t="s">
        <v>80</v>
      </c>
      <c r="AY181" s="14" t="s">
        <v>116</v>
      </c>
      <c r="BE181" s="192">
        <f t="shared" si="34"/>
        <v>0</v>
      </c>
      <c r="BF181" s="192">
        <f t="shared" si="35"/>
        <v>0</v>
      </c>
      <c r="BG181" s="192">
        <f t="shared" si="36"/>
        <v>0</v>
      </c>
      <c r="BH181" s="192">
        <f t="shared" si="37"/>
        <v>0</v>
      </c>
      <c r="BI181" s="192">
        <f t="shared" si="38"/>
        <v>0</v>
      </c>
      <c r="BJ181" s="14" t="s">
        <v>78</v>
      </c>
      <c r="BK181" s="192">
        <f t="shared" si="39"/>
        <v>0</v>
      </c>
      <c r="BL181" s="14" t="s">
        <v>302</v>
      </c>
      <c r="BM181" s="191" t="s">
        <v>311</v>
      </c>
    </row>
    <row r="182" spans="1:65" s="2" customFormat="1" ht="16.5" customHeight="1">
      <c r="A182" s="31"/>
      <c r="B182" s="32"/>
      <c r="C182" s="179" t="s">
        <v>312</v>
      </c>
      <c r="D182" s="179" t="s">
        <v>119</v>
      </c>
      <c r="E182" s="180" t="s">
        <v>313</v>
      </c>
      <c r="F182" s="181" t="s">
        <v>314</v>
      </c>
      <c r="G182" s="182" t="s">
        <v>122</v>
      </c>
      <c r="H182" s="183">
        <v>1</v>
      </c>
      <c r="I182" s="184"/>
      <c r="J182" s="185">
        <f t="shared" si="30"/>
        <v>0</v>
      </c>
      <c r="K182" s="186"/>
      <c r="L182" s="36"/>
      <c r="M182" s="187" t="s">
        <v>1</v>
      </c>
      <c r="N182" s="188" t="s">
        <v>38</v>
      </c>
      <c r="O182" s="68"/>
      <c r="P182" s="189">
        <f t="shared" si="31"/>
        <v>0</v>
      </c>
      <c r="Q182" s="189">
        <v>0</v>
      </c>
      <c r="R182" s="189">
        <f t="shared" si="32"/>
        <v>0</v>
      </c>
      <c r="S182" s="189">
        <v>0</v>
      </c>
      <c r="T182" s="190">
        <f t="shared" si="3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1" t="s">
        <v>302</v>
      </c>
      <c r="AT182" s="191" t="s">
        <v>119</v>
      </c>
      <c r="AU182" s="191" t="s">
        <v>80</v>
      </c>
      <c r="AY182" s="14" t="s">
        <v>116</v>
      </c>
      <c r="BE182" s="192">
        <f t="shared" si="34"/>
        <v>0</v>
      </c>
      <c r="BF182" s="192">
        <f t="shared" si="35"/>
        <v>0</v>
      </c>
      <c r="BG182" s="192">
        <f t="shared" si="36"/>
        <v>0</v>
      </c>
      <c r="BH182" s="192">
        <f t="shared" si="37"/>
        <v>0</v>
      </c>
      <c r="BI182" s="192">
        <f t="shared" si="38"/>
        <v>0</v>
      </c>
      <c r="BJ182" s="14" t="s">
        <v>78</v>
      </c>
      <c r="BK182" s="192">
        <f t="shared" si="39"/>
        <v>0</v>
      </c>
      <c r="BL182" s="14" t="s">
        <v>302</v>
      </c>
      <c r="BM182" s="191" t="s">
        <v>315</v>
      </c>
    </row>
    <row r="183" spans="1:65" s="2" customFormat="1" ht="16.5" customHeight="1">
      <c r="A183" s="31"/>
      <c r="B183" s="32"/>
      <c r="C183" s="179" t="s">
        <v>316</v>
      </c>
      <c r="D183" s="179" t="s">
        <v>119</v>
      </c>
      <c r="E183" s="180" t="s">
        <v>317</v>
      </c>
      <c r="F183" s="181" t="s">
        <v>318</v>
      </c>
      <c r="G183" s="182" t="s">
        <v>122</v>
      </c>
      <c r="H183" s="183">
        <v>1</v>
      </c>
      <c r="I183" s="184"/>
      <c r="J183" s="185">
        <f t="shared" si="30"/>
        <v>0</v>
      </c>
      <c r="K183" s="186"/>
      <c r="L183" s="36"/>
      <c r="M183" s="187" t="s">
        <v>1</v>
      </c>
      <c r="N183" s="188" t="s">
        <v>38</v>
      </c>
      <c r="O183" s="68"/>
      <c r="P183" s="189">
        <f t="shared" si="31"/>
        <v>0</v>
      </c>
      <c r="Q183" s="189">
        <v>0</v>
      </c>
      <c r="R183" s="189">
        <f t="shared" si="32"/>
        <v>0</v>
      </c>
      <c r="S183" s="189">
        <v>0</v>
      </c>
      <c r="T183" s="190">
        <f t="shared" si="3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1" t="s">
        <v>302</v>
      </c>
      <c r="AT183" s="191" t="s">
        <v>119</v>
      </c>
      <c r="AU183" s="191" t="s">
        <v>80</v>
      </c>
      <c r="AY183" s="14" t="s">
        <v>116</v>
      </c>
      <c r="BE183" s="192">
        <f t="shared" si="34"/>
        <v>0</v>
      </c>
      <c r="BF183" s="192">
        <f t="shared" si="35"/>
        <v>0</v>
      </c>
      <c r="BG183" s="192">
        <f t="shared" si="36"/>
        <v>0</v>
      </c>
      <c r="BH183" s="192">
        <f t="shared" si="37"/>
        <v>0</v>
      </c>
      <c r="BI183" s="192">
        <f t="shared" si="38"/>
        <v>0</v>
      </c>
      <c r="BJ183" s="14" t="s">
        <v>78</v>
      </c>
      <c r="BK183" s="192">
        <f t="shared" si="39"/>
        <v>0</v>
      </c>
      <c r="BL183" s="14" t="s">
        <v>302</v>
      </c>
      <c r="BM183" s="191" t="s">
        <v>319</v>
      </c>
    </row>
    <row r="184" spans="1:65" s="2" customFormat="1" ht="16.5" customHeight="1">
      <c r="A184" s="31"/>
      <c r="B184" s="32"/>
      <c r="C184" s="179" t="s">
        <v>320</v>
      </c>
      <c r="D184" s="179" t="s">
        <v>119</v>
      </c>
      <c r="E184" s="180" t="s">
        <v>321</v>
      </c>
      <c r="F184" s="181" t="s">
        <v>322</v>
      </c>
      <c r="G184" s="182" t="s">
        <v>122</v>
      </c>
      <c r="H184" s="183">
        <v>1</v>
      </c>
      <c r="I184" s="184"/>
      <c r="J184" s="185">
        <f t="shared" si="30"/>
        <v>0</v>
      </c>
      <c r="K184" s="186"/>
      <c r="L184" s="36"/>
      <c r="M184" s="187" t="s">
        <v>1</v>
      </c>
      <c r="N184" s="188" t="s">
        <v>38</v>
      </c>
      <c r="O184" s="68"/>
      <c r="P184" s="189">
        <f t="shared" si="31"/>
        <v>0</v>
      </c>
      <c r="Q184" s="189">
        <v>0</v>
      </c>
      <c r="R184" s="189">
        <f t="shared" si="32"/>
        <v>0</v>
      </c>
      <c r="S184" s="189">
        <v>0</v>
      </c>
      <c r="T184" s="190">
        <f t="shared" si="3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1" t="s">
        <v>302</v>
      </c>
      <c r="AT184" s="191" t="s">
        <v>119</v>
      </c>
      <c r="AU184" s="191" t="s">
        <v>80</v>
      </c>
      <c r="AY184" s="14" t="s">
        <v>116</v>
      </c>
      <c r="BE184" s="192">
        <f t="shared" si="34"/>
        <v>0</v>
      </c>
      <c r="BF184" s="192">
        <f t="shared" si="35"/>
        <v>0</v>
      </c>
      <c r="BG184" s="192">
        <f t="shared" si="36"/>
        <v>0</v>
      </c>
      <c r="BH184" s="192">
        <f t="shared" si="37"/>
        <v>0</v>
      </c>
      <c r="BI184" s="192">
        <f t="shared" si="38"/>
        <v>0</v>
      </c>
      <c r="BJ184" s="14" t="s">
        <v>78</v>
      </c>
      <c r="BK184" s="192">
        <f t="shared" si="39"/>
        <v>0</v>
      </c>
      <c r="BL184" s="14" t="s">
        <v>302</v>
      </c>
      <c r="BM184" s="191" t="s">
        <v>323</v>
      </c>
    </row>
    <row r="185" spans="1:65" s="2" customFormat="1" ht="16.5" customHeight="1">
      <c r="A185" s="31"/>
      <c r="B185" s="32"/>
      <c r="C185" s="179" t="s">
        <v>324</v>
      </c>
      <c r="D185" s="179" t="s">
        <v>119</v>
      </c>
      <c r="E185" s="180" t="s">
        <v>325</v>
      </c>
      <c r="F185" s="181" t="s">
        <v>326</v>
      </c>
      <c r="G185" s="182" t="s">
        <v>122</v>
      </c>
      <c r="H185" s="183">
        <v>1</v>
      </c>
      <c r="I185" s="184"/>
      <c r="J185" s="185">
        <f t="shared" si="30"/>
        <v>0</v>
      </c>
      <c r="K185" s="186"/>
      <c r="L185" s="36"/>
      <c r="M185" s="187" t="s">
        <v>1</v>
      </c>
      <c r="N185" s="188" t="s">
        <v>38</v>
      </c>
      <c r="O185" s="68"/>
      <c r="P185" s="189">
        <f t="shared" si="31"/>
        <v>0</v>
      </c>
      <c r="Q185" s="189">
        <v>0</v>
      </c>
      <c r="R185" s="189">
        <f t="shared" si="32"/>
        <v>0</v>
      </c>
      <c r="S185" s="189">
        <v>0</v>
      </c>
      <c r="T185" s="190">
        <f t="shared" si="3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1" t="s">
        <v>302</v>
      </c>
      <c r="AT185" s="191" t="s">
        <v>119</v>
      </c>
      <c r="AU185" s="191" t="s">
        <v>80</v>
      </c>
      <c r="AY185" s="14" t="s">
        <v>116</v>
      </c>
      <c r="BE185" s="192">
        <f t="shared" si="34"/>
        <v>0</v>
      </c>
      <c r="BF185" s="192">
        <f t="shared" si="35"/>
        <v>0</v>
      </c>
      <c r="BG185" s="192">
        <f t="shared" si="36"/>
        <v>0</v>
      </c>
      <c r="BH185" s="192">
        <f t="shared" si="37"/>
        <v>0</v>
      </c>
      <c r="BI185" s="192">
        <f t="shared" si="38"/>
        <v>0</v>
      </c>
      <c r="BJ185" s="14" t="s">
        <v>78</v>
      </c>
      <c r="BK185" s="192">
        <f t="shared" si="39"/>
        <v>0</v>
      </c>
      <c r="BL185" s="14" t="s">
        <v>302</v>
      </c>
      <c r="BM185" s="191" t="s">
        <v>327</v>
      </c>
    </row>
    <row r="186" spans="1:65" s="12" customFormat="1" ht="22.8" customHeight="1">
      <c r="B186" s="163"/>
      <c r="C186" s="164"/>
      <c r="D186" s="165" t="s">
        <v>72</v>
      </c>
      <c r="E186" s="177" t="s">
        <v>328</v>
      </c>
      <c r="F186" s="177" t="s">
        <v>329</v>
      </c>
      <c r="G186" s="164"/>
      <c r="H186" s="164"/>
      <c r="I186" s="167"/>
      <c r="J186" s="178">
        <f>BK186</f>
        <v>0</v>
      </c>
      <c r="K186" s="164"/>
      <c r="L186" s="169"/>
      <c r="M186" s="170"/>
      <c r="N186" s="171"/>
      <c r="O186" s="171"/>
      <c r="P186" s="172">
        <f>SUM(P187:P188)</f>
        <v>0</v>
      </c>
      <c r="Q186" s="171"/>
      <c r="R186" s="172">
        <f>SUM(R187:R188)</f>
        <v>0</v>
      </c>
      <c r="S186" s="171"/>
      <c r="T186" s="173">
        <f>SUM(T187:T188)</f>
        <v>0</v>
      </c>
      <c r="AR186" s="174" t="s">
        <v>135</v>
      </c>
      <c r="AT186" s="175" t="s">
        <v>72</v>
      </c>
      <c r="AU186" s="175" t="s">
        <v>78</v>
      </c>
      <c r="AY186" s="174" t="s">
        <v>116</v>
      </c>
      <c r="BK186" s="176">
        <f>SUM(BK187:BK188)</f>
        <v>0</v>
      </c>
    </row>
    <row r="187" spans="1:65" s="2" customFormat="1" ht="16.5" customHeight="1">
      <c r="A187" s="31"/>
      <c r="B187" s="32"/>
      <c r="C187" s="179" t="s">
        <v>330</v>
      </c>
      <c r="D187" s="179" t="s">
        <v>119</v>
      </c>
      <c r="E187" s="180" t="s">
        <v>331</v>
      </c>
      <c r="F187" s="181" t="s">
        <v>329</v>
      </c>
      <c r="G187" s="182" t="s">
        <v>332</v>
      </c>
      <c r="H187" s="183">
        <v>1</v>
      </c>
      <c r="I187" s="184"/>
      <c r="J187" s="185">
        <f>ROUND(I187*H187,2)</f>
        <v>0</v>
      </c>
      <c r="K187" s="186"/>
      <c r="L187" s="36"/>
      <c r="M187" s="187" t="s">
        <v>1</v>
      </c>
      <c r="N187" s="188" t="s">
        <v>38</v>
      </c>
      <c r="O187" s="68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1" t="s">
        <v>302</v>
      </c>
      <c r="AT187" s="191" t="s">
        <v>119</v>
      </c>
      <c r="AU187" s="191" t="s">
        <v>80</v>
      </c>
      <c r="AY187" s="14" t="s">
        <v>116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4" t="s">
        <v>78</v>
      </c>
      <c r="BK187" s="192">
        <f>ROUND(I187*H187,2)</f>
        <v>0</v>
      </c>
      <c r="BL187" s="14" t="s">
        <v>302</v>
      </c>
      <c r="BM187" s="191" t="s">
        <v>333</v>
      </c>
    </row>
    <row r="188" spans="1:65" s="2" customFormat="1" ht="16.5" customHeight="1">
      <c r="A188" s="31"/>
      <c r="B188" s="32"/>
      <c r="C188" s="179" t="s">
        <v>334</v>
      </c>
      <c r="D188" s="179" t="s">
        <v>119</v>
      </c>
      <c r="E188" s="180" t="s">
        <v>335</v>
      </c>
      <c r="F188" s="181" t="s">
        <v>336</v>
      </c>
      <c r="G188" s="182" t="s">
        <v>122</v>
      </c>
      <c r="H188" s="183">
        <v>1</v>
      </c>
      <c r="I188" s="184"/>
      <c r="J188" s="185">
        <f>ROUND(I188*H188,2)</f>
        <v>0</v>
      </c>
      <c r="K188" s="186"/>
      <c r="L188" s="36"/>
      <c r="M188" s="187" t="s">
        <v>1</v>
      </c>
      <c r="N188" s="188" t="s">
        <v>38</v>
      </c>
      <c r="O188" s="68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1" t="s">
        <v>302</v>
      </c>
      <c r="AT188" s="191" t="s">
        <v>119</v>
      </c>
      <c r="AU188" s="191" t="s">
        <v>80</v>
      </c>
      <c r="AY188" s="14" t="s">
        <v>116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4" t="s">
        <v>78</v>
      </c>
      <c r="BK188" s="192">
        <f>ROUND(I188*H188,2)</f>
        <v>0</v>
      </c>
      <c r="BL188" s="14" t="s">
        <v>302</v>
      </c>
      <c r="BM188" s="191" t="s">
        <v>337</v>
      </c>
    </row>
    <row r="189" spans="1:65" s="12" customFormat="1" ht="22.8" customHeight="1">
      <c r="B189" s="163"/>
      <c r="C189" s="164"/>
      <c r="D189" s="165" t="s">
        <v>72</v>
      </c>
      <c r="E189" s="177" t="s">
        <v>338</v>
      </c>
      <c r="F189" s="177" t="s">
        <v>339</v>
      </c>
      <c r="G189" s="164"/>
      <c r="H189" s="164"/>
      <c r="I189" s="167"/>
      <c r="J189" s="178">
        <f>BK189</f>
        <v>0</v>
      </c>
      <c r="K189" s="164"/>
      <c r="L189" s="169"/>
      <c r="M189" s="170"/>
      <c r="N189" s="171"/>
      <c r="O189" s="171"/>
      <c r="P189" s="172">
        <f>P190</f>
        <v>0</v>
      </c>
      <c r="Q189" s="171"/>
      <c r="R189" s="172">
        <f>R190</f>
        <v>0</v>
      </c>
      <c r="S189" s="171"/>
      <c r="T189" s="173">
        <f>T190</f>
        <v>0</v>
      </c>
      <c r="AR189" s="174" t="s">
        <v>135</v>
      </c>
      <c r="AT189" s="175" t="s">
        <v>72</v>
      </c>
      <c r="AU189" s="175" t="s">
        <v>78</v>
      </c>
      <c r="AY189" s="174" t="s">
        <v>116</v>
      </c>
      <c r="BK189" s="176">
        <f>BK190</f>
        <v>0</v>
      </c>
    </row>
    <row r="190" spans="1:65" s="2" customFormat="1" ht="16.5" customHeight="1">
      <c r="A190" s="31"/>
      <c r="B190" s="32"/>
      <c r="C190" s="179" t="s">
        <v>340</v>
      </c>
      <c r="D190" s="179" t="s">
        <v>119</v>
      </c>
      <c r="E190" s="180" t="s">
        <v>341</v>
      </c>
      <c r="F190" s="181" t="s">
        <v>342</v>
      </c>
      <c r="G190" s="182" t="s">
        <v>122</v>
      </c>
      <c r="H190" s="183">
        <v>10</v>
      </c>
      <c r="I190" s="184"/>
      <c r="J190" s="185">
        <f>ROUND(I190*H190,2)</f>
        <v>0</v>
      </c>
      <c r="K190" s="186"/>
      <c r="L190" s="36"/>
      <c r="M190" s="187" t="s">
        <v>1</v>
      </c>
      <c r="N190" s="188" t="s">
        <v>38</v>
      </c>
      <c r="O190" s="68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1" t="s">
        <v>302</v>
      </c>
      <c r="AT190" s="191" t="s">
        <v>119</v>
      </c>
      <c r="AU190" s="191" t="s">
        <v>80</v>
      </c>
      <c r="AY190" s="14" t="s">
        <v>116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4" t="s">
        <v>78</v>
      </c>
      <c r="BK190" s="192">
        <f>ROUND(I190*H190,2)</f>
        <v>0</v>
      </c>
      <c r="BL190" s="14" t="s">
        <v>302</v>
      </c>
      <c r="BM190" s="191" t="s">
        <v>343</v>
      </c>
    </row>
    <row r="191" spans="1:65" s="12" customFormat="1" ht="22.8" customHeight="1">
      <c r="B191" s="163"/>
      <c r="C191" s="164"/>
      <c r="D191" s="165" t="s">
        <v>72</v>
      </c>
      <c r="E191" s="177" t="s">
        <v>344</v>
      </c>
      <c r="F191" s="177" t="s">
        <v>345</v>
      </c>
      <c r="G191" s="164"/>
      <c r="H191" s="164"/>
      <c r="I191" s="167"/>
      <c r="J191" s="178">
        <f>BK191</f>
        <v>0</v>
      </c>
      <c r="K191" s="164"/>
      <c r="L191" s="169"/>
      <c r="M191" s="170"/>
      <c r="N191" s="171"/>
      <c r="O191" s="171"/>
      <c r="P191" s="172">
        <f>SUM(P192:P193)</f>
        <v>0</v>
      </c>
      <c r="Q191" s="171"/>
      <c r="R191" s="172">
        <f>SUM(R192:R193)</f>
        <v>2.7720000000000002E-2</v>
      </c>
      <c r="S191" s="171"/>
      <c r="T191" s="173">
        <f>SUM(T192:T193)</f>
        <v>0</v>
      </c>
      <c r="AR191" s="174" t="s">
        <v>135</v>
      </c>
      <c r="AT191" s="175" t="s">
        <v>72</v>
      </c>
      <c r="AU191" s="175" t="s">
        <v>78</v>
      </c>
      <c r="AY191" s="174" t="s">
        <v>116</v>
      </c>
      <c r="BK191" s="176">
        <f>SUM(BK192:BK193)</f>
        <v>0</v>
      </c>
    </row>
    <row r="192" spans="1:65" s="2" customFormat="1" ht="16.5" customHeight="1">
      <c r="A192" s="31"/>
      <c r="B192" s="32"/>
      <c r="C192" s="179" t="s">
        <v>346</v>
      </c>
      <c r="D192" s="179" t="s">
        <v>119</v>
      </c>
      <c r="E192" s="180" t="s">
        <v>347</v>
      </c>
      <c r="F192" s="181" t="s">
        <v>348</v>
      </c>
      <c r="G192" s="182" t="s">
        <v>138</v>
      </c>
      <c r="H192" s="183">
        <v>2</v>
      </c>
      <c r="I192" s="184"/>
      <c r="J192" s="185">
        <f>ROUND(I192*H192,2)</f>
        <v>0</v>
      </c>
      <c r="K192" s="186"/>
      <c r="L192" s="36"/>
      <c r="M192" s="187" t="s">
        <v>1</v>
      </c>
      <c r="N192" s="188" t="s">
        <v>38</v>
      </c>
      <c r="O192" s="68"/>
      <c r="P192" s="189">
        <f>O192*H192</f>
        <v>0</v>
      </c>
      <c r="Q192" s="189">
        <v>1.3860000000000001E-2</v>
      </c>
      <c r="R192" s="189">
        <f>Q192*H192</f>
        <v>2.7720000000000002E-2</v>
      </c>
      <c r="S192" s="189">
        <v>0</v>
      </c>
      <c r="T192" s="190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1" t="s">
        <v>123</v>
      </c>
      <c r="AT192" s="191" t="s">
        <v>119</v>
      </c>
      <c r="AU192" s="191" t="s">
        <v>80</v>
      </c>
      <c r="AY192" s="14" t="s">
        <v>116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4" t="s">
        <v>78</v>
      </c>
      <c r="BK192" s="192">
        <f>ROUND(I192*H192,2)</f>
        <v>0</v>
      </c>
      <c r="BL192" s="14" t="s">
        <v>123</v>
      </c>
      <c r="BM192" s="191" t="s">
        <v>349</v>
      </c>
    </row>
    <row r="193" spans="1:65" s="2" customFormat="1" ht="16.5" customHeight="1">
      <c r="A193" s="31"/>
      <c r="B193" s="32"/>
      <c r="C193" s="179" t="s">
        <v>350</v>
      </c>
      <c r="D193" s="179" t="s">
        <v>119</v>
      </c>
      <c r="E193" s="180" t="s">
        <v>351</v>
      </c>
      <c r="F193" s="181" t="s">
        <v>352</v>
      </c>
      <c r="G193" s="182" t="s">
        <v>353</v>
      </c>
      <c r="H193" s="183">
        <v>1</v>
      </c>
      <c r="I193" s="184"/>
      <c r="J193" s="185">
        <f>ROUND(I193*H193,2)</f>
        <v>0</v>
      </c>
      <c r="K193" s="186"/>
      <c r="L193" s="36"/>
      <c r="M193" s="204" t="s">
        <v>1</v>
      </c>
      <c r="N193" s="205" t="s">
        <v>38</v>
      </c>
      <c r="O193" s="206"/>
      <c r="P193" s="207">
        <f>O193*H193</f>
        <v>0</v>
      </c>
      <c r="Q193" s="207">
        <v>0</v>
      </c>
      <c r="R193" s="207">
        <f>Q193*H193</f>
        <v>0</v>
      </c>
      <c r="S193" s="207">
        <v>0</v>
      </c>
      <c r="T193" s="208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1" t="s">
        <v>123</v>
      </c>
      <c r="AT193" s="191" t="s">
        <v>119</v>
      </c>
      <c r="AU193" s="191" t="s">
        <v>80</v>
      </c>
      <c r="AY193" s="14" t="s">
        <v>116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14" t="s">
        <v>78</v>
      </c>
      <c r="BK193" s="192">
        <f>ROUND(I193*H193,2)</f>
        <v>0</v>
      </c>
      <c r="BL193" s="14" t="s">
        <v>123</v>
      </c>
      <c r="BM193" s="191" t="s">
        <v>354</v>
      </c>
    </row>
    <row r="194" spans="1:65" s="2" customFormat="1" ht="6.9" customHeight="1">
      <c r="A194" s="31"/>
      <c r="B194" s="51"/>
      <c r="C194" s="52"/>
      <c r="D194" s="52"/>
      <c r="E194" s="52"/>
      <c r="F194" s="52"/>
      <c r="G194" s="52"/>
      <c r="H194" s="52"/>
      <c r="I194" s="52"/>
      <c r="J194" s="52"/>
      <c r="K194" s="52"/>
      <c r="L194" s="36"/>
      <c r="M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</row>
  </sheetData>
  <sheetProtection algorithmName="SHA-512" hashValue="XWc1J4Xhc+TfcfC5/YskciMiomFi0FbaZeVLxs9RRqhNRkyZsF3XyuZN2rETn02NHPB3wX649K/cn7WVlPbQsw==" saltValue="+9/O/89LpGPdQjBStIFhocBjmGZeWEKilac0C53cpAgS6WVEYDX4YHKopu6u/qRy27abZtgNer5NgH7uCsdw0A==" spinCount="100000" sheet="1" objects="1" scenarios="1" formatColumns="0" formatRows="0" autoFilter="0"/>
  <autoFilter ref="C125:K193" xr:uid="{00000000-0009-0000-0000-000001000000}"/>
  <mergeCells count="6">
    <mergeCell ref="L2:V2"/>
    <mergeCell ref="E7:H7"/>
    <mergeCell ref="E16:H16"/>
    <mergeCell ref="E25:H25"/>
    <mergeCell ref="E85:H85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2332 - ÚPRAVY NÁDVOŘÍ A Z...</vt:lpstr>
      <vt:lpstr>'2332 - ÚPRAVY NÁDVOŘÍ A Z...'!Názvy_tisku</vt:lpstr>
      <vt:lpstr>'Rekapitulace stavby'!Názvy_tisku</vt:lpstr>
      <vt:lpstr>'2332 - ÚPRAVY NÁDVOŘÍ A Z...'!Oblast_tisku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Sobol</dc:creator>
  <cp:lastModifiedBy>nemeckova</cp:lastModifiedBy>
  <dcterms:created xsi:type="dcterms:W3CDTF">2024-05-20T05:55:24Z</dcterms:created>
  <dcterms:modified xsi:type="dcterms:W3CDTF">2024-05-22T19:17:43Z</dcterms:modified>
</cp:coreProperties>
</file>