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VÝBĚROVÁ ŘÍZENÍ\KBELY HŘBITOV I ETAPA\ZADÁVACÍ DOKUMENTACE KBELY HŘBITOV\"/>
    </mc:Choice>
  </mc:AlternateContent>
  <xr:revisionPtr revIDLastSave="0" documentId="8_{21922B74-F46F-440E-8749-268282BFAE03}" xr6:coauthVersionLast="47" xr6:coauthVersionMax="47" xr10:uidLastSave="{00000000-0000-0000-0000-000000000000}"/>
  <bookViews>
    <workbookView xWindow="1920" yWindow="624" windowWidth="27576" windowHeight="16656" xr2:uid="{00000000-000D-0000-FFFF-FFFF00000000}"/>
  </bookViews>
  <sheets>
    <sheet name="Rekapitulace stavby" sheetId="1" r:id="rId1"/>
    <sheet name="01a - Přípravné práce" sheetId="2" r:id="rId2"/>
    <sheet name="07 - KOLUMBÁRIUM" sheetId="3" r:id="rId3"/>
    <sheet name="08 - KOLUMBÁRIUM" sheetId="4" r:id="rId4"/>
    <sheet name="09 - KOLUMBÁRIUM" sheetId="5" r:id="rId5"/>
    <sheet name="10 - KOLUMBÁRIUM" sheetId="6" r:id="rId6"/>
    <sheet name="11 - KOLUMBÁRIUM" sheetId="7" r:id="rId7"/>
    <sheet name="12 - KOLUMBÁRIUM" sheetId="8" r:id="rId8"/>
    <sheet name="13 - PŘÍSTŘEŠEK" sheetId="9" r:id="rId9"/>
    <sheet name="02 - Navrhovaný mobiliář" sheetId="10" r:id="rId10"/>
    <sheet name="A - Mlatový povrch" sheetId="11" r:id="rId11"/>
    <sheet name="B - Litý beton pochozí" sheetId="12" r:id="rId12"/>
    <sheet name="C - Kačírek pochozí vsak" sheetId="13" r:id="rId13"/>
    <sheet name="04 - Výsadba-SÚ" sheetId="14" r:id="rId14"/>
    <sheet name="05a - ZTI-venkovní rozvod" sheetId="15" r:id="rId15"/>
    <sheet name="05b - ZTI-vnitřní vodovod..." sheetId="16" r:id="rId16"/>
    <sheet name="05c - Elektro" sheetId="17" r:id="rId17"/>
    <sheet name="06 - VRN" sheetId="18" r:id="rId18"/>
    <sheet name="Pokyny pro vyplnění" sheetId="19" r:id="rId19"/>
  </sheets>
  <definedNames>
    <definedName name="_xlnm._FilterDatabase" localSheetId="1" hidden="1">'01a - Přípravné práce'!$C$86:$K$105</definedName>
    <definedName name="_xlnm._FilterDatabase" localSheetId="9" hidden="1">'02 - Navrhovaný mobiliář'!$C$80:$K$92</definedName>
    <definedName name="_xlnm._FilterDatabase" localSheetId="13" hidden="1">'04 - Výsadba-SÚ'!$C$81:$K$148</definedName>
    <definedName name="_xlnm._FilterDatabase" localSheetId="14" hidden="1">'05a - ZTI-venkovní rozvod'!$C$91:$K$213</definedName>
    <definedName name="_xlnm._FilterDatabase" localSheetId="15" hidden="1">'05b - ZTI-vnitřní vodovod...'!$C$87:$K$116</definedName>
    <definedName name="_xlnm._FilterDatabase" localSheetId="16" hidden="1">'05c - Elektro'!$C$90:$K$215</definedName>
    <definedName name="_xlnm._FilterDatabase" localSheetId="17" hidden="1">'06 - VRN'!$C$84:$K$111</definedName>
    <definedName name="_xlnm._FilterDatabase" localSheetId="2" hidden="1">'07 - KOLUMBÁRIUM'!$C$93:$K$261</definedName>
    <definedName name="_xlnm._FilterDatabase" localSheetId="3" hidden="1">'08 - KOLUMBÁRIUM'!$C$93:$K$260</definedName>
    <definedName name="_xlnm._FilterDatabase" localSheetId="4" hidden="1">'09 - KOLUMBÁRIUM'!$C$93:$K$253</definedName>
    <definedName name="_xlnm._FilterDatabase" localSheetId="5" hidden="1">'10 - KOLUMBÁRIUM'!$C$93:$K$263</definedName>
    <definedName name="_xlnm._FilterDatabase" localSheetId="6" hidden="1">'11 - KOLUMBÁRIUM'!$C$93:$K$247</definedName>
    <definedName name="_xlnm._FilterDatabase" localSheetId="7" hidden="1">'12 - KOLUMBÁRIUM'!$C$93:$K$252</definedName>
    <definedName name="_xlnm._FilterDatabase" localSheetId="8" hidden="1">'13 - PŘÍSTŘEŠEK'!$C$100:$K$420</definedName>
    <definedName name="_xlnm._FilterDatabase" localSheetId="10" hidden="1">'A - Mlatový povrch'!$C$91:$K$160</definedName>
    <definedName name="_xlnm._FilterDatabase" localSheetId="11" hidden="1">'B - Litý beton pochozí'!$C$91:$K$168</definedName>
    <definedName name="_xlnm._FilterDatabase" localSheetId="12" hidden="1">'C - Kačírek pochozí vsak'!$C$89:$K$169</definedName>
    <definedName name="_xlnm.Print_Titles" localSheetId="1">'01a - Přípravné práce'!$86:$86</definedName>
    <definedName name="_xlnm.Print_Titles" localSheetId="9">'02 - Navrhovaný mobiliář'!$80:$80</definedName>
    <definedName name="_xlnm.Print_Titles" localSheetId="13">'04 - Výsadba-SÚ'!$81:$81</definedName>
    <definedName name="_xlnm.Print_Titles" localSheetId="14">'05a - ZTI-venkovní rozvod'!$91:$91</definedName>
    <definedName name="_xlnm.Print_Titles" localSheetId="15">'05b - ZTI-vnitřní vodovod...'!$87:$87</definedName>
    <definedName name="_xlnm.Print_Titles" localSheetId="16">'05c - Elektro'!$90:$90</definedName>
    <definedName name="_xlnm.Print_Titles" localSheetId="17">'06 - VRN'!$84:$84</definedName>
    <definedName name="_xlnm.Print_Titles" localSheetId="2">'07 - KOLUMBÁRIUM'!$93:$93</definedName>
    <definedName name="_xlnm.Print_Titles" localSheetId="3">'08 - KOLUMBÁRIUM'!$93:$93</definedName>
    <definedName name="_xlnm.Print_Titles" localSheetId="4">'09 - KOLUMBÁRIUM'!$93:$93</definedName>
    <definedName name="_xlnm.Print_Titles" localSheetId="5">'10 - KOLUMBÁRIUM'!$93:$93</definedName>
    <definedName name="_xlnm.Print_Titles" localSheetId="6">'11 - KOLUMBÁRIUM'!$93:$93</definedName>
    <definedName name="_xlnm.Print_Titles" localSheetId="7">'12 - KOLUMBÁRIUM'!$93:$93</definedName>
    <definedName name="_xlnm.Print_Titles" localSheetId="8">'13 - PŘÍSTŘEŠEK'!$100:$100</definedName>
    <definedName name="_xlnm.Print_Titles" localSheetId="10">'A - Mlatový povrch'!$91:$91</definedName>
    <definedName name="_xlnm.Print_Titles" localSheetId="11">'B - Litý beton pochozí'!$91:$91</definedName>
    <definedName name="_xlnm.Print_Titles" localSheetId="12">'C - Kačírek pochozí vsak'!$89:$89</definedName>
    <definedName name="_xlnm.Print_Titles" localSheetId="0">'Rekapitulace stavby'!$52:$52</definedName>
    <definedName name="_xlnm.Print_Area" localSheetId="1">'01a - Přípravné práce'!$C$4:$J$41,'01a - Přípravné práce'!$C$47:$J$66,'01a - Přípravné práce'!$C$72:$J$105</definedName>
    <definedName name="_xlnm.Print_Area" localSheetId="9">'02 - Navrhovaný mobiliář'!$C$4:$J$39,'02 - Navrhovaný mobiliář'!$C$45:$J$62,'02 - Navrhovaný mobiliář'!$C$68:$J$92</definedName>
    <definedName name="_xlnm.Print_Area" localSheetId="13">'04 - Výsadba-SÚ'!$C$4:$J$39,'04 - Výsadba-SÚ'!$C$45:$J$63,'04 - Výsadba-SÚ'!$C$69:$J$148</definedName>
    <definedName name="_xlnm.Print_Area" localSheetId="14">'05a - ZTI-venkovní rozvod'!$C$4:$J$41,'05a - ZTI-venkovní rozvod'!$C$47:$J$71,'05a - ZTI-venkovní rozvod'!$C$77:$J$213</definedName>
    <definedName name="_xlnm.Print_Area" localSheetId="15">'05b - ZTI-vnitřní vodovod...'!$C$4:$J$41,'05b - ZTI-vnitřní vodovod...'!$C$47:$J$67,'05b - ZTI-vnitřní vodovod...'!$C$73:$J$116</definedName>
    <definedName name="_xlnm.Print_Area" localSheetId="16">'05c - Elektro'!$C$4:$J$41,'05c - Elektro'!$C$47:$J$70,'05c - Elektro'!$C$76:$J$215</definedName>
    <definedName name="_xlnm.Print_Area" localSheetId="17">'06 - VRN'!$C$4:$J$39,'06 - VRN'!$C$45:$J$66,'06 - VRN'!$C$72:$J$111</definedName>
    <definedName name="_xlnm.Print_Area" localSheetId="2">'07 - KOLUMBÁRIUM'!$C$4:$J$41,'07 - KOLUMBÁRIUM'!$C$47:$J$73,'07 - KOLUMBÁRIUM'!$C$79:$J$261</definedName>
    <definedName name="_xlnm.Print_Area" localSheetId="3">'08 - KOLUMBÁRIUM'!$C$4:$J$41,'08 - KOLUMBÁRIUM'!$C$47:$J$73,'08 - KOLUMBÁRIUM'!$C$79:$J$260</definedName>
    <definedName name="_xlnm.Print_Area" localSheetId="4">'09 - KOLUMBÁRIUM'!$C$4:$J$41,'09 - KOLUMBÁRIUM'!$C$47:$J$73,'09 - KOLUMBÁRIUM'!$C$79:$J$253</definedName>
    <definedName name="_xlnm.Print_Area" localSheetId="5">'10 - KOLUMBÁRIUM'!$C$4:$J$41,'10 - KOLUMBÁRIUM'!$C$47:$J$73,'10 - KOLUMBÁRIUM'!$C$79:$J$263</definedName>
    <definedName name="_xlnm.Print_Area" localSheetId="6">'11 - KOLUMBÁRIUM'!$C$4:$J$41,'11 - KOLUMBÁRIUM'!$C$47:$J$73,'11 - KOLUMBÁRIUM'!$C$79:$J$247</definedName>
    <definedName name="_xlnm.Print_Area" localSheetId="7">'12 - KOLUMBÁRIUM'!$C$4:$J$41,'12 - KOLUMBÁRIUM'!$C$47:$J$73,'12 - KOLUMBÁRIUM'!$C$79:$J$252</definedName>
    <definedName name="_xlnm.Print_Area" localSheetId="8">'13 - PŘÍSTŘEŠEK'!$C$4:$J$41,'13 - PŘÍSTŘEŠEK'!$C$47:$J$80,'13 - PŘÍSTŘEŠEK'!$C$86:$J$420</definedName>
    <definedName name="_xlnm.Print_Area" localSheetId="10">'A - Mlatový povrch'!$C$4:$J$41,'A - Mlatový povrch'!$C$47:$J$71,'A - Mlatový povrch'!$C$77:$J$160</definedName>
    <definedName name="_xlnm.Print_Area" localSheetId="11">'B - Litý beton pochozí'!$C$4:$J$41,'B - Litý beton pochozí'!$C$47:$J$71,'B - Litý beton pochozí'!$C$77:$J$168</definedName>
    <definedName name="_xlnm.Print_Area" localSheetId="12">'C - Kačírek pochozí vsak'!$C$4:$J$41,'C - Kačírek pochozí vsak'!$C$47:$J$69,'C - Kačírek pochozí vsak'!$C$75:$J$169</definedName>
    <definedName name="_xlnm.Print_Area" localSheetId="1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stavby'!$C$42:$AQ$75</definedName>
  </definedNames>
  <calcPr calcId="191029"/>
</workbook>
</file>

<file path=xl/calcChain.xml><?xml version="1.0" encoding="utf-8"?>
<calcChain xmlns="http://schemas.openxmlformats.org/spreadsheetml/2006/main">
  <c r="J37" i="18" l="1"/>
  <c r="J36" i="18"/>
  <c r="AY74" i="1"/>
  <c r="J35" i="18"/>
  <c r="AX74" i="1" s="1"/>
  <c r="BI109" i="18"/>
  <c r="BH109" i="18"/>
  <c r="BG109" i="18"/>
  <c r="BF109" i="18"/>
  <c r="T109" i="18"/>
  <c r="T108" i="18" s="1"/>
  <c r="R109" i="18"/>
  <c r="R108" i="18" s="1"/>
  <c r="P109" i="18"/>
  <c r="P108" i="18"/>
  <c r="BI105" i="18"/>
  <c r="BH105" i="18"/>
  <c r="BG105" i="18"/>
  <c r="BF105" i="18"/>
  <c r="T105" i="18"/>
  <c r="T104" i="18" s="1"/>
  <c r="R105" i="18"/>
  <c r="R104" i="18" s="1"/>
  <c r="P105" i="18"/>
  <c r="P104" i="18" s="1"/>
  <c r="BI101" i="18"/>
  <c r="BH101" i="18"/>
  <c r="BG101" i="18"/>
  <c r="BF101" i="18"/>
  <c r="T101" i="18"/>
  <c r="T100" i="18"/>
  <c r="R101" i="18"/>
  <c r="R100" i="18" s="1"/>
  <c r="P101" i="18"/>
  <c r="P100" i="18" s="1"/>
  <c r="BI96" i="18"/>
  <c r="BH96" i="18"/>
  <c r="BG96" i="18"/>
  <c r="BF96" i="18"/>
  <c r="T96" i="18"/>
  <c r="T95" i="18" s="1"/>
  <c r="R96" i="18"/>
  <c r="R95" i="18"/>
  <c r="P96" i="18"/>
  <c r="P95" i="18" s="1"/>
  <c r="BI92" i="18"/>
  <c r="BH92" i="18"/>
  <c r="BG92" i="18"/>
  <c r="BF92" i="18"/>
  <c r="T92" i="18"/>
  <c r="R92" i="18"/>
  <c r="P92" i="18"/>
  <c r="BI88" i="18"/>
  <c r="BH88" i="18"/>
  <c r="BG88" i="18"/>
  <c r="BF88" i="18"/>
  <c r="T88" i="18"/>
  <c r="R88" i="18"/>
  <c r="P88" i="18"/>
  <c r="J81" i="18"/>
  <c r="F81" i="18"/>
  <c r="F79" i="18"/>
  <c r="E77" i="18"/>
  <c r="J54" i="18"/>
  <c r="F54" i="18"/>
  <c r="F52" i="18"/>
  <c r="E50" i="18"/>
  <c r="J24" i="18"/>
  <c r="E24" i="18"/>
  <c r="J82" i="18" s="1"/>
  <c r="J23" i="18"/>
  <c r="J18" i="18"/>
  <c r="E18" i="18"/>
  <c r="F82" i="18"/>
  <c r="J17" i="18"/>
  <c r="J12" i="18"/>
  <c r="J52" i="18" s="1"/>
  <c r="E7" i="18"/>
  <c r="E75" i="18"/>
  <c r="J39" i="17"/>
  <c r="J38" i="17"/>
  <c r="AY73" i="1" s="1"/>
  <c r="J37" i="17"/>
  <c r="AX73" i="1"/>
  <c r="BI210" i="17"/>
  <c r="BH210" i="17"/>
  <c r="BG210" i="17"/>
  <c r="BF210" i="17"/>
  <c r="T210" i="17"/>
  <c r="R210" i="17"/>
  <c r="P210" i="17"/>
  <c r="BI204" i="17"/>
  <c r="BH204" i="17"/>
  <c r="BG204" i="17"/>
  <c r="BF204" i="17"/>
  <c r="T204" i="17"/>
  <c r="R204" i="17"/>
  <c r="P204" i="17"/>
  <c r="BI198" i="17"/>
  <c r="BH198" i="17"/>
  <c r="BG198" i="17"/>
  <c r="BF198" i="17"/>
  <c r="T198" i="17"/>
  <c r="R198" i="17"/>
  <c r="P198" i="17"/>
  <c r="BI192" i="17"/>
  <c r="BH192" i="17"/>
  <c r="BG192" i="17"/>
  <c r="BF192" i="17"/>
  <c r="T192" i="17"/>
  <c r="R192" i="17"/>
  <c r="P192" i="17"/>
  <c r="BI186" i="17"/>
  <c r="BH186" i="17"/>
  <c r="BG186" i="17"/>
  <c r="BF186" i="17"/>
  <c r="T186" i="17"/>
  <c r="R186" i="17"/>
  <c r="P186" i="17"/>
  <c r="BI180" i="17"/>
  <c r="BH180" i="17"/>
  <c r="BG180" i="17"/>
  <c r="BF180" i="17"/>
  <c r="T180" i="17"/>
  <c r="R180" i="17"/>
  <c r="P180" i="17"/>
  <c r="BI177" i="17"/>
  <c r="BH177" i="17"/>
  <c r="BG177" i="17"/>
  <c r="BF177" i="17"/>
  <c r="T177" i="17"/>
  <c r="R177" i="17"/>
  <c r="P177" i="17"/>
  <c r="BI175" i="17"/>
  <c r="BH175" i="17"/>
  <c r="BG175" i="17"/>
  <c r="BF175" i="17"/>
  <c r="T175" i="17"/>
  <c r="R175" i="17"/>
  <c r="P175" i="17"/>
  <c r="BI171" i="17"/>
  <c r="BH171" i="17"/>
  <c r="BG171" i="17"/>
  <c r="BF171" i="17"/>
  <c r="T171" i="17"/>
  <c r="R171" i="17"/>
  <c r="P171" i="17"/>
  <c r="BI169" i="17"/>
  <c r="BH169" i="17"/>
  <c r="BG169" i="17"/>
  <c r="BF169" i="17"/>
  <c r="T169" i="17"/>
  <c r="R169" i="17"/>
  <c r="P169" i="17"/>
  <c r="BI165" i="17"/>
  <c r="BH165" i="17"/>
  <c r="BG165" i="17"/>
  <c r="BF165" i="17"/>
  <c r="T165" i="17"/>
  <c r="R165" i="17"/>
  <c r="P165" i="17"/>
  <c r="BI161" i="17"/>
  <c r="BH161" i="17"/>
  <c r="BG161" i="17"/>
  <c r="BF161" i="17"/>
  <c r="T161" i="17"/>
  <c r="R161" i="17"/>
  <c r="P161" i="17"/>
  <c r="BI157" i="17"/>
  <c r="BH157" i="17"/>
  <c r="BG157" i="17"/>
  <c r="BF157" i="17"/>
  <c r="T157" i="17"/>
  <c r="R157" i="17"/>
  <c r="P157" i="17"/>
  <c r="BI153" i="17"/>
  <c r="BH153" i="17"/>
  <c r="BG153" i="17"/>
  <c r="BF153" i="17"/>
  <c r="T153" i="17"/>
  <c r="R153" i="17"/>
  <c r="P153" i="17"/>
  <c r="BI145" i="17"/>
  <c r="BH145" i="17"/>
  <c r="BG145" i="17"/>
  <c r="BF145" i="17"/>
  <c r="T145" i="17"/>
  <c r="R145" i="17"/>
  <c r="P145" i="17"/>
  <c r="BI141" i="17"/>
  <c r="BH141" i="17"/>
  <c r="BG141" i="17"/>
  <c r="BF141" i="17"/>
  <c r="T141" i="17"/>
  <c r="R141" i="17"/>
  <c r="P141" i="17"/>
  <c r="BI137" i="17"/>
  <c r="BH137" i="17"/>
  <c r="BG137" i="17"/>
  <c r="BF137" i="17"/>
  <c r="T137" i="17"/>
  <c r="R137" i="17"/>
  <c r="P137" i="17"/>
  <c r="BI131" i="17"/>
  <c r="BH131" i="17"/>
  <c r="BG131" i="17"/>
  <c r="BF131" i="17"/>
  <c r="T131" i="17"/>
  <c r="R131" i="17"/>
  <c r="P131" i="17"/>
  <c r="BI126" i="17"/>
  <c r="BH126" i="17"/>
  <c r="BG126" i="17"/>
  <c r="BF126" i="17"/>
  <c r="T126" i="17"/>
  <c r="R126" i="17"/>
  <c r="P126" i="17"/>
  <c r="BI123" i="17"/>
  <c r="BH123" i="17"/>
  <c r="BG123" i="17"/>
  <c r="BF123" i="17"/>
  <c r="T123" i="17"/>
  <c r="R123" i="17"/>
  <c r="P123" i="17"/>
  <c r="BI121" i="17"/>
  <c r="BH121" i="17"/>
  <c r="BG121" i="17"/>
  <c r="BF121" i="17"/>
  <c r="T121" i="17"/>
  <c r="R121" i="17"/>
  <c r="P121" i="17"/>
  <c r="BI118" i="17"/>
  <c r="BH118" i="17"/>
  <c r="BG118" i="17"/>
  <c r="BF118" i="17"/>
  <c r="T118" i="17"/>
  <c r="R118" i="17"/>
  <c r="P118" i="17"/>
  <c r="BI116" i="17"/>
  <c r="BH116" i="17"/>
  <c r="BG116" i="17"/>
  <c r="BF116" i="17"/>
  <c r="T116" i="17"/>
  <c r="R116" i="17"/>
  <c r="P116" i="17"/>
  <c r="BI113" i="17"/>
  <c r="BH113" i="17"/>
  <c r="BG113" i="17"/>
  <c r="BF113" i="17"/>
  <c r="T113" i="17"/>
  <c r="R113" i="17"/>
  <c r="P113" i="17"/>
  <c r="BI110" i="17"/>
  <c r="BH110" i="17"/>
  <c r="BG110" i="17"/>
  <c r="BF110" i="17"/>
  <c r="T110" i="17"/>
  <c r="R110" i="17"/>
  <c r="P110" i="17"/>
  <c r="BI104" i="17"/>
  <c r="BH104" i="17"/>
  <c r="BG104" i="17"/>
  <c r="BF104" i="17"/>
  <c r="T104" i="17"/>
  <c r="R104" i="17"/>
  <c r="P104" i="17"/>
  <c r="BI102" i="17"/>
  <c r="BH102" i="17"/>
  <c r="BG102" i="17"/>
  <c r="BF102" i="17"/>
  <c r="T102" i="17"/>
  <c r="R102" i="17"/>
  <c r="P102" i="17"/>
  <c r="BI99" i="17"/>
  <c r="BH99" i="17"/>
  <c r="BG99" i="17"/>
  <c r="BF99" i="17"/>
  <c r="T99" i="17"/>
  <c r="R99" i="17"/>
  <c r="P99" i="17"/>
  <c r="BI97" i="17"/>
  <c r="BH97" i="17"/>
  <c r="BG97" i="17"/>
  <c r="BF97" i="17"/>
  <c r="T97" i="17"/>
  <c r="R97" i="17"/>
  <c r="P97" i="17"/>
  <c r="BI94" i="17"/>
  <c r="BH94" i="17"/>
  <c r="BG94" i="17"/>
  <c r="BF94" i="17"/>
  <c r="T94" i="17"/>
  <c r="R94" i="17"/>
  <c r="P94" i="17"/>
  <c r="J87" i="17"/>
  <c r="F87" i="17"/>
  <c r="F85" i="17"/>
  <c r="E83" i="17"/>
  <c r="J58" i="17"/>
  <c r="F58" i="17"/>
  <c r="F56" i="17"/>
  <c r="E54" i="17"/>
  <c r="J26" i="17"/>
  <c r="E26" i="17"/>
  <c r="J59" i="17" s="1"/>
  <c r="J25" i="17"/>
  <c r="J20" i="17"/>
  <c r="E20" i="17"/>
  <c r="F88" i="17" s="1"/>
  <c r="J19" i="17"/>
  <c r="J14" i="17"/>
  <c r="J85" i="17"/>
  <c r="E7" i="17"/>
  <c r="E79" i="17"/>
  <c r="J39" i="16"/>
  <c r="J38" i="16"/>
  <c r="AY72" i="1" s="1"/>
  <c r="J37" i="16"/>
  <c r="AX72" i="1"/>
  <c r="BI114" i="16"/>
  <c r="BH114" i="16"/>
  <c r="BG114" i="16"/>
  <c r="BF114" i="16"/>
  <c r="T114" i="16"/>
  <c r="R114" i="16"/>
  <c r="P114" i="16"/>
  <c r="BI112" i="16"/>
  <c r="BH112" i="16"/>
  <c r="BG112" i="16"/>
  <c r="BF112" i="16"/>
  <c r="T112" i="16"/>
  <c r="R112" i="16"/>
  <c r="P112" i="16"/>
  <c r="BI110" i="16"/>
  <c r="BH110" i="16"/>
  <c r="BG110" i="16"/>
  <c r="BF110" i="16"/>
  <c r="T110" i="16"/>
  <c r="R110" i="16"/>
  <c r="P110" i="16"/>
  <c r="BI107" i="16"/>
  <c r="BH107" i="16"/>
  <c r="BG107" i="16"/>
  <c r="BF107" i="16"/>
  <c r="T107" i="16"/>
  <c r="R107" i="16"/>
  <c r="P107" i="16"/>
  <c r="BI105" i="16"/>
  <c r="BH105" i="16"/>
  <c r="BG105" i="16"/>
  <c r="BF105" i="16"/>
  <c r="T105" i="16"/>
  <c r="R105" i="16"/>
  <c r="P105" i="16"/>
  <c r="BI101" i="16"/>
  <c r="BH101" i="16"/>
  <c r="BG101" i="16"/>
  <c r="BF101" i="16"/>
  <c r="T101" i="16"/>
  <c r="R101" i="16"/>
  <c r="P101" i="16"/>
  <c r="BI99" i="16"/>
  <c r="BH99" i="16"/>
  <c r="BG99" i="16"/>
  <c r="BF99" i="16"/>
  <c r="T99" i="16"/>
  <c r="R99" i="16"/>
  <c r="P99" i="16"/>
  <c r="BI95" i="16"/>
  <c r="BH95" i="16"/>
  <c r="BG95" i="16"/>
  <c r="BF95" i="16"/>
  <c r="T95" i="16"/>
  <c r="R95" i="16"/>
  <c r="P95" i="16"/>
  <c r="BI93" i="16"/>
  <c r="BH93" i="16"/>
  <c r="BG93" i="16"/>
  <c r="BF93" i="16"/>
  <c r="T93" i="16"/>
  <c r="R93" i="16"/>
  <c r="P93" i="16"/>
  <c r="BI91" i="16"/>
  <c r="BH91" i="16"/>
  <c r="BG91" i="16"/>
  <c r="BF91" i="16"/>
  <c r="T91" i="16"/>
  <c r="R91" i="16"/>
  <c r="P91" i="16"/>
  <c r="J84" i="16"/>
  <c r="F84" i="16"/>
  <c r="F82" i="16"/>
  <c r="E80" i="16"/>
  <c r="J58" i="16"/>
  <c r="F58" i="16"/>
  <c r="F56" i="16"/>
  <c r="E54" i="16"/>
  <c r="J26" i="16"/>
  <c r="E26" i="16"/>
  <c r="J85" i="16" s="1"/>
  <c r="J25" i="16"/>
  <c r="J20" i="16"/>
  <c r="E20" i="16"/>
  <c r="F85" i="16" s="1"/>
  <c r="J19" i="16"/>
  <c r="J14" i="16"/>
  <c r="J82" i="16" s="1"/>
  <c r="E7" i="16"/>
  <c r="E76" i="16" s="1"/>
  <c r="J39" i="15"/>
  <c r="J38" i="15"/>
  <c r="AY71" i="1"/>
  <c r="J37" i="15"/>
  <c r="AX71" i="1" s="1"/>
  <c r="BI211" i="15"/>
  <c r="BH211" i="15"/>
  <c r="BG211" i="15"/>
  <c r="BF211" i="15"/>
  <c r="T211" i="15"/>
  <c r="T210" i="15"/>
  <c r="R211" i="15"/>
  <c r="R210" i="15"/>
  <c r="P211" i="15"/>
  <c r="P210" i="15"/>
  <c r="BI206" i="15"/>
  <c r="BH206" i="15"/>
  <c r="BG206" i="15"/>
  <c r="BF206" i="15"/>
  <c r="T206" i="15"/>
  <c r="T205" i="15" s="1"/>
  <c r="R206" i="15"/>
  <c r="R205" i="15"/>
  <c r="P206" i="15"/>
  <c r="P205" i="15"/>
  <c r="BI202" i="15"/>
  <c r="BH202" i="15"/>
  <c r="BG202" i="15"/>
  <c r="BF202" i="15"/>
  <c r="T202" i="15"/>
  <c r="R202" i="15"/>
  <c r="P202" i="15"/>
  <c r="BI200" i="15"/>
  <c r="BH200" i="15"/>
  <c r="BG200" i="15"/>
  <c r="BF200" i="15"/>
  <c r="T200" i="15"/>
  <c r="R200" i="15"/>
  <c r="P200" i="15"/>
  <c r="BI198" i="15"/>
  <c r="BH198" i="15"/>
  <c r="BG198" i="15"/>
  <c r="BF198" i="15"/>
  <c r="T198" i="15"/>
  <c r="R198" i="15"/>
  <c r="P198" i="15"/>
  <c r="BI195" i="15"/>
  <c r="BH195" i="15"/>
  <c r="BG195" i="15"/>
  <c r="BF195" i="15"/>
  <c r="T195" i="15"/>
  <c r="R195" i="15"/>
  <c r="P195" i="15"/>
  <c r="BI192" i="15"/>
  <c r="BH192" i="15"/>
  <c r="BG192" i="15"/>
  <c r="BF192" i="15"/>
  <c r="T192" i="15"/>
  <c r="R192" i="15"/>
  <c r="P192" i="15"/>
  <c r="BI189" i="15"/>
  <c r="BH189" i="15"/>
  <c r="BG189" i="15"/>
  <c r="BF189" i="15"/>
  <c r="T189" i="15"/>
  <c r="R189" i="15"/>
  <c r="P189" i="15"/>
  <c r="BI187" i="15"/>
  <c r="BH187" i="15"/>
  <c r="BG187" i="15"/>
  <c r="BF187" i="15"/>
  <c r="T187" i="15"/>
  <c r="R187" i="15"/>
  <c r="P187" i="15"/>
  <c r="BI185" i="15"/>
  <c r="BH185" i="15"/>
  <c r="BG185" i="15"/>
  <c r="BF185" i="15"/>
  <c r="T185" i="15"/>
  <c r="R185" i="15"/>
  <c r="P185" i="15"/>
  <c r="BI183" i="15"/>
  <c r="BH183" i="15"/>
  <c r="BG183" i="15"/>
  <c r="BF183" i="15"/>
  <c r="T183" i="15"/>
  <c r="R183" i="15"/>
  <c r="P183" i="15"/>
  <c r="BI181" i="15"/>
  <c r="BH181" i="15"/>
  <c r="BG181" i="15"/>
  <c r="BF181" i="15"/>
  <c r="T181" i="15"/>
  <c r="R181" i="15"/>
  <c r="P181" i="15"/>
  <c r="BI179" i="15"/>
  <c r="BH179" i="15"/>
  <c r="BG179" i="15"/>
  <c r="BF179" i="15"/>
  <c r="T179" i="15"/>
  <c r="R179" i="15"/>
  <c r="P179" i="15"/>
  <c r="BI175" i="15"/>
  <c r="BH175" i="15"/>
  <c r="BG175" i="15"/>
  <c r="BF175" i="15"/>
  <c r="T175" i="15"/>
  <c r="R175" i="15"/>
  <c r="P175" i="15"/>
  <c r="BI172" i="15"/>
  <c r="BH172" i="15"/>
  <c r="BG172" i="15"/>
  <c r="BF172" i="15"/>
  <c r="T172" i="15"/>
  <c r="R172" i="15"/>
  <c r="P172" i="15"/>
  <c r="BI167" i="15"/>
  <c r="BH167" i="15"/>
  <c r="BG167" i="15"/>
  <c r="BF167" i="15"/>
  <c r="T167" i="15"/>
  <c r="T166" i="15"/>
  <c r="R167" i="15"/>
  <c r="R166" i="15" s="1"/>
  <c r="P167" i="15"/>
  <c r="P166" i="15"/>
  <c r="BI162" i="15"/>
  <c r="BH162" i="15"/>
  <c r="BG162" i="15"/>
  <c r="BF162" i="15"/>
  <c r="T162" i="15"/>
  <c r="R162" i="15"/>
  <c r="P162" i="15"/>
  <c r="BI158" i="15"/>
  <c r="BH158" i="15"/>
  <c r="BG158" i="15"/>
  <c r="BF158" i="15"/>
  <c r="T158" i="15"/>
  <c r="R158" i="15"/>
  <c r="P158" i="15"/>
  <c r="BI155" i="15"/>
  <c r="BH155" i="15"/>
  <c r="BG155" i="15"/>
  <c r="BF155" i="15"/>
  <c r="T155" i="15"/>
  <c r="R155" i="15"/>
  <c r="P155" i="15"/>
  <c r="BI151" i="15"/>
  <c r="BH151" i="15"/>
  <c r="BG151" i="15"/>
  <c r="BF151" i="15"/>
  <c r="T151" i="15"/>
  <c r="R151" i="15"/>
  <c r="P151" i="15"/>
  <c r="BI145" i="15"/>
  <c r="BH145" i="15"/>
  <c r="BG145" i="15"/>
  <c r="BF145" i="15"/>
  <c r="T145" i="15"/>
  <c r="R145" i="15"/>
  <c r="P145" i="15"/>
  <c r="BI138" i="15"/>
  <c r="BH138" i="15"/>
  <c r="BG138" i="15"/>
  <c r="BF138" i="15"/>
  <c r="T138" i="15"/>
  <c r="R138" i="15"/>
  <c r="P138" i="15"/>
  <c r="BI130" i="15"/>
  <c r="BH130" i="15"/>
  <c r="BG130" i="15"/>
  <c r="BF130" i="15"/>
  <c r="T130" i="15"/>
  <c r="R130" i="15"/>
  <c r="P130" i="15"/>
  <c r="BI126" i="15"/>
  <c r="BH126" i="15"/>
  <c r="BG126" i="15"/>
  <c r="BF126" i="15"/>
  <c r="T126" i="15"/>
  <c r="R126" i="15"/>
  <c r="P126" i="15"/>
  <c r="BI122" i="15"/>
  <c r="BH122" i="15"/>
  <c r="BG122" i="15"/>
  <c r="BF122" i="15"/>
  <c r="T122" i="15"/>
  <c r="R122" i="15"/>
  <c r="P122" i="15"/>
  <c r="BI118" i="15"/>
  <c r="BH118" i="15"/>
  <c r="BG118" i="15"/>
  <c r="BF118" i="15"/>
  <c r="T118" i="15"/>
  <c r="R118" i="15"/>
  <c r="P118" i="15"/>
  <c r="BI114" i="15"/>
  <c r="BH114" i="15"/>
  <c r="BG114" i="15"/>
  <c r="BF114" i="15"/>
  <c r="T114" i="15"/>
  <c r="R114" i="15"/>
  <c r="P114" i="15"/>
  <c r="BI107" i="15"/>
  <c r="BH107" i="15"/>
  <c r="BG107" i="15"/>
  <c r="BF107" i="15"/>
  <c r="T107" i="15"/>
  <c r="R107" i="15"/>
  <c r="P107" i="15"/>
  <c r="BI103" i="15"/>
  <c r="BH103" i="15"/>
  <c r="BG103" i="15"/>
  <c r="BF103" i="15"/>
  <c r="T103" i="15"/>
  <c r="R103" i="15"/>
  <c r="P103" i="15"/>
  <c r="BI95" i="15"/>
  <c r="BH95" i="15"/>
  <c r="BG95" i="15"/>
  <c r="BF95" i="15"/>
  <c r="T95" i="15"/>
  <c r="R95" i="15"/>
  <c r="P95" i="15"/>
  <c r="J88" i="15"/>
  <c r="F88" i="15"/>
  <c r="F86" i="15"/>
  <c r="E84" i="15"/>
  <c r="J58" i="15"/>
  <c r="F58" i="15"/>
  <c r="F56" i="15"/>
  <c r="E54" i="15"/>
  <c r="J26" i="15"/>
  <c r="E26" i="15"/>
  <c r="J59" i="15" s="1"/>
  <c r="J25" i="15"/>
  <c r="J20" i="15"/>
  <c r="E20" i="15"/>
  <c r="F89" i="15"/>
  <c r="J19" i="15"/>
  <c r="J14" i="15"/>
  <c r="J86" i="15"/>
  <c r="E7" i="15"/>
  <c r="E80" i="15" s="1"/>
  <c r="J37" i="14"/>
  <c r="J36" i="14"/>
  <c r="AY69" i="1" s="1"/>
  <c r="J35" i="14"/>
  <c r="AX69" i="1" s="1"/>
  <c r="BI146" i="14"/>
  <c r="BH146" i="14"/>
  <c r="BG146" i="14"/>
  <c r="BF146" i="14"/>
  <c r="T146" i="14"/>
  <c r="T145" i="14"/>
  <c r="R146" i="14"/>
  <c r="R145" i="14" s="1"/>
  <c r="P146" i="14"/>
  <c r="P145" i="14" s="1"/>
  <c r="BI142" i="14"/>
  <c r="BH142" i="14"/>
  <c r="BG142" i="14"/>
  <c r="BF142" i="14"/>
  <c r="T142" i="14"/>
  <c r="R142" i="14"/>
  <c r="P142" i="14"/>
  <c r="BI139" i="14"/>
  <c r="BH139" i="14"/>
  <c r="BG139" i="14"/>
  <c r="BF139" i="14"/>
  <c r="T139" i="14"/>
  <c r="R139" i="14"/>
  <c r="P139" i="14"/>
  <c r="BI136" i="14"/>
  <c r="BH136" i="14"/>
  <c r="BG136" i="14"/>
  <c r="BF136" i="14"/>
  <c r="T136" i="14"/>
  <c r="R136" i="14"/>
  <c r="P136" i="14"/>
  <c r="BI133" i="14"/>
  <c r="BH133" i="14"/>
  <c r="BG133" i="14"/>
  <c r="BF133" i="14"/>
  <c r="T133" i="14"/>
  <c r="R133" i="14"/>
  <c r="P133" i="14"/>
  <c r="BI131" i="14"/>
  <c r="BH131" i="14"/>
  <c r="BG131" i="14"/>
  <c r="BF131" i="14"/>
  <c r="T131" i="14"/>
  <c r="R131" i="14"/>
  <c r="P131" i="14"/>
  <c r="BI127" i="14"/>
  <c r="BH127" i="14"/>
  <c r="BG127" i="14"/>
  <c r="BF127" i="14"/>
  <c r="T127" i="14"/>
  <c r="R127" i="14"/>
  <c r="P127" i="14"/>
  <c r="BI124" i="14"/>
  <c r="BH124" i="14"/>
  <c r="BG124" i="14"/>
  <c r="BF124" i="14"/>
  <c r="T124" i="14"/>
  <c r="R124" i="14"/>
  <c r="P124" i="14"/>
  <c r="BI121" i="14"/>
  <c r="BH121" i="14"/>
  <c r="BG121" i="14"/>
  <c r="BF121" i="14"/>
  <c r="T121" i="14"/>
  <c r="R121" i="14"/>
  <c r="P121" i="14"/>
  <c r="BI118" i="14"/>
  <c r="BH118" i="14"/>
  <c r="BG118" i="14"/>
  <c r="BF118" i="14"/>
  <c r="T118" i="14"/>
  <c r="R118" i="14"/>
  <c r="P118" i="14"/>
  <c r="BI115" i="14"/>
  <c r="BH115" i="14"/>
  <c r="BG115" i="14"/>
  <c r="BF115" i="14"/>
  <c r="T115" i="14"/>
  <c r="R115" i="14"/>
  <c r="P115" i="14"/>
  <c r="BI111" i="14"/>
  <c r="BH111" i="14"/>
  <c r="BG111" i="14"/>
  <c r="BF111" i="14"/>
  <c r="T111" i="14"/>
  <c r="R111" i="14"/>
  <c r="P111" i="14"/>
  <c r="BI108" i="14"/>
  <c r="BH108" i="14"/>
  <c r="BG108" i="14"/>
  <c r="BF108" i="14"/>
  <c r="T108" i="14"/>
  <c r="R108" i="14"/>
  <c r="P108" i="14"/>
  <c r="BI104" i="14"/>
  <c r="BH104" i="14"/>
  <c r="BG104" i="14"/>
  <c r="BF104" i="14"/>
  <c r="T104" i="14"/>
  <c r="R104" i="14"/>
  <c r="P104" i="14"/>
  <c r="BI99" i="14"/>
  <c r="BH99" i="14"/>
  <c r="BG99" i="14"/>
  <c r="BF99" i="14"/>
  <c r="T99" i="14"/>
  <c r="R99" i="14"/>
  <c r="P99" i="14"/>
  <c r="BI94" i="14"/>
  <c r="BH94" i="14"/>
  <c r="BG94" i="14"/>
  <c r="BF94" i="14"/>
  <c r="T94" i="14"/>
  <c r="R94" i="14"/>
  <c r="P94" i="14"/>
  <c r="BI89" i="14"/>
  <c r="BH89" i="14"/>
  <c r="BG89" i="14"/>
  <c r="BF89" i="14"/>
  <c r="T89" i="14"/>
  <c r="R89" i="14"/>
  <c r="P89" i="14"/>
  <c r="BI85" i="14"/>
  <c r="BH85" i="14"/>
  <c r="BG85" i="14"/>
  <c r="BF85" i="14"/>
  <c r="T85" i="14"/>
  <c r="R85" i="14"/>
  <c r="P85" i="14"/>
  <c r="J78" i="14"/>
  <c r="F78" i="14"/>
  <c r="F76" i="14"/>
  <c r="E74" i="14"/>
  <c r="J54" i="14"/>
  <c r="F54" i="14"/>
  <c r="F52" i="14"/>
  <c r="E50" i="14"/>
  <c r="J24" i="14"/>
  <c r="E24" i="14"/>
  <c r="J79" i="14" s="1"/>
  <c r="J23" i="14"/>
  <c r="J18" i="14"/>
  <c r="E18" i="14"/>
  <c r="F55" i="14" s="1"/>
  <c r="J17" i="14"/>
  <c r="J12" i="14"/>
  <c r="J76" i="14" s="1"/>
  <c r="E7" i="14"/>
  <c r="E72" i="14"/>
  <c r="J39" i="13"/>
  <c r="J38" i="13"/>
  <c r="AY68" i="1" s="1"/>
  <c r="J37" i="13"/>
  <c r="AX68" i="1" s="1"/>
  <c r="BI167" i="13"/>
  <c r="BH167" i="13"/>
  <c r="BG167" i="13"/>
  <c r="BF167" i="13"/>
  <c r="T167" i="13"/>
  <c r="T166" i="13"/>
  <c r="R167" i="13"/>
  <c r="R166" i="13" s="1"/>
  <c r="P167" i="13"/>
  <c r="P166" i="13" s="1"/>
  <c r="BI157" i="13"/>
  <c r="BH157" i="13"/>
  <c r="BG157" i="13"/>
  <c r="BF157" i="13"/>
  <c r="T157" i="13"/>
  <c r="R157" i="13"/>
  <c r="R147" i="13"/>
  <c r="P157" i="13"/>
  <c r="P147" i="13" s="1"/>
  <c r="BI148" i="13"/>
  <c r="BH148" i="13"/>
  <c r="BG148" i="13"/>
  <c r="BF148" i="13"/>
  <c r="T148" i="13"/>
  <c r="T147" i="13" s="1"/>
  <c r="R148" i="13"/>
  <c r="P148" i="13"/>
  <c r="BI139" i="13"/>
  <c r="BH139" i="13"/>
  <c r="BG139" i="13"/>
  <c r="BF139" i="13"/>
  <c r="T139" i="13"/>
  <c r="R139" i="13"/>
  <c r="P139" i="13"/>
  <c r="BI130" i="13"/>
  <c r="BH130" i="13"/>
  <c r="BG130" i="13"/>
  <c r="BF130" i="13"/>
  <c r="T130" i="13"/>
  <c r="R130" i="13"/>
  <c r="P130" i="13"/>
  <c r="BI120" i="13"/>
  <c r="BH120" i="13"/>
  <c r="BG120" i="13"/>
  <c r="BF120" i="13"/>
  <c r="T120" i="13"/>
  <c r="R120" i="13"/>
  <c r="P120" i="13"/>
  <c r="BI110" i="13"/>
  <c r="BH110" i="13"/>
  <c r="BG110" i="13"/>
  <c r="BF110" i="13"/>
  <c r="T110" i="13"/>
  <c r="R110" i="13"/>
  <c r="P110" i="13"/>
  <c r="BI106" i="13"/>
  <c r="BH106" i="13"/>
  <c r="BG106" i="13"/>
  <c r="BF106" i="13"/>
  <c r="T106" i="13"/>
  <c r="R106" i="13"/>
  <c r="P106" i="13"/>
  <c r="BI103" i="13"/>
  <c r="BH103" i="13"/>
  <c r="BG103" i="13"/>
  <c r="BF103" i="13"/>
  <c r="T103" i="13"/>
  <c r="R103" i="13"/>
  <c r="P103" i="13"/>
  <c r="BI93" i="13"/>
  <c r="BH93" i="13"/>
  <c r="BG93" i="13"/>
  <c r="BF93" i="13"/>
  <c r="T93" i="13"/>
  <c r="R93" i="13"/>
  <c r="P93" i="13"/>
  <c r="J86" i="13"/>
  <c r="F86" i="13"/>
  <c r="F84" i="13"/>
  <c r="E82" i="13"/>
  <c r="J58" i="13"/>
  <c r="F58" i="13"/>
  <c r="F56" i="13"/>
  <c r="E54" i="13"/>
  <c r="J26" i="13"/>
  <c r="E26" i="13"/>
  <c r="J87" i="13" s="1"/>
  <c r="J25" i="13"/>
  <c r="J20" i="13"/>
  <c r="E20" i="13"/>
  <c r="F87" i="13"/>
  <c r="J19" i="13"/>
  <c r="J14" i="13"/>
  <c r="J84" i="13" s="1"/>
  <c r="E7" i="13"/>
  <c r="E78" i="13" s="1"/>
  <c r="J39" i="12"/>
  <c r="J38" i="12"/>
  <c r="AY67" i="1" s="1"/>
  <c r="J37" i="12"/>
  <c r="AX67" i="1" s="1"/>
  <c r="BI166" i="12"/>
  <c r="BH166" i="12"/>
  <c r="BG166" i="12"/>
  <c r="BF166" i="12"/>
  <c r="T166" i="12"/>
  <c r="R166" i="12"/>
  <c r="P166" i="12"/>
  <c r="BI163" i="12"/>
  <c r="BH163" i="12"/>
  <c r="BG163" i="12"/>
  <c r="BF163" i="12"/>
  <c r="T163" i="12"/>
  <c r="R163" i="12"/>
  <c r="P163" i="12"/>
  <c r="BI157" i="12"/>
  <c r="BH157" i="12"/>
  <c r="BG157" i="12"/>
  <c r="BF157" i="12"/>
  <c r="T157" i="12"/>
  <c r="R157" i="12"/>
  <c r="P157" i="12"/>
  <c r="BI152" i="12"/>
  <c r="BH152" i="12"/>
  <c r="BG152" i="12"/>
  <c r="BF152" i="12"/>
  <c r="T152" i="12"/>
  <c r="T151" i="12" s="1"/>
  <c r="R152" i="12"/>
  <c r="R151" i="12" s="1"/>
  <c r="P152" i="12"/>
  <c r="P151" i="12" s="1"/>
  <c r="BI145" i="12"/>
  <c r="BH145" i="12"/>
  <c r="BG145" i="12"/>
  <c r="BF145" i="12"/>
  <c r="T145" i="12"/>
  <c r="R145" i="12"/>
  <c r="P145" i="12"/>
  <c r="BI141" i="12"/>
  <c r="BH141" i="12"/>
  <c r="BG141" i="12"/>
  <c r="BF141" i="12"/>
  <c r="T141" i="12"/>
  <c r="R141" i="12"/>
  <c r="P141" i="12"/>
  <c r="BI137" i="12"/>
  <c r="BH137" i="12"/>
  <c r="BG137" i="12"/>
  <c r="BF137" i="12"/>
  <c r="T137" i="12"/>
  <c r="R137" i="12"/>
  <c r="P137" i="12"/>
  <c r="BI130" i="12"/>
  <c r="BH130" i="12"/>
  <c r="BG130" i="12"/>
  <c r="BF130" i="12"/>
  <c r="T130" i="12"/>
  <c r="R130" i="12"/>
  <c r="P130" i="12"/>
  <c r="BI124" i="12"/>
  <c r="BH124" i="12"/>
  <c r="BG124" i="12"/>
  <c r="BF124" i="12"/>
  <c r="T124" i="12"/>
  <c r="R124" i="12"/>
  <c r="P124" i="12"/>
  <c r="BI117" i="12"/>
  <c r="BH117" i="12"/>
  <c r="BG117" i="12"/>
  <c r="BF117" i="12"/>
  <c r="T117" i="12"/>
  <c r="R117" i="12"/>
  <c r="P117" i="12"/>
  <c r="BI110" i="12"/>
  <c r="BH110" i="12"/>
  <c r="BG110" i="12"/>
  <c r="BF110" i="12"/>
  <c r="T110" i="12"/>
  <c r="R110" i="12"/>
  <c r="P110" i="12"/>
  <c r="BI106" i="12"/>
  <c r="BH106" i="12"/>
  <c r="BG106" i="12"/>
  <c r="BF106" i="12"/>
  <c r="T106" i="12"/>
  <c r="R106" i="12"/>
  <c r="P106" i="12"/>
  <c r="BI103" i="12"/>
  <c r="BH103" i="12"/>
  <c r="BG103" i="12"/>
  <c r="BF103" i="12"/>
  <c r="T103" i="12"/>
  <c r="R103" i="12"/>
  <c r="P103" i="12"/>
  <c r="BI95" i="12"/>
  <c r="BH95" i="12"/>
  <c r="BG95" i="12"/>
  <c r="BF95" i="12"/>
  <c r="T95" i="12"/>
  <c r="R95" i="12"/>
  <c r="P95" i="12"/>
  <c r="J88" i="12"/>
  <c r="F88" i="12"/>
  <c r="F86" i="12"/>
  <c r="E84" i="12"/>
  <c r="J58" i="12"/>
  <c r="F58" i="12"/>
  <c r="F56" i="12"/>
  <c r="E54" i="12"/>
  <c r="J26" i="12"/>
  <c r="E26" i="12"/>
  <c r="J59" i="12" s="1"/>
  <c r="J25" i="12"/>
  <c r="J20" i="12"/>
  <c r="E20" i="12"/>
  <c r="F89" i="12" s="1"/>
  <c r="J19" i="12"/>
  <c r="J14" i="12"/>
  <c r="J56" i="12"/>
  <c r="E7" i="12"/>
  <c r="E80" i="12"/>
  <c r="J39" i="11"/>
  <c r="J38" i="11"/>
  <c r="AY66" i="1" s="1"/>
  <c r="J37" i="11"/>
  <c r="AX66" i="1"/>
  <c r="BI158" i="11"/>
  <c r="BH158" i="11"/>
  <c r="BG158" i="11"/>
  <c r="BF158" i="11"/>
  <c r="T158" i="11"/>
  <c r="T157" i="11" s="1"/>
  <c r="R158" i="11"/>
  <c r="R157" i="11"/>
  <c r="P158" i="11"/>
  <c r="P157" i="11" s="1"/>
  <c r="BI153" i="11"/>
  <c r="BH153" i="11"/>
  <c r="BG153" i="11"/>
  <c r="BF153" i="11"/>
  <c r="T153" i="11"/>
  <c r="R153" i="11"/>
  <c r="P153" i="11"/>
  <c r="BI149" i="11"/>
  <c r="BH149" i="11"/>
  <c r="BG149" i="11"/>
  <c r="BF149" i="11"/>
  <c r="T149" i="11"/>
  <c r="R149" i="11"/>
  <c r="P149" i="11"/>
  <c r="BI144" i="11"/>
  <c r="BH144" i="11"/>
  <c r="BG144" i="11"/>
  <c r="BF144" i="11"/>
  <c r="T144" i="11"/>
  <c r="R144" i="11"/>
  <c r="P144" i="11"/>
  <c r="BI136" i="11"/>
  <c r="BH136" i="11"/>
  <c r="BG136" i="11"/>
  <c r="BF136" i="11"/>
  <c r="T136" i="11"/>
  <c r="R136" i="11"/>
  <c r="P136" i="11"/>
  <c r="BI131" i="11"/>
  <c r="BH131" i="11"/>
  <c r="BG131" i="11"/>
  <c r="BF131" i="11"/>
  <c r="T131" i="11"/>
  <c r="T130" i="11" s="1"/>
  <c r="R131" i="11"/>
  <c r="P131" i="11"/>
  <c r="BI127" i="11"/>
  <c r="BH127" i="11"/>
  <c r="BG127" i="11"/>
  <c r="BF127" i="11"/>
  <c r="T127" i="11"/>
  <c r="R127" i="11"/>
  <c r="P127" i="11"/>
  <c r="BI123" i="11"/>
  <c r="BH123" i="11"/>
  <c r="BG123" i="11"/>
  <c r="BF123" i="11"/>
  <c r="T123" i="11"/>
  <c r="R123" i="11"/>
  <c r="P123" i="11"/>
  <c r="BI119" i="11"/>
  <c r="BH119" i="11"/>
  <c r="BG119" i="11"/>
  <c r="BF119" i="11"/>
  <c r="T119" i="11"/>
  <c r="R119" i="11"/>
  <c r="P119" i="11"/>
  <c r="BI117" i="11"/>
  <c r="BH117" i="11"/>
  <c r="BG117" i="11"/>
  <c r="BF117" i="11"/>
  <c r="T117" i="11"/>
  <c r="R117" i="11"/>
  <c r="P117" i="11"/>
  <c r="BI116" i="11"/>
  <c r="BH116" i="11"/>
  <c r="BG116" i="11"/>
  <c r="BF116" i="11"/>
  <c r="T116" i="11"/>
  <c r="R116" i="11"/>
  <c r="P116" i="11"/>
  <c r="BI114" i="11"/>
  <c r="BH114" i="11"/>
  <c r="BG114" i="11"/>
  <c r="F37" i="11" s="1"/>
  <c r="BF114" i="11"/>
  <c r="T114" i="11"/>
  <c r="R114" i="11"/>
  <c r="P114" i="11"/>
  <c r="BI112" i="11"/>
  <c r="BH112" i="11"/>
  <c r="BG112" i="11"/>
  <c r="BF112" i="11"/>
  <c r="T112" i="11"/>
  <c r="R112" i="11"/>
  <c r="P112" i="11"/>
  <c r="BI107" i="11"/>
  <c r="BH107" i="11"/>
  <c r="BG107" i="11"/>
  <c r="BF107" i="11"/>
  <c r="T107" i="11"/>
  <c r="R107" i="11"/>
  <c r="P107" i="11"/>
  <c r="BI103" i="11"/>
  <c r="BH103" i="11"/>
  <c r="BG103" i="11"/>
  <c r="BF103" i="11"/>
  <c r="T103" i="11"/>
  <c r="R103" i="11"/>
  <c r="P103" i="11"/>
  <c r="BI100" i="11"/>
  <c r="BH100" i="11"/>
  <c r="BG100" i="11"/>
  <c r="BF100" i="11"/>
  <c r="T100" i="11"/>
  <c r="R100" i="11"/>
  <c r="P100" i="11"/>
  <c r="BI95" i="11"/>
  <c r="BH95" i="11"/>
  <c r="BG95" i="11"/>
  <c r="BF95" i="11"/>
  <c r="T95" i="11"/>
  <c r="R95" i="11"/>
  <c r="P95" i="11"/>
  <c r="J88" i="11"/>
  <c r="F88" i="11"/>
  <c r="F86" i="11"/>
  <c r="E84" i="11"/>
  <c r="J58" i="11"/>
  <c r="F58" i="11"/>
  <c r="F56" i="11"/>
  <c r="E54" i="11"/>
  <c r="J26" i="11"/>
  <c r="E26" i="11"/>
  <c r="J89" i="11" s="1"/>
  <c r="J25" i="11"/>
  <c r="J20" i="11"/>
  <c r="E20" i="11"/>
  <c r="F59" i="11" s="1"/>
  <c r="J19" i="11"/>
  <c r="J14" i="11"/>
  <c r="J86" i="11" s="1"/>
  <c r="E7" i="11"/>
  <c r="E80" i="11" s="1"/>
  <c r="J37" i="10"/>
  <c r="J36" i="10"/>
  <c r="AY64" i="1" s="1"/>
  <c r="J35" i="10"/>
  <c r="AX64" i="1"/>
  <c r="BI90" i="10"/>
  <c r="BH90" i="10"/>
  <c r="BG90" i="10"/>
  <c r="BF90" i="10"/>
  <c r="T90" i="10"/>
  <c r="R90" i="10"/>
  <c r="P90" i="10"/>
  <c r="BI87" i="10"/>
  <c r="BH87" i="10"/>
  <c r="BG87" i="10"/>
  <c r="BF87" i="10"/>
  <c r="T87" i="10"/>
  <c r="R87" i="10"/>
  <c r="P87" i="10"/>
  <c r="BI84" i="10"/>
  <c r="BH84" i="10"/>
  <c r="BG84" i="10"/>
  <c r="BF84" i="10"/>
  <c r="T84" i="10"/>
  <c r="R84" i="10"/>
  <c r="P84" i="10"/>
  <c r="J77" i="10"/>
  <c r="F77" i="10"/>
  <c r="F75" i="10"/>
  <c r="E73" i="10"/>
  <c r="J54" i="10"/>
  <c r="F54" i="10"/>
  <c r="F52" i="10"/>
  <c r="E50" i="10"/>
  <c r="J24" i="10"/>
  <c r="E24" i="10"/>
  <c r="J55" i="10"/>
  <c r="J23" i="10"/>
  <c r="J18" i="10"/>
  <c r="E18" i="10"/>
  <c r="F55" i="10" s="1"/>
  <c r="J17" i="10"/>
  <c r="J12" i="10"/>
  <c r="J52" i="10"/>
  <c r="E7" i="10"/>
  <c r="E71" i="10" s="1"/>
  <c r="J39" i="9"/>
  <c r="J38" i="9"/>
  <c r="AY63" i="1"/>
  <c r="J37" i="9"/>
  <c r="AX63" i="1"/>
  <c r="BI419" i="9"/>
  <c r="BH419" i="9"/>
  <c r="BG419" i="9"/>
  <c r="BF419" i="9"/>
  <c r="T419" i="9"/>
  <c r="R419" i="9"/>
  <c r="P419" i="9"/>
  <c r="BI417" i="9"/>
  <c r="BH417" i="9"/>
  <c r="BG417" i="9"/>
  <c r="BF417" i="9"/>
  <c r="T417" i="9"/>
  <c r="R417" i="9"/>
  <c r="P417" i="9"/>
  <c r="BI413" i="9"/>
  <c r="BH413" i="9"/>
  <c r="BG413" i="9"/>
  <c r="BF413" i="9"/>
  <c r="T413" i="9"/>
  <c r="R413" i="9"/>
  <c r="P413" i="9"/>
  <c r="BI410" i="9"/>
  <c r="BH410" i="9"/>
  <c r="BG410" i="9"/>
  <c r="BF410" i="9"/>
  <c r="T410" i="9"/>
  <c r="R410" i="9"/>
  <c r="P410" i="9"/>
  <c r="BI407" i="9"/>
  <c r="BH407" i="9"/>
  <c r="BG407" i="9"/>
  <c r="BF407" i="9"/>
  <c r="T407" i="9"/>
  <c r="R407" i="9"/>
  <c r="P407" i="9"/>
  <c r="BI402" i="9"/>
  <c r="BH402" i="9"/>
  <c r="BG402" i="9"/>
  <c r="BF402" i="9"/>
  <c r="T402" i="9"/>
  <c r="R402" i="9"/>
  <c r="P402" i="9"/>
  <c r="BI397" i="9"/>
  <c r="BH397" i="9"/>
  <c r="BG397" i="9"/>
  <c r="BF397" i="9"/>
  <c r="T397" i="9"/>
  <c r="R397" i="9"/>
  <c r="P397" i="9"/>
  <c r="BI393" i="9"/>
  <c r="BH393" i="9"/>
  <c r="BG393" i="9"/>
  <c r="BF393" i="9"/>
  <c r="T393" i="9"/>
  <c r="R393" i="9"/>
  <c r="P393" i="9"/>
  <c r="BI390" i="9"/>
  <c r="BH390" i="9"/>
  <c r="BG390" i="9"/>
  <c r="BF390" i="9"/>
  <c r="T390" i="9"/>
  <c r="R390" i="9"/>
  <c r="P390" i="9"/>
  <c r="BI387" i="9"/>
  <c r="BH387" i="9"/>
  <c r="BG387" i="9"/>
  <c r="BF387" i="9"/>
  <c r="T387" i="9"/>
  <c r="R387" i="9"/>
  <c r="P387" i="9"/>
  <c r="BI384" i="9"/>
  <c r="BH384" i="9"/>
  <c r="BG384" i="9"/>
  <c r="BF384" i="9"/>
  <c r="T384" i="9"/>
  <c r="R384" i="9"/>
  <c r="P384" i="9"/>
  <c r="BI380" i="9"/>
  <c r="BH380" i="9"/>
  <c r="BG380" i="9"/>
  <c r="BF380" i="9"/>
  <c r="T380" i="9"/>
  <c r="R380" i="9"/>
  <c r="P380" i="9"/>
  <c r="BI377" i="9"/>
  <c r="BH377" i="9"/>
  <c r="BG377" i="9"/>
  <c r="BF377" i="9"/>
  <c r="T377" i="9"/>
  <c r="R377" i="9"/>
  <c r="P377" i="9"/>
  <c r="BI373" i="9"/>
  <c r="BH373" i="9"/>
  <c r="BG373" i="9"/>
  <c r="BF373" i="9"/>
  <c r="T373" i="9"/>
  <c r="R373" i="9"/>
  <c r="P373" i="9"/>
  <c r="BI370" i="9"/>
  <c r="BH370" i="9"/>
  <c r="BG370" i="9"/>
  <c r="BF370" i="9"/>
  <c r="T370" i="9"/>
  <c r="R370" i="9"/>
  <c r="P370" i="9"/>
  <c r="BI367" i="9"/>
  <c r="BH367" i="9"/>
  <c r="BG367" i="9"/>
  <c r="BF367" i="9"/>
  <c r="T367" i="9"/>
  <c r="R367" i="9"/>
  <c r="P367" i="9"/>
  <c r="BI363" i="9"/>
  <c r="BH363" i="9"/>
  <c r="BG363" i="9"/>
  <c r="BF363" i="9"/>
  <c r="T363" i="9"/>
  <c r="R363" i="9"/>
  <c r="P363" i="9"/>
  <c r="BI360" i="9"/>
  <c r="BH360" i="9"/>
  <c r="BG360" i="9"/>
  <c r="BF360" i="9"/>
  <c r="T360" i="9"/>
  <c r="R360" i="9"/>
  <c r="P360" i="9"/>
  <c r="BI358" i="9"/>
  <c r="BH358" i="9"/>
  <c r="BG358" i="9"/>
  <c r="BF358" i="9"/>
  <c r="T358" i="9"/>
  <c r="R358" i="9"/>
  <c r="P358" i="9"/>
  <c r="BI354" i="9"/>
  <c r="BH354" i="9"/>
  <c r="BG354" i="9"/>
  <c r="BF354" i="9"/>
  <c r="T354" i="9"/>
  <c r="R354" i="9"/>
  <c r="P354" i="9"/>
  <c r="BI350" i="9"/>
  <c r="BH350" i="9"/>
  <c r="BG350" i="9"/>
  <c r="BF350" i="9"/>
  <c r="T350" i="9"/>
  <c r="R350" i="9"/>
  <c r="P350" i="9"/>
  <c r="BI346" i="9"/>
  <c r="BH346" i="9"/>
  <c r="BG346" i="9"/>
  <c r="BF346" i="9"/>
  <c r="T346" i="9"/>
  <c r="R346" i="9"/>
  <c r="P346" i="9"/>
  <c r="BI343" i="9"/>
  <c r="BH343" i="9"/>
  <c r="BG343" i="9"/>
  <c r="BF343" i="9"/>
  <c r="T343" i="9"/>
  <c r="R343" i="9"/>
  <c r="P343" i="9"/>
  <c r="BI340" i="9"/>
  <c r="BH340" i="9"/>
  <c r="BG340" i="9"/>
  <c r="BF340" i="9"/>
  <c r="T340" i="9"/>
  <c r="R340" i="9"/>
  <c r="P340" i="9"/>
  <c r="BI336" i="9"/>
  <c r="BH336" i="9"/>
  <c r="BG336" i="9"/>
  <c r="BF336" i="9"/>
  <c r="T336" i="9"/>
  <c r="R336" i="9"/>
  <c r="P336" i="9"/>
  <c r="BI331" i="9"/>
  <c r="BH331" i="9"/>
  <c r="BG331" i="9"/>
  <c r="BF331" i="9"/>
  <c r="T331" i="9"/>
  <c r="T330" i="9" s="1"/>
  <c r="R331" i="9"/>
  <c r="R330" i="9"/>
  <c r="P331" i="9"/>
  <c r="P330" i="9"/>
  <c r="BI327" i="9"/>
  <c r="BH327" i="9"/>
  <c r="BG327" i="9"/>
  <c r="BF327" i="9"/>
  <c r="T327" i="9"/>
  <c r="R327" i="9"/>
  <c r="P327" i="9"/>
  <c r="BI323" i="9"/>
  <c r="BH323" i="9"/>
  <c r="BG323" i="9"/>
  <c r="BF323" i="9"/>
  <c r="T323" i="9"/>
  <c r="R323" i="9"/>
  <c r="P323" i="9"/>
  <c r="BI320" i="9"/>
  <c r="BH320" i="9"/>
  <c r="BG320" i="9"/>
  <c r="BF320" i="9"/>
  <c r="T320" i="9"/>
  <c r="R320" i="9"/>
  <c r="P320" i="9"/>
  <c r="BI317" i="9"/>
  <c r="BH317" i="9"/>
  <c r="BG317" i="9"/>
  <c r="BF317" i="9"/>
  <c r="T317" i="9"/>
  <c r="R317" i="9"/>
  <c r="P317" i="9"/>
  <c r="BI312" i="9"/>
  <c r="BH312" i="9"/>
  <c r="BG312" i="9"/>
  <c r="BF312" i="9"/>
  <c r="T312" i="9"/>
  <c r="R312" i="9"/>
  <c r="P312" i="9"/>
  <c r="BI308" i="9"/>
  <c r="BH308" i="9"/>
  <c r="BG308" i="9"/>
  <c r="BF308" i="9"/>
  <c r="T308" i="9"/>
  <c r="R308" i="9"/>
  <c r="P308" i="9"/>
  <c r="BI301" i="9"/>
  <c r="BH301" i="9"/>
  <c r="BG301" i="9"/>
  <c r="BF301" i="9"/>
  <c r="T301" i="9"/>
  <c r="R301" i="9"/>
  <c r="P301" i="9"/>
  <c r="BI297" i="9"/>
  <c r="BH297" i="9"/>
  <c r="BG297" i="9"/>
  <c r="BF297" i="9"/>
  <c r="T297" i="9"/>
  <c r="R297" i="9"/>
  <c r="P297" i="9"/>
  <c r="BI294" i="9"/>
  <c r="BH294" i="9"/>
  <c r="BG294" i="9"/>
  <c r="BF294" i="9"/>
  <c r="T294" i="9"/>
  <c r="R294" i="9"/>
  <c r="P294" i="9"/>
  <c r="BI290" i="9"/>
  <c r="BH290" i="9"/>
  <c r="BG290" i="9"/>
  <c r="BF290" i="9"/>
  <c r="T290" i="9"/>
  <c r="R290" i="9"/>
  <c r="P290" i="9"/>
  <c r="BI287" i="9"/>
  <c r="BH287" i="9"/>
  <c r="BG287" i="9"/>
  <c r="BF287" i="9"/>
  <c r="T287" i="9"/>
  <c r="R287" i="9"/>
  <c r="P287" i="9"/>
  <c r="BI280" i="9"/>
  <c r="BH280" i="9"/>
  <c r="BG280" i="9"/>
  <c r="BF280" i="9"/>
  <c r="T280" i="9"/>
  <c r="R280" i="9"/>
  <c r="P280" i="9"/>
  <c r="BI274" i="9"/>
  <c r="BH274" i="9"/>
  <c r="BG274" i="9"/>
  <c r="BF274" i="9"/>
  <c r="T274" i="9"/>
  <c r="R274" i="9"/>
  <c r="P274" i="9"/>
  <c r="BI272" i="9"/>
  <c r="BH272" i="9"/>
  <c r="BG272" i="9"/>
  <c r="BF272" i="9"/>
  <c r="T272" i="9"/>
  <c r="R272" i="9"/>
  <c r="P272" i="9"/>
  <c r="BI268" i="9"/>
  <c r="BH268" i="9"/>
  <c r="BG268" i="9"/>
  <c r="BF268" i="9"/>
  <c r="T268" i="9"/>
  <c r="R268" i="9"/>
  <c r="P268" i="9"/>
  <c r="BI261" i="9"/>
  <c r="BH261" i="9"/>
  <c r="BG261" i="9"/>
  <c r="BF261" i="9"/>
  <c r="T261" i="9"/>
  <c r="R261" i="9"/>
  <c r="P261" i="9"/>
  <c r="BI258" i="9"/>
  <c r="BH258" i="9"/>
  <c r="BG258" i="9"/>
  <c r="BF258" i="9"/>
  <c r="T258" i="9"/>
  <c r="R258" i="9"/>
  <c r="P258" i="9"/>
  <c r="BI254" i="9"/>
  <c r="BH254" i="9"/>
  <c r="BG254" i="9"/>
  <c r="BF254" i="9"/>
  <c r="T254" i="9"/>
  <c r="R254" i="9"/>
  <c r="P254" i="9"/>
  <c r="BI251" i="9"/>
  <c r="BH251" i="9"/>
  <c r="BG251" i="9"/>
  <c r="BF251" i="9"/>
  <c r="T251" i="9"/>
  <c r="R251" i="9"/>
  <c r="P251" i="9"/>
  <c r="BI243" i="9"/>
  <c r="BH243" i="9"/>
  <c r="BG243" i="9"/>
  <c r="BF243" i="9"/>
  <c r="T243" i="9"/>
  <c r="R243" i="9"/>
  <c r="P243" i="9"/>
  <c r="BI238" i="9"/>
  <c r="BH238" i="9"/>
  <c r="BG238" i="9"/>
  <c r="BF238" i="9"/>
  <c r="T238" i="9"/>
  <c r="R238" i="9"/>
  <c r="P238" i="9"/>
  <c r="BI231" i="9"/>
  <c r="BH231" i="9"/>
  <c r="BG231" i="9"/>
  <c r="BF231" i="9"/>
  <c r="T231" i="9"/>
  <c r="R231" i="9"/>
  <c r="P231" i="9"/>
  <c r="BI228" i="9"/>
  <c r="BH228" i="9"/>
  <c r="BG228" i="9"/>
  <c r="BF228" i="9"/>
  <c r="T228" i="9"/>
  <c r="R228" i="9"/>
  <c r="P228" i="9"/>
  <c r="BI222" i="9"/>
  <c r="BH222" i="9"/>
  <c r="BG222" i="9"/>
  <c r="BF222" i="9"/>
  <c r="T222" i="9"/>
  <c r="R222" i="9"/>
  <c r="P222" i="9"/>
  <c r="BI216" i="9"/>
  <c r="BH216" i="9"/>
  <c r="BG216" i="9"/>
  <c r="BF216" i="9"/>
  <c r="T216" i="9"/>
  <c r="R216" i="9"/>
  <c r="P216" i="9"/>
  <c r="BI212" i="9"/>
  <c r="BH212" i="9"/>
  <c r="BG212" i="9"/>
  <c r="BF212" i="9"/>
  <c r="T212" i="9"/>
  <c r="R212" i="9"/>
  <c r="P212" i="9"/>
  <c r="BI209" i="9"/>
  <c r="BH209" i="9"/>
  <c r="BG209" i="9"/>
  <c r="BF209" i="9"/>
  <c r="T209" i="9"/>
  <c r="R209" i="9"/>
  <c r="P209" i="9"/>
  <c r="BI205" i="9"/>
  <c r="BH205" i="9"/>
  <c r="BG205" i="9"/>
  <c r="BF205" i="9"/>
  <c r="T205" i="9"/>
  <c r="R205" i="9"/>
  <c r="P205" i="9"/>
  <c r="BI199" i="9"/>
  <c r="BH199" i="9"/>
  <c r="BG199" i="9"/>
  <c r="BF199" i="9"/>
  <c r="T199" i="9"/>
  <c r="R199" i="9"/>
  <c r="P199" i="9"/>
  <c r="BI191" i="9"/>
  <c r="BH191" i="9"/>
  <c r="BG191" i="9"/>
  <c r="BF191" i="9"/>
  <c r="T191" i="9"/>
  <c r="R191" i="9"/>
  <c r="P191" i="9"/>
  <c r="BI188" i="9"/>
  <c r="BH188" i="9"/>
  <c r="BG188" i="9"/>
  <c r="BF188" i="9"/>
  <c r="T188" i="9"/>
  <c r="R188" i="9"/>
  <c r="P188" i="9"/>
  <c r="BI180" i="9"/>
  <c r="BH180" i="9"/>
  <c r="BG180" i="9"/>
  <c r="BF180" i="9"/>
  <c r="T180" i="9"/>
  <c r="R180" i="9"/>
  <c r="P180" i="9"/>
  <c r="BI173" i="9"/>
  <c r="BH173" i="9"/>
  <c r="BG173" i="9"/>
  <c r="BF173" i="9"/>
  <c r="T173" i="9"/>
  <c r="R173" i="9"/>
  <c r="P173" i="9"/>
  <c r="BI166" i="9"/>
  <c r="BH166" i="9"/>
  <c r="BG166" i="9"/>
  <c r="BF166" i="9"/>
  <c r="T166" i="9"/>
  <c r="R166" i="9"/>
  <c r="P166" i="9"/>
  <c r="BI156" i="9"/>
  <c r="BH156" i="9"/>
  <c r="BG156" i="9"/>
  <c r="BF156" i="9"/>
  <c r="T156" i="9"/>
  <c r="R156" i="9"/>
  <c r="P156" i="9"/>
  <c r="BI146" i="9"/>
  <c r="BH146" i="9"/>
  <c r="BG146" i="9"/>
  <c r="BF146" i="9"/>
  <c r="T146" i="9"/>
  <c r="R146" i="9"/>
  <c r="P146" i="9"/>
  <c r="BI140" i="9"/>
  <c r="BH140" i="9"/>
  <c r="BG140" i="9"/>
  <c r="BF140" i="9"/>
  <c r="T140" i="9"/>
  <c r="R140" i="9"/>
  <c r="P140" i="9"/>
  <c r="BI134" i="9"/>
  <c r="BH134" i="9"/>
  <c r="BG134" i="9"/>
  <c r="BF134" i="9"/>
  <c r="T134" i="9"/>
  <c r="R134" i="9"/>
  <c r="P134" i="9"/>
  <c r="BI128" i="9"/>
  <c r="BH128" i="9"/>
  <c r="BG128" i="9"/>
  <c r="BF128" i="9"/>
  <c r="T128" i="9"/>
  <c r="R128" i="9"/>
  <c r="P128" i="9"/>
  <c r="BI122" i="9"/>
  <c r="BH122" i="9"/>
  <c r="BG122" i="9"/>
  <c r="BF122" i="9"/>
  <c r="T122" i="9"/>
  <c r="R122" i="9"/>
  <c r="P122" i="9"/>
  <c r="BI118" i="9"/>
  <c r="BH118" i="9"/>
  <c r="BG118" i="9"/>
  <c r="BF118" i="9"/>
  <c r="T118" i="9"/>
  <c r="R118" i="9"/>
  <c r="P118" i="9"/>
  <c r="BI114" i="9"/>
  <c r="BH114" i="9"/>
  <c r="BG114" i="9"/>
  <c r="BF114" i="9"/>
  <c r="T114" i="9"/>
  <c r="R114" i="9"/>
  <c r="P114" i="9"/>
  <c r="BI104" i="9"/>
  <c r="BH104" i="9"/>
  <c r="BG104" i="9"/>
  <c r="BF104" i="9"/>
  <c r="T104" i="9"/>
  <c r="R104" i="9"/>
  <c r="P104" i="9"/>
  <c r="J97" i="9"/>
  <c r="F97" i="9"/>
  <c r="F95" i="9"/>
  <c r="E93" i="9"/>
  <c r="J58" i="9"/>
  <c r="F58" i="9"/>
  <c r="F56" i="9"/>
  <c r="E54" i="9"/>
  <c r="J26" i="9"/>
  <c r="E26" i="9"/>
  <c r="J98" i="9"/>
  <c r="J25" i="9"/>
  <c r="J20" i="9"/>
  <c r="E20" i="9"/>
  <c r="F59" i="9" s="1"/>
  <c r="J19" i="9"/>
  <c r="J14" i="9"/>
  <c r="J56" i="9" s="1"/>
  <c r="E7" i="9"/>
  <c r="E50" i="9" s="1"/>
  <c r="J39" i="8"/>
  <c r="J38" i="8"/>
  <c r="AY62" i="1"/>
  <c r="J37" i="8"/>
  <c r="AX62" i="1" s="1"/>
  <c r="BI248" i="8"/>
  <c r="BH248" i="8"/>
  <c r="BG248" i="8"/>
  <c r="BF248" i="8"/>
  <c r="T248" i="8"/>
  <c r="T247" i="8" s="1"/>
  <c r="T246" i="8" s="1"/>
  <c r="R248" i="8"/>
  <c r="R247" i="8" s="1"/>
  <c r="R246" i="8" s="1"/>
  <c r="P248" i="8"/>
  <c r="P247" i="8" s="1"/>
  <c r="P246" i="8" s="1"/>
  <c r="BI243" i="8"/>
  <c r="BH243" i="8"/>
  <c r="BG243" i="8"/>
  <c r="BF243" i="8"/>
  <c r="T243" i="8"/>
  <c r="T242" i="8" s="1"/>
  <c r="R243" i="8"/>
  <c r="R242" i="8" s="1"/>
  <c r="P243" i="8"/>
  <c r="P242" i="8"/>
  <c r="BI239" i="8"/>
  <c r="BH239" i="8"/>
  <c r="BG239" i="8"/>
  <c r="BF239" i="8"/>
  <c r="T239" i="8"/>
  <c r="R239" i="8"/>
  <c r="P239" i="8"/>
  <c r="BI236" i="8"/>
  <c r="BH236" i="8"/>
  <c r="BG236" i="8"/>
  <c r="BF236" i="8"/>
  <c r="T236" i="8"/>
  <c r="R236" i="8"/>
  <c r="P236" i="8"/>
  <c r="BI232" i="8"/>
  <c r="BH232" i="8"/>
  <c r="BG232" i="8"/>
  <c r="BF232" i="8"/>
  <c r="T232" i="8"/>
  <c r="R232" i="8"/>
  <c r="P232" i="8"/>
  <c r="BI228" i="8"/>
  <c r="BH228" i="8"/>
  <c r="BG228" i="8"/>
  <c r="BF228" i="8"/>
  <c r="T228" i="8"/>
  <c r="R228" i="8"/>
  <c r="P228" i="8"/>
  <c r="BI220" i="8"/>
  <c r="BH220" i="8"/>
  <c r="BG220" i="8"/>
  <c r="BF220" i="8"/>
  <c r="T220" i="8"/>
  <c r="R220" i="8"/>
  <c r="P220" i="8"/>
  <c r="BI215" i="8"/>
  <c r="BH215" i="8"/>
  <c r="BG215" i="8"/>
  <c r="BF215" i="8"/>
  <c r="T215" i="8"/>
  <c r="R215" i="8"/>
  <c r="P215" i="8"/>
  <c r="BI212" i="8"/>
  <c r="BH212" i="8"/>
  <c r="BG212" i="8"/>
  <c r="BF212" i="8"/>
  <c r="T212" i="8"/>
  <c r="R212" i="8"/>
  <c r="P212" i="8"/>
  <c r="BI207" i="8"/>
  <c r="BH207" i="8"/>
  <c r="BG207" i="8"/>
  <c r="BF207" i="8"/>
  <c r="T207" i="8"/>
  <c r="R207" i="8"/>
  <c r="P207" i="8"/>
  <c r="BI204" i="8"/>
  <c r="BH204" i="8"/>
  <c r="BG204" i="8"/>
  <c r="BF204" i="8"/>
  <c r="T204" i="8"/>
  <c r="R204" i="8"/>
  <c r="P204" i="8"/>
  <c r="BI198" i="8"/>
  <c r="BH198" i="8"/>
  <c r="BG198" i="8"/>
  <c r="BF198" i="8"/>
  <c r="T198" i="8"/>
  <c r="R198" i="8"/>
  <c r="P198" i="8"/>
  <c r="BI194" i="8"/>
  <c r="BH194" i="8"/>
  <c r="BG194" i="8"/>
  <c r="BF194" i="8"/>
  <c r="T194" i="8"/>
  <c r="R194" i="8"/>
  <c r="P194" i="8"/>
  <c r="BI189" i="8"/>
  <c r="BH189" i="8"/>
  <c r="BG189" i="8"/>
  <c r="BF189" i="8"/>
  <c r="T189" i="8"/>
  <c r="R189" i="8"/>
  <c r="P189" i="8"/>
  <c r="BI180" i="8"/>
  <c r="BH180" i="8"/>
  <c r="BG180" i="8"/>
  <c r="BF180" i="8"/>
  <c r="T180" i="8"/>
  <c r="R180" i="8"/>
  <c r="P180" i="8"/>
  <c r="BI174" i="8"/>
  <c r="BH174" i="8"/>
  <c r="BG174" i="8"/>
  <c r="BF174" i="8"/>
  <c r="T174" i="8"/>
  <c r="R174" i="8"/>
  <c r="P174" i="8"/>
  <c r="BI171" i="8"/>
  <c r="BH171" i="8"/>
  <c r="BG171" i="8"/>
  <c r="BF171" i="8"/>
  <c r="T171" i="8"/>
  <c r="R171" i="8"/>
  <c r="P171" i="8"/>
  <c r="BI163" i="8"/>
  <c r="BH163" i="8"/>
  <c r="BG163" i="8"/>
  <c r="BF163" i="8"/>
  <c r="T163" i="8"/>
  <c r="R163" i="8"/>
  <c r="P163" i="8"/>
  <c r="BI154" i="8"/>
  <c r="BH154" i="8"/>
  <c r="BG154" i="8"/>
  <c r="BF154" i="8"/>
  <c r="T154" i="8"/>
  <c r="R154" i="8"/>
  <c r="P154" i="8"/>
  <c r="BI147" i="8"/>
  <c r="BH147" i="8"/>
  <c r="BG147" i="8"/>
  <c r="BF147" i="8"/>
  <c r="T147" i="8"/>
  <c r="R147" i="8"/>
  <c r="P147" i="8"/>
  <c r="BI143" i="8"/>
  <c r="BH143" i="8"/>
  <c r="BG143" i="8"/>
  <c r="BF143" i="8"/>
  <c r="T143" i="8"/>
  <c r="R143" i="8"/>
  <c r="P143" i="8"/>
  <c r="BI137" i="8"/>
  <c r="BH137" i="8"/>
  <c r="BG137" i="8"/>
  <c r="BF137" i="8"/>
  <c r="T137" i="8"/>
  <c r="R137" i="8"/>
  <c r="P137" i="8"/>
  <c r="BI133" i="8"/>
  <c r="BH133" i="8"/>
  <c r="BG133" i="8"/>
  <c r="BF133" i="8"/>
  <c r="T133" i="8"/>
  <c r="R133" i="8"/>
  <c r="P133" i="8"/>
  <c r="BI127" i="8"/>
  <c r="BH127" i="8"/>
  <c r="BG127" i="8"/>
  <c r="BF127" i="8"/>
  <c r="T127" i="8"/>
  <c r="R127" i="8"/>
  <c r="P127" i="8"/>
  <c r="BI122" i="8"/>
  <c r="BH122" i="8"/>
  <c r="BG122" i="8"/>
  <c r="BF122" i="8"/>
  <c r="T122" i="8"/>
  <c r="R122" i="8"/>
  <c r="P122" i="8"/>
  <c r="BI117" i="8"/>
  <c r="BH117" i="8"/>
  <c r="BG117" i="8"/>
  <c r="BF117" i="8"/>
  <c r="T117" i="8"/>
  <c r="R117" i="8"/>
  <c r="P117" i="8"/>
  <c r="BI113" i="8"/>
  <c r="BH113" i="8"/>
  <c r="BG113" i="8"/>
  <c r="BF113" i="8"/>
  <c r="T113" i="8"/>
  <c r="R113" i="8"/>
  <c r="P113" i="8"/>
  <c r="BI109" i="8"/>
  <c r="BH109" i="8"/>
  <c r="BG109" i="8"/>
  <c r="BF109" i="8"/>
  <c r="T109" i="8"/>
  <c r="R109" i="8"/>
  <c r="P109" i="8"/>
  <c r="BI105" i="8"/>
  <c r="BH105" i="8"/>
  <c r="BG105" i="8"/>
  <c r="BF105" i="8"/>
  <c r="T105" i="8"/>
  <c r="R105" i="8"/>
  <c r="P105" i="8"/>
  <c r="BI101" i="8"/>
  <c r="BH101" i="8"/>
  <c r="BG101" i="8"/>
  <c r="BF101" i="8"/>
  <c r="T101" i="8"/>
  <c r="R101" i="8"/>
  <c r="P101" i="8"/>
  <c r="BI97" i="8"/>
  <c r="BH97" i="8"/>
  <c r="BG97" i="8"/>
  <c r="BF97" i="8"/>
  <c r="T97" i="8"/>
  <c r="R97" i="8"/>
  <c r="P97" i="8"/>
  <c r="J90" i="8"/>
  <c r="F90" i="8"/>
  <c r="F88" i="8"/>
  <c r="E86" i="8"/>
  <c r="J58" i="8"/>
  <c r="F58" i="8"/>
  <c r="F56" i="8"/>
  <c r="E54" i="8"/>
  <c r="J26" i="8"/>
  <c r="E26" i="8"/>
  <c r="J91" i="8" s="1"/>
  <c r="J25" i="8"/>
  <c r="J20" i="8"/>
  <c r="E20" i="8"/>
  <c r="F91" i="8" s="1"/>
  <c r="J19" i="8"/>
  <c r="J14" i="8"/>
  <c r="J56" i="8" s="1"/>
  <c r="E7" i="8"/>
  <c r="E50" i="8" s="1"/>
  <c r="J39" i="7"/>
  <c r="J38" i="7"/>
  <c r="AY61" i="1" s="1"/>
  <c r="J37" i="7"/>
  <c r="AX61" i="1"/>
  <c r="BI245" i="7"/>
  <c r="BH245" i="7"/>
  <c r="BG245" i="7"/>
  <c r="BF245" i="7"/>
  <c r="T245" i="7"/>
  <c r="R245" i="7"/>
  <c r="P245" i="7"/>
  <c r="BI240" i="7"/>
  <c r="BH240" i="7"/>
  <c r="BG240" i="7"/>
  <c r="BF240" i="7"/>
  <c r="T240" i="7"/>
  <c r="R240" i="7"/>
  <c r="P240" i="7"/>
  <c r="BI235" i="7"/>
  <c r="BH235" i="7"/>
  <c r="BG235" i="7"/>
  <c r="BF235" i="7"/>
  <c r="T235" i="7"/>
  <c r="T234" i="7" s="1"/>
  <c r="R235" i="7"/>
  <c r="R234" i="7" s="1"/>
  <c r="P235" i="7"/>
  <c r="P234" i="7"/>
  <c r="BI231" i="7"/>
  <c r="BH231" i="7"/>
  <c r="BG231" i="7"/>
  <c r="BF231" i="7"/>
  <c r="T231" i="7"/>
  <c r="R231" i="7"/>
  <c r="P231" i="7"/>
  <c r="BI228" i="7"/>
  <c r="BH228" i="7"/>
  <c r="BG228" i="7"/>
  <c r="BF228" i="7"/>
  <c r="T228" i="7"/>
  <c r="R228" i="7"/>
  <c r="P228" i="7"/>
  <c r="BI224" i="7"/>
  <c r="BH224" i="7"/>
  <c r="BG224" i="7"/>
  <c r="BF224" i="7"/>
  <c r="T224" i="7"/>
  <c r="R224" i="7"/>
  <c r="P224" i="7"/>
  <c r="BI220" i="7"/>
  <c r="BH220" i="7"/>
  <c r="BG220" i="7"/>
  <c r="BF220" i="7"/>
  <c r="T220" i="7"/>
  <c r="R220" i="7"/>
  <c r="P220" i="7"/>
  <c r="BI212" i="7"/>
  <c r="BH212" i="7"/>
  <c r="BG212" i="7"/>
  <c r="BF212" i="7"/>
  <c r="T212" i="7"/>
  <c r="R212" i="7"/>
  <c r="P212" i="7"/>
  <c r="BI208" i="7"/>
  <c r="BH208" i="7"/>
  <c r="BG208" i="7"/>
  <c r="BF208" i="7"/>
  <c r="T208" i="7"/>
  <c r="R208" i="7"/>
  <c r="P208" i="7"/>
  <c r="BI205" i="7"/>
  <c r="BH205" i="7"/>
  <c r="BG205" i="7"/>
  <c r="BF205" i="7"/>
  <c r="T205" i="7"/>
  <c r="R205" i="7"/>
  <c r="P205" i="7"/>
  <c r="BI201" i="7"/>
  <c r="BH201" i="7"/>
  <c r="BG201" i="7"/>
  <c r="BF201" i="7"/>
  <c r="T201" i="7"/>
  <c r="R201" i="7"/>
  <c r="P201" i="7"/>
  <c r="BI198" i="7"/>
  <c r="BH198" i="7"/>
  <c r="BG198" i="7"/>
  <c r="BF198" i="7"/>
  <c r="T198" i="7"/>
  <c r="R198" i="7"/>
  <c r="P198" i="7"/>
  <c r="BI192" i="7"/>
  <c r="BH192" i="7"/>
  <c r="BG192" i="7"/>
  <c r="BF192" i="7"/>
  <c r="T192" i="7"/>
  <c r="R192" i="7"/>
  <c r="P192" i="7"/>
  <c r="BI188" i="7"/>
  <c r="BH188" i="7"/>
  <c r="BG188" i="7"/>
  <c r="BF188" i="7"/>
  <c r="T188" i="7"/>
  <c r="R188" i="7"/>
  <c r="P188" i="7"/>
  <c r="BI179" i="7"/>
  <c r="BH179" i="7"/>
  <c r="BG179" i="7"/>
  <c r="BF179" i="7"/>
  <c r="T179" i="7"/>
  <c r="R179" i="7"/>
  <c r="P179" i="7"/>
  <c r="BI173" i="7"/>
  <c r="BH173" i="7"/>
  <c r="BG173" i="7"/>
  <c r="BF173" i="7"/>
  <c r="T173" i="7"/>
  <c r="R173" i="7"/>
  <c r="P173" i="7"/>
  <c r="BI170" i="7"/>
  <c r="BH170" i="7"/>
  <c r="BG170" i="7"/>
  <c r="BF170" i="7"/>
  <c r="T170" i="7"/>
  <c r="R170" i="7"/>
  <c r="P170" i="7"/>
  <c r="BI162" i="7"/>
  <c r="BH162" i="7"/>
  <c r="BG162" i="7"/>
  <c r="BF162" i="7"/>
  <c r="T162" i="7"/>
  <c r="R162" i="7"/>
  <c r="P162" i="7"/>
  <c r="BI154" i="7"/>
  <c r="BH154" i="7"/>
  <c r="BG154" i="7"/>
  <c r="BF154" i="7"/>
  <c r="T154" i="7"/>
  <c r="R154" i="7"/>
  <c r="P154" i="7"/>
  <c r="BI147" i="7"/>
  <c r="BH147" i="7"/>
  <c r="BG147" i="7"/>
  <c r="BF147" i="7"/>
  <c r="T147" i="7"/>
  <c r="R147" i="7"/>
  <c r="P147" i="7"/>
  <c r="BI143" i="7"/>
  <c r="BH143" i="7"/>
  <c r="BG143" i="7"/>
  <c r="BF143" i="7"/>
  <c r="T143" i="7"/>
  <c r="R143" i="7"/>
  <c r="P143" i="7"/>
  <c r="BI137" i="7"/>
  <c r="BH137" i="7"/>
  <c r="BG137" i="7"/>
  <c r="BF137" i="7"/>
  <c r="T137" i="7"/>
  <c r="R137" i="7"/>
  <c r="P137" i="7"/>
  <c r="BI133" i="7"/>
  <c r="BH133" i="7"/>
  <c r="BG133" i="7"/>
  <c r="BF133" i="7"/>
  <c r="T133" i="7"/>
  <c r="R133" i="7"/>
  <c r="P133" i="7"/>
  <c r="BI127" i="7"/>
  <c r="BH127" i="7"/>
  <c r="BG127" i="7"/>
  <c r="BF127" i="7"/>
  <c r="T127" i="7"/>
  <c r="R127" i="7"/>
  <c r="P127" i="7"/>
  <c r="BI122" i="7"/>
  <c r="BH122" i="7"/>
  <c r="BG122" i="7"/>
  <c r="BF122" i="7"/>
  <c r="T122" i="7"/>
  <c r="R122" i="7"/>
  <c r="P122" i="7"/>
  <c r="BI117" i="7"/>
  <c r="BH117" i="7"/>
  <c r="BG117" i="7"/>
  <c r="BF117" i="7"/>
  <c r="T117" i="7"/>
  <c r="R117" i="7"/>
  <c r="P117" i="7"/>
  <c r="BI113" i="7"/>
  <c r="BH113" i="7"/>
  <c r="BG113" i="7"/>
  <c r="BF113" i="7"/>
  <c r="T113" i="7"/>
  <c r="R113" i="7"/>
  <c r="P113" i="7"/>
  <c r="BI109" i="7"/>
  <c r="BH109" i="7"/>
  <c r="BG109" i="7"/>
  <c r="BF109" i="7"/>
  <c r="T109" i="7"/>
  <c r="R109" i="7"/>
  <c r="P109" i="7"/>
  <c r="BI105" i="7"/>
  <c r="BH105" i="7"/>
  <c r="BG105" i="7"/>
  <c r="BF105" i="7"/>
  <c r="T105" i="7"/>
  <c r="R105" i="7"/>
  <c r="P105" i="7"/>
  <c r="BI101" i="7"/>
  <c r="BH101" i="7"/>
  <c r="BG101" i="7"/>
  <c r="BF101" i="7"/>
  <c r="T101" i="7"/>
  <c r="R101" i="7"/>
  <c r="P101" i="7"/>
  <c r="BI97" i="7"/>
  <c r="BH97" i="7"/>
  <c r="BG97" i="7"/>
  <c r="BF97" i="7"/>
  <c r="T97" i="7"/>
  <c r="R97" i="7"/>
  <c r="P97" i="7"/>
  <c r="J90" i="7"/>
  <c r="F90" i="7"/>
  <c r="F88" i="7"/>
  <c r="E86" i="7"/>
  <c r="J58" i="7"/>
  <c r="F58" i="7"/>
  <c r="F56" i="7"/>
  <c r="E54" i="7"/>
  <c r="J26" i="7"/>
  <c r="E26" i="7"/>
  <c r="J91" i="7" s="1"/>
  <c r="J25" i="7"/>
  <c r="J20" i="7"/>
  <c r="E20" i="7"/>
  <c r="F59" i="7" s="1"/>
  <c r="J19" i="7"/>
  <c r="J14" i="7"/>
  <c r="J88" i="7" s="1"/>
  <c r="E7" i="7"/>
  <c r="E50" i="7"/>
  <c r="J39" i="6"/>
  <c r="J38" i="6"/>
  <c r="AY60" i="1" s="1"/>
  <c r="J37" i="6"/>
  <c r="AX60" i="1" s="1"/>
  <c r="BI261" i="6"/>
  <c r="BH261" i="6"/>
  <c r="BG261" i="6"/>
  <c r="BF261" i="6"/>
  <c r="T261" i="6"/>
  <c r="R261" i="6"/>
  <c r="P261" i="6"/>
  <c r="BI256" i="6"/>
  <c r="BH256" i="6"/>
  <c r="BG256" i="6"/>
  <c r="BF256" i="6"/>
  <c r="T256" i="6"/>
  <c r="R256" i="6"/>
  <c r="P256" i="6"/>
  <c r="BI251" i="6"/>
  <c r="BH251" i="6"/>
  <c r="BG251" i="6"/>
  <c r="BF251" i="6"/>
  <c r="T251" i="6"/>
  <c r="T250" i="6" s="1"/>
  <c r="R251" i="6"/>
  <c r="R250" i="6" s="1"/>
  <c r="P251" i="6"/>
  <c r="P250" i="6" s="1"/>
  <c r="BI247" i="6"/>
  <c r="BH247" i="6"/>
  <c r="BG247" i="6"/>
  <c r="BF247" i="6"/>
  <c r="T247" i="6"/>
  <c r="R247" i="6"/>
  <c r="P247" i="6"/>
  <c r="BI244" i="6"/>
  <c r="BH244" i="6"/>
  <c r="BG244" i="6"/>
  <c r="BF244" i="6"/>
  <c r="T244" i="6"/>
  <c r="R244" i="6"/>
  <c r="P244" i="6"/>
  <c r="BI240" i="6"/>
  <c r="BH240" i="6"/>
  <c r="BG240" i="6"/>
  <c r="BF240" i="6"/>
  <c r="T240" i="6"/>
  <c r="R240" i="6"/>
  <c r="P240" i="6"/>
  <c r="BI236" i="6"/>
  <c r="BH236" i="6"/>
  <c r="BG236" i="6"/>
  <c r="BF236" i="6"/>
  <c r="T236" i="6"/>
  <c r="R236" i="6"/>
  <c r="P236" i="6"/>
  <c r="BI228" i="6"/>
  <c r="BH228" i="6"/>
  <c r="BG228" i="6"/>
  <c r="BF228" i="6"/>
  <c r="T228" i="6"/>
  <c r="R228" i="6"/>
  <c r="P228" i="6"/>
  <c r="BI222" i="6"/>
  <c r="BH222" i="6"/>
  <c r="BG222" i="6"/>
  <c r="BF222" i="6"/>
  <c r="T222" i="6"/>
  <c r="R222" i="6"/>
  <c r="P222" i="6"/>
  <c r="BI219" i="6"/>
  <c r="BH219" i="6"/>
  <c r="BG219" i="6"/>
  <c r="BF219" i="6"/>
  <c r="T219" i="6"/>
  <c r="R219" i="6"/>
  <c r="P219" i="6"/>
  <c r="BI215" i="6"/>
  <c r="BH215" i="6"/>
  <c r="BG215" i="6"/>
  <c r="BF215" i="6"/>
  <c r="T215" i="6"/>
  <c r="R215" i="6"/>
  <c r="P215" i="6"/>
  <c r="BI212" i="6"/>
  <c r="BH212" i="6"/>
  <c r="BG212" i="6"/>
  <c r="BF212" i="6"/>
  <c r="T212" i="6"/>
  <c r="R212" i="6"/>
  <c r="P212" i="6"/>
  <c r="BI206" i="6"/>
  <c r="BH206" i="6"/>
  <c r="BG206" i="6"/>
  <c r="BF206" i="6"/>
  <c r="T206" i="6"/>
  <c r="R206" i="6"/>
  <c r="P206" i="6"/>
  <c r="BI202" i="6"/>
  <c r="BH202" i="6"/>
  <c r="BG202" i="6"/>
  <c r="BF202" i="6"/>
  <c r="T202" i="6"/>
  <c r="R202" i="6"/>
  <c r="P202" i="6"/>
  <c r="BI197" i="6"/>
  <c r="BH197" i="6"/>
  <c r="BG197" i="6"/>
  <c r="BF197" i="6"/>
  <c r="T197" i="6"/>
  <c r="R197" i="6"/>
  <c r="P197" i="6"/>
  <c r="BI189" i="6"/>
  <c r="BH189" i="6"/>
  <c r="BG189" i="6"/>
  <c r="BF189" i="6"/>
  <c r="T189" i="6"/>
  <c r="R189" i="6"/>
  <c r="P189" i="6"/>
  <c r="BI180" i="6"/>
  <c r="BH180" i="6"/>
  <c r="BG180" i="6"/>
  <c r="BF180" i="6"/>
  <c r="T180" i="6"/>
  <c r="R180" i="6"/>
  <c r="P180" i="6"/>
  <c r="BI177" i="6"/>
  <c r="BH177" i="6"/>
  <c r="BG177" i="6"/>
  <c r="BF177" i="6"/>
  <c r="T177" i="6"/>
  <c r="R177" i="6"/>
  <c r="P177" i="6"/>
  <c r="BI166" i="6"/>
  <c r="BH166" i="6"/>
  <c r="BG166" i="6"/>
  <c r="BF166" i="6"/>
  <c r="T166" i="6"/>
  <c r="R166" i="6"/>
  <c r="P166" i="6"/>
  <c r="BI156" i="6"/>
  <c r="BH156" i="6"/>
  <c r="BG156" i="6"/>
  <c r="BF156" i="6"/>
  <c r="T156" i="6"/>
  <c r="R156" i="6"/>
  <c r="P156" i="6"/>
  <c r="BI149" i="6"/>
  <c r="BH149" i="6"/>
  <c r="BG149" i="6"/>
  <c r="BF149" i="6"/>
  <c r="T149" i="6"/>
  <c r="R149" i="6"/>
  <c r="P149" i="6"/>
  <c r="BI145" i="6"/>
  <c r="BH145" i="6"/>
  <c r="BG145" i="6"/>
  <c r="BF145" i="6"/>
  <c r="T145" i="6"/>
  <c r="R145" i="6"/>
  <c r="P145" i="6"/>
  <c r="BI137" i="6"/>
  <c r="BH137" i="6"/>
  <c r="BG137" i="6"/>
  <c r="BF137" i="6"/>
  <c r="T137" i="6"/>
  <c r="R137" i="6"/>
  <c r="P137" i="6"/>
  <c r="BI133" i="6"/>
  <c r="BH133" i="6"/>
  <c r="BG133" i="6"/>
  <c r="BF133" i="6"/>
  <c r="T133" i="6"/>
  <c r="R133" i="6"/>
  <c r="P133" i="6"/>
  <c r="BI127" i="6"/>
  <c r="BH127" i="6"/>
  <c r="BG127" i="6"/>
  <c r="BF127" i="6"/>
  <c r="T127" i="6"/>
  <c r="R127" i="6"/>
  <c r="P127" i="6"/>
  <c r="BI122" i="6"/>
  <c r="BH122" i="6"/>
  <c r="BG122" i="6"/>
  <c r="BF122" i="6"/>
  <c r="T122" i="6"/>
  <c r="R122" i="6"/>
  <c r="P122" i="6"/>
  <c r="BI117" i="6"/>
  <c r="BH117" i="6"/>
  <c r="BG117" i="6"/>
  <c r="BF117" i="6"/>
  <c r="T117" i="6"/>
  <c r="R117" i="6"/>
  <c r="P117" i="6"/>
  <c r="BI113" i="6"/>
  <c r="BH113" i="6"/>
  <c r="BG113" i="6"/>
  <c r="BF113" i="6"/>
  <c r="T113" i="6"/>
  <c r="R113" i="6"/>
  <c r="P113" i="6"/>
  <c r="BI109" i="6"/>
  <c r="BH109" i="6"/>
  <c r="BG109" i="6"/>
  <c r="BF109" i="6"/>
  <c r="T109" i="6"/>
  <c r="R109" i="6"/>
  <c r="P109" i="6"/>
  <c r="BI105" i="6"/>
  <c r="BH105" i="6"/>
  <c r="BG105" i="6"/>
  <c r="BF105" i="6"/>
  <c r="T105" i="6"/>
  <c r="R105" i="6"/>
  <c r="P105" i="6"/>
  <c r="BI101" i="6"/>
  <c r="BH101" i="6"/>
  <c r="BG101" i="6"/>
  <c r="BF101" i="6"/>
  <c r="T101" i="6"/>
  <c r="R101" i="6"/>
  <c r="P101" i="6"/>
  <c r="BI97" i="6"/>
  <c r="BH97" i="6"/>
  <c r="BG97" i="6"/>
  <c r="BF97" i="6"/>
  <c r="T97" i="6"/>
  <c r="R97" i="6"/>
  <c r="P97" i="6"/>
  <c r="J90" i="6"/>
  <c r="F90" i="6"/>
  <c r="F88" i="6"/>
  <c r="E86" i="6"/>
  <c r="J58" i="6"/>
  <c r="F58" i="6"/>
  <c r="F56" i="6"/>
  <c r="E54" i="6"/>
  <c r="J26" i="6"/>
  <c r="E26" i="6"/>
  <c r="J91" i="6" s="1"/>
  <c r="J25" i="6"/>
  <c r="J20" i="6"/>
  <c r="E20" i="6"/>
  <c r="F91" i="6" s="1"/>
  <c r="J19" i="6"/>
  <c r="J14" i="6"/>
  <c r="J56" i="6" s="1"/>
  <c r="E7" i="6"/>
  <c r="E82" i="6"/>
  <c r="J39" i="5"/>
  <c r="J38" i="5"/>
  <c r="AY59" i="1" s="1"/>
  <c r="J37" i="5"/>
  <c r="AX59" i="1" s="1"/>
  <c r="BI251" i="5"/>
  <c r="BH251" i="5"/>
  <c r="BG251" i="5"/>
  <c r="BF251" i="5"/>
  <c r="T251" i="5"/>
  <c r="R251" i="5"/>
  <c r="P251" i="5"/>
  <c r="BI248" i="5"/>
  <c r="BH248" i="5"/>
  <c r="BG248" i="5"/>
  <c r="BF248" i="5"/>
  <c r="T248" i="5"/>
  <c r="R248" i="5"/>
  <c r="P248" i="5"/>
  <c r="BI243" i="5"/>
  <c r="BH243" i="5"/>
  <c r="BG243" i="5"/>
  <c r="BF243" i="5"/>
  <c r="T243" i="5"/>
  <c r="T242" i="5" s="1"/>
  <c r="R243" i="5"/>
  <c r="R242" i="5" s="1"/>
  <c r="P243" i="5"/>
  <c r="P242" i="5" s="1"/>
  <c r="BI239" i="5"/>
  <c r="BH239" i="5"/>
  <c r="BG239" i="5"/>
  <c r="BF239" i="5"/>
  <c r="T239" i="5"/>
  <c r="R239" i="5"/>
  <c r="P239" i="5"/>
  <c r="BI236" i="5"/>
  <c r="BH236" i="5"/>
  <c r="BG236" i="5"/>
  <c r="BF236" i="5"/>
  <c r="T236" i="5"/>
  <c r="R236" i="5"/>
  <c r="P236" i="5"/>
  <c r="BI232" i="5"/>
  <c r="BH232" i="5"/>
  <c r="BG232" i="5"/>
  <c r="BF232" i="5"/>
  <c r="T232" i="5"/>
  <c r="R232" i="5"/>
  <c r="P232" i="5"/>
  <c r="BI228" i="5"/>
  <c r="BH228" i="5"/>
  <c r="BG228" i="5"/>
  <c r="BF228" i="5"/>
  <c r="T228" i="5"/>
  <c r="R228" i="5"/>
  <c r="P228" i="5"/>
  <c r="BI220" i="5"/>
  <c r="BH220" i="5"/>
  <c r="BG220" i="5"/>
  <c r="BF220" i="5"/>
  <c r="T220" i="5"/>
  <c r="R220" i="5"/>
  <c r="P220" i="5"/>
  <c r="BI216" i="5"/>
  <c r="BH216" i="5"/>
  <c r="BG216" i="5"/>
  <c r="BF216" i="5"/>
  <c r="T216" i="5"/>
  <c r="R216" i="5"/>
  <c r="P216" i="5"/>
  <c r="BI213" i="5"/>
  <c r="BH213" i="5"/>
  <c r="BG213" i="5"/>
  <c r="BF213" i="5"/>
  <c r="T213" i="5"/>
  <c r="R213" i="5"/>
  <c r="P213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0" i="5"/>
  <c r="BH200" i="5"/>
  <c r="BG200" i="5"/>
  <c r="BF200" i="5"/>
  <c r="T200" i="5"/>
  <c r="R200" i="5"/>
  <c r="P200" i="5"/>
  <c r="BI196" i="5"/>
  <c r="BH196" i="5"/>
  <c r="BG196" i="5"/>
  <c r="BF196" i="5"/>
  <c r="T196" i="5"/>
  <c r="R196" i="5"/>
  <c r="P196" i="5"/>
  <c r="BI191" i="5"/>
  <c r="BH191" i="5"/>
  <c r="BG191" i="5"/>
  <c r="BF191" i="5"/>
  <c r="T191" i="5"/>
  <c r="R191" i="5"/>
  <c r="P191" i="5"/>
  <c r="BI183" i="5"/>
  <c r="BH183" i="5"/>
  <c r="BG183" i="5"/>
  <c r="BF183" i="5"/>
  <c r="T183" i="5"/>
  <c r="R183" i="5"/>
  <c r="P183" i="5"/>
  <c r="BI174" i="5"/>
  <c r="BH174" i="5"/>
  <c r="BG174" i="5"/>
  <c r="BF174" i="5"/>
  <c r="T174" i="5"/>
  <c r="R174" i="5"/>
  <c r="P174" i="5"/>
  <c r="BI171" i="5"/>
  <c r="BH171" i="5"/>
  <c r="BG171" i="5"/>
  <c r="BF171" i="5"/>
  <c r="T171" i="5"/>
  <c r="R171" i="5"/>
  <c r="P171" i="5"/>
  <c r="BI163" i="5"/>
  <c r="BH163" i="5"/>
  <c r="BG163" i="5"/>
  <c r="BF163" i="5"/>
  <c r="T163" i="5"/>
  <c r="R163" i="5"/>
  <c r="P163" i="5"/>
  <c r="BI154" i="5"/>
  <c r="BH154" i="5"/>
  <c r="BG154" i="5"/>
  <c r="BF154" i="5"/>
  <c r="T154" i="5"/>
  <c r="R154" i="5"/>
  <c r="P154" i="5"/>
  <c r="BI147" i="5"/>
  <c r="BH147" i="5"/>
  <c r="BG147" i="5"/>
  <c r="BF147" i="5"/>
  <c r="T147" i="5"/>
  <c r="R147" i="5"/>
  <c r="P147" i="5"/>
  <c r="BI143" i="5"/>
  <c r="BH143" i="5"/>
  <c r="BG143" i="5"/>
  <c r="BF143" i="5"/>
  <c r="T143" i="5"/>
  <c r="R143" i="5"/>
  <c r="P143" i="5"/>
  <c r="BI137" i="5"/>
  <c r="BH137" i="5"/>
  <c r="BG137" i="5"/>
  <c r="BF137" i="5"/>
  <c r="T137" i="5"/>
  <c r="R137" i="5"/>
  <c r="P137" i="5"/>
  <c r="BI133" i="5"/>
  <c r="BH133" i="5"/>
  <c r="BG133" i="5"/>
  <c r="BF133" i="5"/>
  <c r="T133" i="5"/>
  <c r="R133" i="5"/>
  <c r="P133" i="5"/>
  <c r="BI127" i="5"/>
  <c r="BH127" i="5"/>
  <c r="BG127" i="5"/>
  <c r="BF127" i="5"/>
  <c r="T127" i="5"/>
  <c r="R127" i="5"/>
  <c r="P127" i="5"/>
  <c r="BI122" i="5"/>
  <c r="BH122" i="5"/>
  <c r="BG122" i="5"/>
  <c r="BF122" i="5"/>
  <c r="T122" i="5"/>
  <c r="R122" i="5"/>
  <c r="P122" i="5"/>
  <c r="BI117" i="5"/>
  <c r="BH117" i="5"/>
  <c r="BG117" i="5"/>
  <c r="BF117" i="5"/>
  <c r="T117" i="5"/>
  <c r="R117" i="5"/>
  <c r="P117" i="5"/>
  <c r="BI113" i="5"/>
  <c r="BH113" i="5"/>
  <c r="BG113" i="5"/>
  <c r="BF113" i="5"/>
  <c r="T113" i="5"/>
  <c r="R113" i="5"/>
  <c r="P113" i="5"/>
  <c r="BI109" i="5"/>
  <c r="BH109" i="5"/>
  <c r="BG109" i="5"/>
  <c r="BF109" i="5"/>
  <c r="T109" i="5"/>
  <c r="R109" i="5"/>
  <c r="P109" i="5"/>
  <c r="BI105" i="5"/>
  <c r="BH105" i="5"/>
  <c r="BG105" i="5"/>
  <c r="BF105" i="5"/>
  <c r="T105" i="5"/>
  <c r="R105" i="5"/>
  <c r="P105" i="5"/>
  <c r="BI101" i="5"/>
  <c r="BH101" i="5"/>
  <c r="BG101" i="5"/>
  <c r="BF101" i="5"/>
  <c r="T101" i="5"/>
  <c r="R101" i="5"/>
  <c r="P101" i="5"/>
  <c r="BI97" i="5"/>
  <c r="BH97" i="5"/>
  <c r="BG97" i="5"/>
  <c r="BF97" i="5"/>
  <c r="T97" i="5"/>
  <c r="R97" i="5"/>
  <c r="P97" i="5"/>
  <c r="J90" i="5"/>
  <c r="F90" i="5"/>
  <c r="F88" i="5"/>
  <c r="E86" i="5"/>
  <c r="J58" i="5"/>
  <c r="F58" i="5"/>
  <c r="F56" i="5"/>
  <c r="E54" i="5"/>
  <c r="J26" i="5"/>
  <c r="E26" i="5"/>
  <c r="J59" i="5" s="1"/>
  <c r="J25" i="5"/>
  <c r="J20" i="5"/>
  <c r="E20" i="5"/>
  <c r="F91" i="5" s="1"/>
  <c r="J19" i="5"/>
  <c r="J14" i="5"/>
  <c r="J88" i="5" s="1"/>
  <c r="E7" i="5"/>
  <c r="E82" i="5"/>
  <c r="J39" i="4"/>
  <c r="J38" i="4"/>
  <c r="AY58" i="1" s="1"/>
  <c r="J37" i="4"/>
  <c r="AX58" i="1" s="1"/>
  <c r="BI254" i="4"/>
  <c r="BH254" i="4"/>
  <c r="BG254" i="4"/>
  <c r="BF254" i="4"/>
  <c r="T254" i="4"/>
  <c r="R254" i="4"/>
  <c r="P254" i="4"/>
  <c r="BI252" i="4"/>
  <c r="BH252" i="4"/>
  <c r="BG252" i="4"/>
  <c r="BF252" i="4"/>
  <c r="T252" i="4"/>
  <c r="R252" i="4"/>
  <c r="P252" i="4"/>
  <c r="BI247" i="4"/>
  <c r="BH247" i="4"/>
  <c r="BG247" i="4"/>
  <c r="BF247" i="4"/>
  <c r="T247" i="4"/>
  <c r="T246" i="4" s="1"/>
  <c r="R247" i="4"/>
  <c r="R246" i="4" s="1"/>
  <c r="P247" i="4"/>
  <c r="P246" i="4" s="1"/>
  <c r="BI243" i="4"/>
  <c r="BH243" i="4"/>
  <c r="BG243" i="4"/>
  <c r="BF243" i="4"/>
  <c r="T243" i="4"/>
  <c r="R243" i="4"/>
  <c r="P243" i="4"/>
  <c r="BI240" i="4"/>
  <c r="BH240" i="4"/>
  <c r="BG240" i="4"/>
  <c r="BF240" i="4"/>
  <c r="T240" i="4"/>
  <c r="R240" i="4"/>
  <c r="P240" i="4"/>
  <c r="BI236" i="4"/>
  <c r="BH236" i="4"/>
  <c r="BG236" i="4"/>
  <c r="BF236" i="4"/>
  <c r="T236" i="4"/>
  <c r="R236" i="4"/>
  <c r="P236" i="4"/>
  <c r="BI232" i="4"/>
  <c r="BH232" i="4"/>
  <c r="BG232" i="4"/>
  <c r="BF232" i="4"/>
  <c r="T232" i="4"/>
  <c r="R232" i="4"/>
  <c r="P232" i="4"/>
  <c r="BI225" i="4"/>
  <c r="BH225" i="4"/>
  <c r="BG225" i="4"/>
  <c r="BF225" i="4"/>
  <c r="T225" i="4"/>
  <c r="R225" i="4"/>
  <c r="P225" i="4"/>
  <c r="BI221" i="4"/>
  <c r="BH221" i="4"/>
  <c r="BG221" i="4"/>
  <c r="BF221" i="4"/>
  <c r="T221" i="4"/>
  <c r="R221" i="4"/>
  <c r="P221" i="4"/>
  <c r="BI218" i="4"/>
  <c r="BH218" i="4"/>
  <c r="BG218" i="4"/>
  <c r="BF218" i="4"/>
  <c r="T218" i="4"/>
  <c r="R218" i="4"/>
  <c r="P218" i="4"/>
  <c r="BI213" i="4"/>
  <c r="BH213" i="4"/>
  <c r="BG213" i="4"/>
  <c r="BF213" i="4"/>
  <c r="T213" i="4"/>
  <c r="R213" i="4"/>
  <c r="P213" i="4"/>
  <c r="BI210" i="4"/>
  <c r="BH210" i="4"/>
  <c r="BG210" i="4"/>
  <c r="BF210" i="4"/>
  <c r="T210" i="4"/>
  <c r="R210" i="4"/>
  <c r="P210" i="4"/>
  <c r="BI204" i="4"/>
  <c r="BH204" i="4"/>
  <c r="BG204" i="4"/>
  <c r="BF204" i="4"/>
  <c r="T204" i="4"/>
  <c r="R204" i="4"/>
  <c r="P204" i="4"/>
  <c r="BI200" i="4"/>
  <c r="BH200" i="4"/>
  <c r="BG200" i="4"/>
  <c r="BF200" i="4"/>
  <c r="T200" i="4"/>
  <c r="R200" i="4"/>
  <c r="P200" i="4"/>
  <c r="BI195" i="4"/>
  <c r="BH195" i="4"/>
  <c r="BG195" i="4"/>
  <c r="BF195" i="4"/>
  <c r="T195" i="4"/>
  <c r="R195" i="4"/>
  <c r="P195" i="4"/>
  <c r="BI187" i="4"/>
  <c r="BH187" i="4"/>
  <c r="BG187" i="4"/>
  <c r="BF187" i="4"/>
  <c r="T187" i="4"/>
  <c r="R187" i="4"/>
  <c r="P187" i="4"/>
  <c r="BI177" i="4"/>
  <c r="BH177" i="4"/>
  <c r="BG177" i="4"/>
  <c r="BF177" i="4"/>
  <c r="T177" i="4"/>
  <c r="R177" i="4"/>
  <c r="P177" i="4"/>
  <c r="BI174" i="4"/>
  <c r="BH174" i="4"/>
  <c r="BG174" i="4"/>
  <c r="BF174" i="4"/>
  <c r="T174" i="4"/>
  <c r="R174" i="4"/>
  <c r="P174" i="4"/>
  <c r="BI162" i="4"/>
  <c r="BH162" i="4"/>
  <c r="BG162" i="4"/>
  <c r="BF162" i="4"/>
  <c r="T162" i="4"/>
  <c r="R162" i="4"/>
  <c r="P162" i="4"/>
  <c r="BI151" i="4"/>
  <c r="BH151" i="4"/>
  <c r="BG151" i="4"/>
  <c r="BF151" i="4"/>
  <c r="T151" i="4"/>
  <c r="R151" i="4"/>
  <c r="P151" i="4"/>
  <c r="BI143" i="4"/>
  <c r="BH143" i="4"/>
  <c r="BG143" i="4"/>
  <c r="BF143" i="4"/>
  <c r="T143" i="4"/>
  <c r="R143" i="4"/>
  <c r="P143" i="4"/>
  <c r="BI139" i="4"/>
  <c r="BH139" i="4"/>
  <c r="BG139" i="4"/>
  <c r="BF139" i="4"/>
  <c r="T139" i="4"/>
  <c r="R139" i="4"/>
  <c r="P139" i="4"/>
  <c r="BI129" i="4"/>
  <c r="BH129" i="4"/>
  <c r="BG129" i="4"/>
  <c r="BF129" i="4"/>
  <c r="T129" i="4"/>
  <c r="R129" i="4"/>
  <c r="P129" i="4"/>
  <c r="BI122" i="4"/>
  <c r="BH122" i="4"/>
  <c r="BG122" i="4"/>
  <c r="BF122" i="4"/>
  <c r="T122" i="4"/>
  <c r="R122" i="4"/>
  <c r="P122" i="4"/>
  <c r="BI117" i="4"/>
  <c r="BH117" i="4"/>
  <c r="BG117" i="4"/>
  <c r="BF117" i="4"/>
  <c r="T117" i="4"/>
  <c r="R117" i="4"/>
  <c r="P117" i="4"/>
  <c r="BI113" i="4"/>
  <c r="BH113" i="4"/>
  <c r="BG113" i="4"/>
  <c r="BF113" i="4"/>
  <c r="T113" i="4"/>
  <c r="R113" i="4"/>
  <c r="P113" i="4"/>
  <c r="BI109" i="4"/>
  <c r="BH109" i="4"/>
  <c r="BG109" i="4"/>
  <c r="BF109" i="4"/>
  <c r="T109" i="4"/>
  <c r="R109" i="4"/>
  <c r="P109" i="4"/>
  <c r="BI105" i="4"/>
  <c r="BH105" i="4"/>
  <c r="BG105" i="4"/>
  <c r="BF105" i="4"/>
  <c r="T105" i="4"/>
  <c r="R105" i="4"/>
  <c r="P105" i="4"/>
  <c r="BI101" i="4"/>
  <c r="BH101" i="4"/>
  <c r="BG101" i="4"/>
  <c r="BF101" i="4"/>
  <c r="T101" i="4"/>
  <c r="R101" i="4"/>
  <c r="P101" i="4"/>
  <c r="BI97" i="4"/>
  <c r="BH97" i="4"/>
  <c r="BG97" i="4"/>
  <c r="BF97" i="4"/>
  <c r="T97" i="4"/>
  <c r="R97" i="4"/>
  <c r="P97" i="4"/>
  <c r="J90" i="4"/>
  <c r="F90" i="4"/>
  <c r="F88" i="4"/>
  <c r="E86" i="4"/>
  <c r="J58" i="4"/>
  <c r="F58" i="4"/>
  <c r="F56" i="4"/>
  <c r="E54" i="4"/>
  <c r="J26" i="4"/>
  <c r="E26" i="4"/>
  <c r="J59" i="4" s="1"/>
  <c r="J25" i="4"/>
  <c r="J20" i="4"/>
  <c r="E20" i="4"/>
  <c r="F91" i="4" s="1"/>
  <c r="J19" i="4"/>
  <c r="J14" i="4"/>
  <c r="J56" i="4"/>
  <c r="E7" i="4"/>
  <c r="E82" i="4" s="1"/>
  <c r="J39" i="3"/>
  <c r="J38" i="3"/>
  <c r="AY57" i="1" s="1"/>
  <c r="J37" i="3"/>
  <c r="AX57" i="1" s="1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51" i="3"/>
  <c r="BH251" i="3"/>
  <c r="BG251" i="3"/>
  <c r="BF251" i="3"/>
  <c r="T251" i="3"/>
  <c r="T250" i="3"/>
  <c r="R251" i="3"/>
  <c r="R250" i="3" s="1"/>
  <c r="P251" i="3"/>
  <c r="P250" i="3" s="1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40" i="3"/>
  <c r="BH240" i="3"/>
  <c r="BG240" i="3"/>
  <c r="BF240" i="3"/>
  <c r="T240" i="3"/>
  <c r="R240" i="3"/>
  <c r="P240" i="3"/>
  <c r="BI236" i="3"/>
  <c r="BH236" i="3"/>
  <c r="BG236" i="3"/>
  <c r="BF236" i="3"/>
  <c r="T236" i="3"/>
  <c r="R236" i="3"/>
  <c r="P236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7" i="3"/>
  <c r="BH217" i="3"/>
  <c r="BG217" i="3"/>
  <c r="BF217" i="3"/>
  <c r="T217" i="3"/>
  <c r="R217" i="3"/>
  <c r="P217" i="3"/>
  <c r="BI211" i="3"/>
  <c r="BH211" i="3"/>
  <c r="BG211" i="3"/>
  <c r="BF211" i="3"/>
  <c r="T211" i="3"/>
  <c r="R211" i="3"/>
  <c r="P211" i="3"/>
  <c r="BI205" i="3"/>
  <c r="BH205" i="3"/>
  <c r="BG205" i="3"/>
  <c r="BF205" i="3"/>
  <c r="T205" i="3"/>
  <c r="R205" i="3"/>
  <c r="P205" i="3"/>
  <c r="BI201" i="3"/>
  <c r="BH201" i="3"/>
  <c r="BG201" i="3"/>
  <c r="BF201" i="3"/>
  <c r="T201" i="3"/>
  <c r="R201" i="3"/>
  <c r="P201" i="3"/>
  <c r="BI196" i="3"/>
  <c r="BH196" i="3"/>
  <c r="BG196" i="3"/>
  <c r="BF196" i="3"/>
  <c r="T196" i="3"/>
  <c r="R196" i="3"/>
  <c r="P196" i="3"/>
  <c r="BI188" i="3"/>
  <c r="BH188" i="3"/>
  <c r="BG188" i="3"/>
  <c r="BF188" i="3"/>
  <c r="T188" i="3"/>
  <c r="R188" i="3"/>
  <c r="P188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65" i="3"/>
  <c r="BH165" i="3"/>
  <c r="BG165" i="3"/>
  <c r="BF165" i="3"/>
  <c r="T165" i="3"/>
  <c r="R165" i="3"/>
  <c r="P165" i="3"/>
  <c r="BI154" i="3"/>
  <c r="BH154" i="3"/>
  <c r="BG154" i="3"/>
  <c r="BF154" i="3"/>
  <c r="T154" i="3"/>
  <c r="R154" i="3"/>
  <c r="P154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37" i="3"/>
  <c r="BH137" i="3"/>
  <c r="BG137" i="3"/>
  <c r="BF137" i="3"/>
  <c r="T137" i="3"/>
  <c r="R137" i="3"/>
  <c r="P137" i="3"/>
  <c r="BI133" i="3"/>
  <c r="BH133" i="3"/>
  <c r="BG133" i="3"/>
  <c r="BF133" i="3"/>
  <c r="T133" i="3"/>
  <c r="R133" i="3"/>
  <c r="P133" i="3"/>
  <c r="BI127" i="3"/>
  <c r="BH127" i="3"/>
  <c r="BG127" i="3"/>
  <c r="BF127" i="3"/>
  <c r="T127" i="3"/>
  <c r="R127" i="3"/>
  <c r="P127" i="3"/>
  <c r="BI122" i="3"/>
  <c r="BH122" i="3"/>
  <c r="BG122" i="3"/>
  <c r="BF122" i="3"/>
  <c r="T122" i="3"/>
  <c r="R122" i="3"/>
  <c r="P122" i="3"/>
  <c r="BI117" i="3"/>
  <c r="BH117" i="3"/>
  <c r="BG117" i="3"/>
  <c r="BF117" i="3"/>
  <c r="T117" i="3"/>
  <c r="R117" i="3"/>
  <c r="P117" i="3"/>
  <c r="BI113" i="3"/>
  <c r="BH113" i="3"/>
  <c r="BG113" i="3"/>
  <c r="BF113" i="3"/>
  <c r="T113" i="3"/>
  <c r="R113" i="3"/>
  <c r="P113" i="3"/>
  <c r="BI109" i="3"/>
  <c r="BH109" i="3"/>
  <c r="BG109" i="3"/>
  <c r="BF109" i="3"/>
  <c r="T109" i="3"/>
  <c r="R109" i="3"/>
  <c r="P109" i="3"/>
  <c r="BI105" i="3"/>
  <c r="BH105" i="3"/>
  <c r="BG105" i="3"/>
  <c r="BF105" i="3"/>
  <c r="T105" i="3"/>
  <c r="R105" i="3"/>
  <c r="P105" i="3"/>
  <c r="BI101" i="3"/>
  <c r="BH101" i="3"/>
  <c r="BG101" i="3"/>
  <c r="BF101" i="3"/>
  <c r="T101" i="3"/>
  <c r="R101" i="3"/>
  <c r="P101" i="3"/>
  <c r="BI97" i="3"/>
  <c r="BH97" i="3"/>
  <c r="BG97" i="3"/>
  <c r="BF97" i="3"/>
  <c r="T97" i="3"/>
  <c r="R97" i="3"/>
  <c r="P97" i="3"/>
  <c r="J90" i="3"/>
  <c r="F90" i="3"/>
  <c r="F88" i="3"/>
  <c r="E86" i="3"/>
  <c r="J58" i="3"/>
  <c r="F58" i="3"/>
  <c r="F56" i="3"/>
  <c r="E54" i="3"/>
  <c r="J26" i="3"/>
  <c r="E26" i="3"/>
  <c r="J59" i="3" s="1"/>
  <c r="J25" i="3"/>
  <c r="J20" i="3"/>
  <c r="E20" i="3"/>
  <c r="F91" i="3" s="1"/>
  <c r="J19" i="3"/>
  <c r="J14" i="3"/>
  <c r="J56" i="3" s="1"/>
  <c r="E7" i="3"/>
  <c r="E82" i="3" s="1"/>
  <c r="J39" i="2"/>
  <c r="J38" i="2"/>
  <c r="AY56" i="1" s="1"/>
  <c r="J37" i="2"/>
  <c r="AX56" i="1" s="1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BI94" i="2"/>
  <c r="BH94" i="2"/>
  <c r="BG94" i="2"/>
  <c r="BF94" i="2"/>
  <c r="T94" i="2"/>
  <c r="R94" i="2"/>
  <c r="P94" i="2"/>
  <c r="BI90" i="2"/>
  <c r="BH90" i="2"/>
  <c r="BG90" i="2"/>
  <c r="BF90" i="2"/>
  <c r="T90" i="2"/>
  <c r="R90" i="2"/>
  <c r="P90" i="2"/>
  <c r="J83" i="2"/>
  <c r="F83" i="2"/>
  <c r="F81" i="2"/>
  <c r="E79" i="2"/>
  <c r="J58" i="2"/>
  <c r="F58" i="2"/>
  <c r="F56" i="2"/>
  <c r="E54" i="2"/>
  <c r="J26" i="2"/>
  <c r="E26" i="2"/>
  <c r="J84" i="2" s="1"/>
  <c r="J25" i="2"/>
  <c r="J20" i="2"/>
  <c r="E20" i="2"/>
  <c r="F84" i="2" s="1"/>
  <c r="J19" i="2"/>
  <c r="J14" i="2"/>
  <c r="J81" i="2" s="1"/>
  <c r="E7" i="2"/>
  <c r="E75" i="2" s="1"/>
  <c r="L50" i="1"/>
  <c r="AM50" i="1"/>
  <c r="AM49" i="1"/>
  <c r="L49" i="1"/>
  <c r="AM47" i="1"/>
  <c r="L47" i="1"/>
  <c r="L45" i="1"/>
  <c r="L44" i="1"/>
  <c r="J97" i="3"/>
  <c r="J101" i="4"/>
  <c r="BK254" i="4"/>
  <c r="BK147" i="5"/>
  <c r="BK256" i="6"/>
  <c r="BK101" i="7"/>
  <c r="J245" i="7"/>
  <c r="J228" i="7"/>
  <c r="J97" i="7"/>
  <c r="J163" i="8"/>
  <c r="J228" i="8"/>
  <c r="J174" i="8"/>
  <c r="J360" i="9"/>
  <c r="J367" i="9"/>
  <c r="BK156" i="9"/>
  <c r="BK95" i="11"/>
  <c r="BK148" i="13"/>
  <c r="J155" i="15"/>
  <c r="J114" i="16"/>
  <c r="J116" i="17"/>
  <c r="BK90" i="2"/>
  <c r="J211" i="3"/>
  <c r="BK129" i="4"/>
  <c r="J228" i="5"/>
  <c r="BK133" i="6"/>
  <c r="BK188" i="7"/>
  <c r="J191" i="9"/>
  <c r="BK384" i="9"/>
  <c r="J410" i="9"/>
  <c r="BK158" i="11"/>
  <c r="J167" i="13"/>
  <c r="J195" i="15"/>
  <c r="J99" i="16"/>
  <c r="BK161" i="17"/>
  <c r="J113" i="3"/>
  <c r="BK109" i="4"/>
  <c r="J243" i="5"/>
  <c r="BK222" i="6"/>
  <c r="J101" i="7"/>
  <c r="BK228" i="8"/>
  <c r="J346" i="9"/>
  <c r="J103" i="11"/>
  <c r="BK110" i="13"/>
  <c r="BK200" i="15"/>
  <c r="J181" i="15"/>
  <c r="J121" i="17"/>
  <c r="J88" i="18"/>
  <c r="J101" i="3"/>
  <c r="J113" i="4"/>
  <c r="BK216" i="5"/>
  <c r="BK122" i="6"/>
  <c r="BK147" i="7"/>
  <c r="BK87" i="10"/>
  <c r="BK130" i="12"/>
  <c r="J118" i="14"/>
  <c r="J122" i="15"/>
  <c r="J180" i="17"/>
  <c r="J201" i="3"/>
  <c r="J259" i="3"/>
  <c r="BK200" i="4"/>
  <c r="BK133" i="5"/>
  <c r="J261" i="6"/>
  <c r="J143" i="7"/>
  <c r="BK122" i="8"/>
  <c r="J413" i="9"/>
  <c r="J209" i="9"/>
  <c r="J163" i="12"/>
  <c r="J104" i="14"/>
  <c r="J145" i="15"/>
  <c r="J138" i="15"/>
  <c r="BK175" i="17"/>
  <c r="BK105" i="18"/>
  <c r="J178" i="3"/>
  <c r="J105" i="4"/>
  <c r="BK163" i="5"/>
  <c r="J251" i="5"/>
  <c r="J197" i="6"/>
  <c r="J162" i="7"/>
  <c r="J171" i="8"/>
  <c r="J290" i="9"/>
  <c r="J350" i="9"/>
  <c r="BK116" i="11"/>
  <c r="BK117" i="12"/>
  <c r="BK131" i="14"/>
  <c r="BK183" i="15"/>
  <c r="J102" i="2"/>
  <c r="J225" i="3"/>
  <c r="BK139" i="4"/>
  <c r="J171" i="5"/>
  <c r="BK156" i="6"/>
  <c r="J173" i="7"/>
  <c r="BK402" i="9"/>
  <c r="BK417" i="9"/>
  <c r="BK104" i="9"/>
  <c r="J94" i="14"/>
  <c r="J158" i="15"/>
  <c r="BK126" i="17"/>
  <c r="J97" i="17"/>
  <c r="BK247" i="3"/>
  <c r="BK137" i="3"/>
  <c r="BK151" i="4"/>
  <c r="BK109" i="6"/>
  <c r="BK220" i="7"/>
  <c r="BK97" i="8"/>
  <c r="BK238" i="9"/>
  <c r="BK280" i="9"/>
  <c r="J407" i="9"/>
  <c r="J119" i="11"/>
  <c r="BK85" i="14"/>
  <c r="J130" i="15"/>
  <c r="BK145" i="17"/>
  <c r="J101" i="18"/>
  <c r="J251" i="3"/>
  <c r="BK109" i="3"/>
  <c r="BK137" i="5"/>
  <c r="J244" i="6"/>
  <c r="J97" i="6"/>
  <c r="BK133" i="7"/>
  <c r="BK192" i="7"/>
  <c r="J117" i="7"/>
  <c r="BK127" i="7"/>
  <c r="J180" i="8"/>
  <c r="J105" i="8"/>
  <c r="J198" i="8"/>
  <c r="BK419" i="9"/>
  <c r="J261" i="9"/>
  <c r="J180" i="9"/>
  <c r="J131" i="11"/>
  <c r="J133" i="14"/>
  <c r="BK114" i="15"/>
  <c r="BK112" i="16"/>
  <c r="J104" i="17"/>
  <c r="J147" i="3"/>
  <c r="J117" i="4"/>
  <c r="J105" i="5"/>
  <c r="BK113" i="6"/>
  <c r="J198" i="7"/>
  <c r="J127" i="8"/>
  <c r="BK222" i="9"/>
  <c r="J327" i="9"/>
  <c r="J107" i="11"/>
  <c r="J157" i="13"/>
  <c r="J192" i="15"/>
  <c r="J172" i="15"/>
  <c r="BK137" i="17"/>
  <c r="J240" i="3"/>
  <c r="J210" i="4"/>
  <c r="J232" i="5"/>
  <c r="J156" i="6"/>
  <c r="J208" i="7"/>
  <c r="BK133" i="8"/>
  <c r="BK350" i="9"/>
  <c r="BK397" i="9"/>
  <c r="J156" i="9"/>
  <c r="BK107" i="11"/>
  <c r="J110" i="12"/>
  <c r="J175" i="15"/>
  <c r="J198" i="15"/>
  <c r="BK102" i="17"/>
  <c r="BK256" i="3"/>
  <c r="J122" i="3"/>
  <c r="BK143" i="4"/>
  <c r="BK239" i="5"/>
  <c r="J109" i="6"/>
  <c r="J222" i="6"/>
  <c r="J192" i="7"/>
  <c r="J143" i="8"/>
  <c r="BK410" i="9"/>
  <c r="BK336" i="9"/>
  <c r="BK393" i="9"/>
  <c r="J116" i="11"/>
  <c r="J124" i="14"/>
  <c r="BK198" i="15"/>
  <c r="BK151" i="15"/>
  <c r="J161" i="17"/>
  <c r="BK88" i="18"/>
  <c r="J222" i="3"/>
  <c r="BK243" i="4"/>
  <c r="BK117" i="5"/>
  <c r="J248" i="5"/>
  <c r="J215" i="6"/>
  <c r="J127" i="7"/>
  <c r="J109" i="8"/>
  <c r="BK254" i="9"/>
  <c r="J272" i="9"/>
  <c r="J213" i="5"/>
  <c r="J177" i="6"/>
  <c r="J212" i="7"/>
  <c r="J301" i="9"/>
  <c r="BK370" i="9"/>
  <c r="J370" i="9"/>
  <c r="BK127" i="11"/>
  <c r="BK104" i="14"/>
  <c r="J211" i="15"/>
  <c r="BK105" i="16"/>
  <c r="J192" i="17"/>
  <c r="J127" i="3"/>
  <c r="J225" i="4"/>
  <c r="BK213" i="5"/>
  <c r="BK236" i="6"/>
  <c r="J201" i="7"/>
  <c r="BK248" i="8"/>
  <c r="J354" i="9"/>
  <c r="BK301" i="9"/>
  <c r="BK139" i="13"/>
  <c r="J185" i="15"/>
  <c r="J202" i="15"/>
  <c r="J118" i="17"/>
  <c r="AS70" i="1"/>
  <c r="J221" i="4"/>
  <c r="BK122" i="5"/>
  <c r="BK101" i="5"/>
  <c r="BK244" i="6"/>
  <c r="BK162" i="7"/>
  <c r="J133" i="8"/>
  <c r="J323" i="9"/>
  <c r="J205" i="9"/>
  <c r="J114" i="11"/>
  <c r="J103" i="12"/>
  <c r="BK126" i="15"/>
  <c r="J118" i="15"/>
  <c r="BK165" i="17"/>
  <c r="BK205" i="3"/>
  <c r="J143" i="3"/>
  <c r="BK236" i="4"/>
  <c r="BK236" i="5"/>
  <c r="BK180" i="6"/>
  <c r="BK109" i="7"/>
  <c r="J122" i="7"/>
  <c r="BK154" i="7"/>
  <c r="J240" i="7"/>
  <c r="J232" i="8"/>
  <c r="BK137" i="8"/>
  <c r="BK220" i="8"/>
  <c r="BK122" i="9"/>
  <c r="J390" i="9"/>
  <c r="J123" i="11"/>
  <c r="BK94" i="14"/>
  <c r="J95" i="15"/>
  <c r="J95" i="16"/>
  <c r="J94" i="17"/>
  <c r="BK222" i="3"/>
  <c r="J240" i="4"/>
  <c r="J109" i="5"/>
  <c r="J149" i="6"/>
  <c r="BK122" i="7"/>
  <c r="J215" i="8"/>
  <c r="J397" i="9"/>
  <c r="BK360" i="9"/>
  <c r="BK100" i="11"/>
  <c r="BK118" i="14"/>
  <c r="BK185" i="15"/>
  <c r="BK189" i="15"/>
  <c r="BK169" i="17"/>
  <c r="J196" i="3"/>
  <c r="J243" i="4"/>
  <c r="J143" i="5"/>
  <c r="J256" i="6"/>
  <c r="J113" i="7"/>
  <c r="J154" i="8"/>
  <c r="J384" i="9"/>
  <c r="BK114" i="9"/>
  <c r="J222" i="9"/>
  <c r="J141" i="12"/>
  <c r="BK127" i="14"/>
  <c r="J93" i="16"/>
  <c r="BK177" i="17"/>
  <c r="BK97" i="3"/>
  <c r="BK229" i="3"/>
  <c r="J109" i="4"/>
  <c r="J174" i="5"/>
  <c r="BK215" i="6"/>
  <c r="J154" i="7"/>
  <c r="BK198" i="8"/>
  <c r="BK189" i="8"/>
  <c r="J363" i="9"/>
  <c r="BK166" i="9"/>
  <c r="J95" i="11"/>
  <c r="J110" i="13"/>
  <c r="J142" i="14"/>
  <c r="J101" i="16"/>
  <c r="BK121" i="17"/>
  <c r="BK147" i="3"/>
  <c r="BK225" i="4"/>
  <c r="J133" i="5"/>
  <c r="BK174" i="5"/>
  <c r="BK117" i="6"/>
  <c r="J147" i="7"/>
  <c r="BK232" i="8"/>
  <c r="BK199" i="9"/>
  <c r="BK346" i="9"/>
  <c r="BK320" i="9"/>
  <c r="BK136" i="14"/>
  <c r="BK175" i="15"/>
  <c r="J198" i="17"/>
  <c r="J153" i="17"/>
  <c r="J133" i="3"/>
  <c r="BK247" i="4"/>
  <c r="J162" i="4"/>
  <c r="BK154" i="5"/>
  <c r="J101" i="6"/>
  <c r="BK97" i="7"/>
  <c r="J122" i="8"/>
  <c r="J377" i="9"/>
  <c r="J140" i="9"/>
  <c r="BK144" i="11"/>
  <c r="J106" i="12"/>
  <c r="J146" i="14"/>
  <c r="BK211" i="15"/>
  <c r="BK186" i="17"/>
  <c r="J94" i="2"/>
  <c r="BK117" i="3"/>
  <c r="BK209" i="5"/>
  <c r="J189" i="6"/>
  <c r="J127" i="6"/>
  <c r="J189" i="8"/>
  <c r="BK243" i="9"/>
  <c r="J199" i="9"/>
  <c r="J104" i="9"/>
  <c r="J157" i="12"/>
  <c r="BK89" i="14"/>
  <c r="BK181" i="15"/>
  <c r="BK180" i="17"/>
  <c r="BK240" i="3"/>
  <c r="BK154" i="3"/>
  <c r="J236" i="4"/>
  <c r="BK171" i="5"/>
  <c r="BK363" i="9"/>
  <c r="J387" i="9"/>
  <c r="J173" i="9"/>
  <c r="BK157" i="12"/>
  <c r="J108" i="14"/>
  <c r="J187" i="15"/>
  <c r="BK141" i="17"/>
  <c r="J90" i="2"/>
  <c r="BK143" i="3"/>
  <c r="BK105" i="4"/>
  <c r="J97" i="5"/>
  <c r="BK261" i="6"/>
  <c r="BK143" i="7"/>
  <c r="BK198" i="7"/>
  <c r="BK205" i="7"/>
  <c r="J170" i="7"/>
  <c r="BK204" i="8"/>
  <c r="J113" i="8"/>
  <c r="BK174" i="8"/>
  <c r="J340" i="9"/>
  <c r="J216" i="9"/>
  <c r="J117" i="11"/>
  <c r="J117" i="12"/>
  <c r="J121" i="14"/>
  <c r="BK179" i="15"/>
  <c r="J137" i="17"/>
  <c r="BK116" i="17"/>
  <c r="J229" i="3"/>
  <c r="BK244" i="3"/>
  <c r="J196" i="5"/>
  <c r="J202" i="6"/>
  <c r="J145" i="6"/>
  <c r="J147" i="8"/>
  <c r="BK180" i="9"/>
  <c r="J122" i="9"/>
  <c r="BK136" i="11"/>
  <c r="BK110" i="12"/>
  <c r="BK107" i="15"/>
  <c r="BK110" i="16"/>
  <c r="BK98" i="2"/>
  <c r="BK210" i="4"/>
  <c r="BK143" i="5"/>
  <c r="BK251" i="6"/>
  <c r="J113" i="6"/>
  <c r="BK163" i="8"/>
  <c r="J419" i="9"/>
  <c r="BK173" i="9"/>
  <c r="J268" i="9"/>
  <c r="J118" i="9"/>
  <c r="J127" i="11"/>
  <c r="J148" i="13"/>
  <c r="J179" i="15"/>
  <c r="BK131" i="17"/>
  <c r="AS65" i="1"/>
  <c r="J200" i="4"/>
  <c r="BK191" i="5"/>
  <c r="J219" i="6"/>
  <c r="J243" i="8"/>
  <c r="BK140" i="9"/>
  <c r="BK308" i="9"/>
  <c r="BK331" i="9"/>
  <c r="BK153" i="11"/>
  <c r="J145" i="12"/>
  <c r="J206" i="15"/>
  <c r="BK195" i="15"/>
  <c r="BK104" i="17"/>
  <c r="AS55" i="1"/>
  <c r="J143" i="4"/>
  <c r="BK232" i="5"/>
  <c r="BK177" i="6"/>
  <c r="J109" i="7"/>
  <c r="BK312" i="9"/>
  <c r="J308" i="9"/>
  <c r="BK380" i="9"/>
  <c r="BK166" i="12"/>
  <c r="BK124" i="14"/>
  <c r="BK167" i="15"/>
  <c r="J175" i="17"/>
  <c r="BK92" i="18"/>
  <c r="BK165" i="3"/>
  <c r="J165" i="3"/>
  <c r="J216" i="5"/>
  <c r="BK183" i="5"/>
  <c r="BK166" i="6"/>
  <c r="J194" i="8"/>
  <c r="J212" i="9"/>
  <c r="BK373" i="9"/>
  <c r="J136" i="11"/>
  <c r="BK103" i="13"/>
  <c r="J107" i="15"/>
  <c r="J112" i="16"/>
  <c r="J145" i="17"/>
  <c r="J181" i="3"/>
  <c r="BK217" i="3"/>
  <c r="J151" i="4"/>
  <c r="J154" i="5"/>
  <c r="J206" i="6"/>
  <c r="BK173" i="7"/>
  <c r="BK413" i="9"/>
  <c r="J166" i="9"/>
  <c r="J373" i="9"/>
  <c r="J95" i="12"/>
  <c r="BK108" i="14"/>
  <c r="BK158" i="15"/>
  <c r="BK93" i="16"/>
  <c r="BK198" i="17"/>
  <c r="J256" i="3"/>
  <c r="J187" i="4"/>
  <c r="BK228" i="5"/>
  <c r="BK240" i="7"/>
  <c r="BK354" i="9"/>
  <c r="BK274" i="9"/>
  <c r="BK90" i="10"/>
  <c r="J166" i="12"/>
  <c r="BK115" i="14"/>
  <c r="BK95" i="16"/>
  <c r="BK153" i="17"/>
  <c r="J98" i="2"/>
  <c r="BK201" i="3"/>
  <c r="BK232" i="4"/>
  <c r="J147" i="5"/>
  <c r="J228" i="6"/>
  <c r="J105" i="6"/>
  <c r="BK170" i="7"/>
  <c r="BK212" i="7"/>
  <c r="J231" i="7"/>
  <c r="BK179" i="7"/>
  <c r="BK147" i="8"/>
  <c r="BK113" i="8"/>
  <c r="J331" i="9"/>
  <c r="BK327" i="9"/>
  <c r="J317" i="9"/>
  <c r="J158" i="11"/>
  <c r="BK95" i="12"/>
  <c r="J127" i="14"/>
  <c r="J200" i="15"/>
  <c r="BK204" i="17"/>
  <c r="BK109" i="18"/>
  <c r="BK251" i="3"/>
  <c r="BK174" i="4"/>
  <c r="J232" i="4"/>
  <c r="J239" i="5"/>
  <c r="BK137" i="6"/>
  <c r="BK105" i="8"/>
  <c r="BK377" i="9"/>
  <c r="J297" i="9"/>
  <c r="BK84" i="10"/>
  <c r="BK124" i="12"/>
  <c r="BK111" i="14"/>
  <c r="J102" i="17"/>
  <c r="BK123" i="17"/>
  <c r="J154" i="3"/>
  <c r="BK213" i="4"/>
  <c r="BK220" i="5"/>
  <c r="BK212" i="6"/>
  <c r="J105" i="7"/>
  <c r="BK101" i="8"/>
  <c r="J128" i="9"/>
  <c r="J231" i="9"/>
  <c r="BK367" i="9"/>
  <c r="J100" i="11"/>
  <c r="J136" i="14"/>
  <c r="J167" i="15"/>
  <c r="BK114" i="16"/>
  <c r="BK97" i="17"/>
  <c r="BK211" i="3"/>
  <c r="BK177" i="4"/>
  <c r="J122" i="4"/>
  <c r="J200" i="5"/>
  <c r="BK127" i="6"/>
  <c r="J117" i="8"/>
  <c r="BK251" i="9"/>
  <c r="BK205" i="9"/>
  <c r="J238" i="9"/>
  <c r="BK117" i="11"/>
  <c r="BK167" i="13"/>
  <c r="J99" i="14"/>
  <c r="BK192" i="15"/>
  <c r="J141" i="17"/>
  <c r="BK96" i="18"/>
  <c r="BK178" i="3"/>
  <c r="BK218" i="4"/>
  <c r="J236" i="5"/>
  <c r="BK240" i="6"/>
  <c r="J212" i="6"/>
  <c r="J137" i="8"/>
  <c r="BK188" i="9"/>
  <c r="BK358" i="9"/>
  <c r="BK130" i="13"/>
  <c r="J115" i="14"/>
  <c r="J110" i="16"/>
  <c r="BK171" i="17"/>
  <c r="J244" i="3"/>
  <c r="J139" i="4"/>
  <c r="J97" i="4"/>
  <c r="J122" i="5"/>
  <c r="BK197" i="6"/>
  <c r="BK171" i="8"/>
  <c r="J146" i="9"/>
  <c r="BK258" i="9"/>
  <c r="BK191" i="9"/>
  <c r="J87" i="10"/>
  <c r="BK106" i="12"/>
  <c r="J111" i="14"/>
  <c r="J183" i="15"/>
  <c r="BK192" i="17"/>
  <c r="J157" i="17"/>
  <c r="J129" i="4"/>
  <c r="J213" i="4"/>
  <c r="J247" i="6"/>
  <c r="BK202" i="6"/>
  <c r="J204" i="8"/>
  <c r="BK228" i="9"/>
  <c r="BK323" i="9"/>
  <c r="J254" i="9"/>
  <c r="BK149" i="11"/>
  <c r="J130" i="13"/>
  <c r="BK139" i="14"/>
  <c r="BK99" i="16"/>
  <c r="BK101" i="18"/>
  <c r="BK225" i="3"/>
  <c r="BK195" i="4"/>
  <c r="J247" i="4"/>
  <c r="J191" i="5"/>
  <c r="BK206" i="6"/>
  <c r="J179" i="7"/>
  <c r="J97" i="8"/>
  <c r="J393" i="9"/>
  <c r="BK290" i="9"/>
  <c r="BK103" i="11"/>
  <c r="BK93" i="13"/>
  <c r="J107" i="16"/>
  <c r="BK113" i="17"/>
  <c r="BK181" i="3"/>
  <c r="BK97" i="4"/>
  <c r="BK113" i="4"/>
  <c r="J117" i="5"/>
  <c r="J137" i="7"/>
  <c r="BK105" i="7"/>
  <c r="J133" i="7"/>
  <c r="J188" i="7"/>
  <c r="BK215" i="8"/>
  <c r="BK143" i="8"/>
  <c r="J207" i="8"/>
  <c r="BK134" i="9"/>
  <c r="J188" i="9"/>
  <c r="J84" i="10"/>
  <c r="J152" i="12"/>
  <c r="J85" i="14"/>
  <c r="BK95" i="15"/>
  <c r="J186" i="17"/>
  <c r="J109" i="18"/>
  <c r="J117" i="3"/>
  <c r="BK117" i="4"/>
  <c r="J206" i="5"/>
  <c r="BK247" i="6"/>
  <c r="BK180" i="8"/>
  <c r="J320" i="9"/>
  <c r="BK297" i="9"/>
  <c r="J258" i="9"/>
  <c r="J149" i="11"/>
  <c r="BK137" i="12"/>
  <c r="BK146" i="14"/>
  <c r="BK157" i="17"/>
  <c r="J217" i="3"/>
  <c r="BK188" i="3"/>
  <c r="J254" i="4"/>
  <c r="J137" i="5"/>
  <c r="J220" i="5"/>
  <c r="BK228" i="6"/>
  <c r="BK231" i="7"/>
  <c r="BK154" i="8"/>
  <c r="J312" i="9"/>
  <c r="BK340" i="9"/>
  <c r="J90" i="10"/>
  <c r="J137" i="12"/>
  <c r="J89" i="14"/>
  <c r="J151" i="15"/>
  <c r="J105" i="16"/>
  <c r="J165" i="17"/>
  <c r="BK122" i="3"/>
  <c r="J177" i="4"/>
  <c r="J183" i="5"/>
  <c r="J117" i="6"/>
  <c r="BK208" i="7"/>
  <c r="J212" i="8"/>
  <c r="BK261" i="9"/>
  <c r="J380" i="9"/>
  <c r="J153" i="11"/>
  <c r="BK163" i="12"/>
  <c r="J114" i="15"/>
  <c r="BK101" i="16"/>
  <c r="J126" i="17"/>
  <c r="J205" i="3"/>
  <c r="J252" i="4"/>
  <c r="BK162" i="4"/>
  <c r="BK97" i="5"/>
  <c r="BK149" i="6"/>
  <c r="J239" i="8"/>
  <c r="BK387" i="9"/>
  <c r="BK118" i="9"/>
  <c r="J114" i="9"/>
  <c r="J139" i="14"/>
  <c r="J189" i="15"/>
  <c r="BK107" i="16"/>
  <c r="BK94" i="17"/>
  <c r="BK102" i="2"/>
  <c r="BK236" i="3"/>
  <c r="BK122" i="4"/>
  <c r="J209" i="5"/>
  <c r="J137" i="6"/>
  <c r="BK101" i="6"/>
  <c r="J235" i="7"/>
  <c r="BK212" i="8"/>
  <c r="BK317" i="9"/>
  <c r="J243" i="9"/>
  <c r="BK268" i="9"/>
  <c r="BK112" i="11"/>
  <c r="J120" i="13"/>
  <c r="J131" i="14"/>
  <c r="J126" i="15"/>
  <c r="BK91" i="16"/>
  <c r="BK118" i="17"/>
  <c r="BK259" i="3"/>
  <c r="BK196" i="3"/>
  <c r="BK204" i="4"/>
  <c r="BK251" i="5"/>
  <c r="BK105" i="6"/>
  <c r="BK117" i="8"/>
  <c r="J287" i="9"/>
  <c r="BK390" i="9"/>
  <c r="BK141" i="12"/>
  <c r="J93" i="13"/>
  <c r="BK130" i="15"/>
  <c r="J91" i="16"/>
  <c r="J169" i="17"/>
  <c r="J92" i="18"/>
  <c r="BK133" i="3"/>
  <c r="J218" i="4"/>
  <c r="J113" i="5"/>
  <c r="BK200" i="5"/>
  <c r="BK97" i="6"/>
  <c r="BK189" i="6"/>
  <c r="BK137" i="7"/>
  <c r="BK236" i="8"/>
  <c r="J402" i="9"/>
  <c r="J417" i="9"/>
  <c r="J112" i="11"/>
  <c r="BK103" i="12"/>
  <c r="BK202" i="15"/>
  <c r="BK187" i="15"/>
  <c r="J171" i="17"/>
  <c r="J109" i="3"/>
  <c r="J204" i="4"/>
  <c r="J101" i="5"/>
  <c r="J122" i="6"/>
  <c r="BK245" i="7"/>
  <c r="BK201" i="7"/>
  <c r="BK117" i="7"/>
  <c r="J205" i="7"/>
  <c r="BK194" i="8"/>
  <c r="BK239" i="8"/>
  <c r="BK109" i="8"/>
  <c r="BK146" i="9"/>
  <c r="BK287" i="9"/>
  <c r="BK119" i="11"/>
  <c r="BK120" i="13"/>
  <c r="J162" i="15"/>
  <c r="BK206" i="15"/>
  <c r="J131" i="17"/>
  <c r="J247" i="3"/>
  <c r="BK105" i="3"/>
  <c r="J174" i="4"/>
  <c r="BK206" i="5"/>
  <c r="BK219" i="6"/>
  <c r="BK228" i="7"/>
  <c r="BK127" i="8"/>
  <c r="J274" i="9"/>
  <c r="J294" i="9"/>
  <c r="BK123" i="11"/>
  <c r="J130" i="12"/>
  <c r="BK99" i="14"/>
  <c r="BK118" i="15"/>
  <c r="BK210" i="17"/>
  <c r="J96" i="18"/>
  <c r="J188" i="3"/>
  <c r="J195" i="4"/>
  <c r="BK248" i="5"/>
  <c r="J163" i="5"/>
  <c r="J180" i="6"/>
  <c r="J101" i="8"/>
  <c r="BK272" i="9"/>
  <c r="J358" i="9"/>
  <c r="BK231" i="9"/>
  <c r="BK131" i="11"/>
  <c r="J139" i="13"/>
  <c r="BK142" i="14"/>
  <c r="BK162" i="15"/>
  <c r="J210" i="17"/>
  <c r="J105" i="3"/>
  <c r="BK101" i="3"/>
  <c r="BK221" i="4"/>
  <c r="BK196" i="5"/>
  <c r="BK109" i="5"/>
  <c r="BK145" i="6"/>
  <c r="BK224" i="7"/>
  <c r="J220" i="8"/>
  <c r="BK128" i="9"/>
  <c r="BK212" i="9"/>
  <c r="J343" i="9"/>
  <c r="BK152" i="12"/>
  <c r="BK157" i="13"/>
  <c r="BK121" i="14"/>
  <c r="BK122" i="15"/>
  <c r="J204" i="17"/>
  <c r="BK99" i="17"/>
  <c r="J137" i="3"/>
  <c r="BK252" i="4"/>
  <c r="J127" i="5"/>
  <c r="J133" i="6"/>
  <c r="J220" i="7"/>
  <c r="BK207" i="8"/>
  <c r="J336" i="9"/>
  <c r="J251" i="9"/>
  <c r="BK106" i="13"/>
  <c r="BK103" i="15"/>
  <c r="J103" i="15"/>
  <c r="J110" i="17"/>
  <c r="BK110" i="17"/>
  <c r="BK94" i="2"/>
  <c r="BK113" i="3"/>
  <c r="BK101" i="4"/>
  <c r="BK127" i="5"/>
  <c r="J236" i="6"/>
  <c r="BK113" i="7"/>
  <c r="BK243" i="8"/>
  <c r="BK407" i="9"/>
  <c r="BK209" i="9"/>
  <c r="J134" i="9"/>
  <c r="J124" i="12"/>
  <c r="J106" i="13"/>
  <c r="BK145" i="15"/>
  <c r="J123" i="17"/>
  <c r="J105" i="18"/>
  <c r="BK127" i="3"/>
  <c r="BK187" i="4"/>
  <c r="J240" i="6"/>
  <c r="J251" i="6"/>
  <c r="BK235" i="7"/>
  <c r="J236" i="8"/>
  <c r="BK343" i="9"/>
  <c r="J280" i="9"/>
  <c r="BK114" i="11"/>
  <c r="BK145" i="12"/>
  <c r="BK133" i="14"/>
  <c r="BK172" i="15"/>
  <c r="J177" i="17"/>
  <c r="J113" i="17"/>
  <c r="J236" i="3"/>
  <c r="BK240" i="4"/>
  <c r="BK243" i="5"/>
  <c r="BK113" i="5"/>
  <c r="BK105" i="5"/>
  <c r="J166" i="6"/>
  <c r="J224" i="7"/>
  <c r="J248" i="8"/>
  <c r="BK216" i="9"/>
  <c r="J228" i="9"/>
  <c r="BK294" i="9"/>
  <c r="J144" i="11"/>
  <c r="J103" i="13"/>
  <c r="BK138" i="15"/>
  <c r="BK155" i="15"/>
  <c r="J99" i="17"/>
  <c r="T94" i="15" l="1"/>
  <c r="R130" i="11"/>
  <c r="P130" i="11"/>
  <c r="P89" i="2"/>
  <c r="P88" i="2"/>
  <c r="P87" i="2"/>
  <c r="AU56" i="1"/>
  <c r="T121" i="3"/>
  <c r="BK200" i="3"/>
  <c r="J200" i="3"/>
  <c r="J68" i="3"/>
  <c r="P96" i="4"/>
  <c r="BK121" i="4"/>
  <c r="J121" i="4"/>
  <c r="J66" i="4"/>
  <c r="T199" i="4"/>
  <c r="P96" i="5"/>
  <c r="T153" i="5"/>
  <c r="R227" i="5"/>
  <c r="T247" i="5"/>
  <c r="T246" i="5"/>
  <c r="T96" i="6"/>
  <c r="T155" i="6"/>
  <c r="R235" i="6"/>
  <c r="R255" i="6"/>
  <c r="R254" i="6"/>
  <c r="BK96" i="7"/>
  <c r="J96" i="7"/>
  <c r="J65" i="7"/>
  <c r="P153" i="7"/>
  <c r="T219" i="7"/>
  <c r="T239" i="7"/>
  <c r="T238" i="7"/>
  <c r="BK121" i="8"/>
  <c r="J121" i="8"/>
  <c r="J66" i="8"/>
  <c r="P193" i="8"/>
  <c r="T172" i="9"/>
  <c r="T237" i="9"/>
  <c r="T316" i="9"/>
  <c r="T353" i="9"/>
  <c r="P383" i="9"/>
  <c r="BK416" i="9"/>
  <c r="J416" i="9"/>
  <c r="J79" i="9"/>
  <c r="P111" i="11"/>
  <c r="R148" i="11"/>
  <c r="R116" i="12"/>
  <c r="R156" i="12"/>
  <c r="R155" i="12"/>
  <c r="P119" i="13"/>
  <c r="R94" i="15"/>
  <c r="T171" i="15"/>
  <c r="P90" i="16"/>
  <c r="P93" i="17"/>
  <c r="P92" i="17"/>
  <c r="R130" i="17"/>
  <c r="T191" i="17"/>
  <c r="BK96" i="3"/>
  <c r="J96" i="3"/>
  <c r="J65" i="3" s="1"/>
  <c r="BK153" i="3"/>
  <c r="J153" i="3" s="1"/>
  <c r="J67" i="3" s="1"/>
  <c r="BK235" i="3"/>
  <c r="J235" i="3"/>
  <c r="J69" i="3"/>
  <c r="BK255" i="3"/>
  <c r="J255" i="3"/>
  <c r="J72" i="3"/>
  <c r="BK96" i="4"/>
  <c r="BK150" i="4"/>
  <c r="J150" i="4" s="1"/>
  <c r="J67" i="4" s="1"/>
  <c r="R231" i="4"/>
  <c r="BK121" i="5"/>
  <c r="J121" i="5"/>
  <c r="J66" i="5" s="1"/>
  <c r="P195" i="5"/>
  <c r="R96" i="6"/>
  <c r="BK155" i="6"/>
  <c r="J155" i="6"/>
  <c r="J67" i="6"/>
  <c r="BK235" i="6"/>
  <c r="J235" i="6" s="1"/>
  <c r="J69" i="6" s="1"/>
  <c r="P121" i="7"/>
  <c r="P187" i="7"/>
  <c r="P96" i="8"/>
  <c r="P153" i="8"/>
  <c r="BK227" i="8"/>
  <c r="J227" i="8"/>
  <c r="J69" i="8"/>
  <c r="R103" i="9"/>
  <c r="T145" i="9"/>
  <c r="P267" i="9"/>
  <c r="P335" i="9"/>
  <c r="P366" i="9"/>
  <c r="T383" i="9"/>
  <c r="T416" i="9"/>
  <c r="P83" i="10"/>
  <c r="P82" i="10"/>
  <c r="P81" i="10"/>
  <c r="AU64" i="1"/>
  <c r="R94" i="11"/>
  <c r="R118" i="11"/>
  <c r="T148" i="11"/>
  <c r="P116" i="12"/>
  <c r="T156" i="12"/>
  <c r="T155" i="12"/>
  <c r="BK119" i="13"/>
  <c r="J119" i="13"/>
  <c r="J66" i="13"/>
  <c r="T84" i="14"/>
  <c r="T83" i="14" s="1"/>
  <c r="T82" i="14" s="1"/>
  <c r="P150" i="15"/>
  <c r="R104" i="16"/>
  <c r="T93" i="17"/>
  <c r="T92" i="17"/>
  <c r="BK179" i="17"/>
  <c r="J179" i="17"/>
  <c r="J68" i="17"/>
  <c r="R179" i="17"/>
  <c r="P121" i="3"/>
  <c r="P200" i="3"/>
  <c r="P121" i="4"/>
  <c r="BK199" i="4"/>
  <c r="J199" i="4"/>
  <c r="J68" i="4"/>
  <c r="T251" i="4"/>
  <c r="T250" i="4"/>
  <c r="T96" i="5"/>
  <c r="R153" i="5"/>
  <c r="P227" i="5"/>
  <c r="P247" i="5"/>
  <c r="P246" i="5"/>
  <c r="BK96" i="6"/>
  <c r="J96" i="6" s="1"/>
  <c r="J65" i="6" s="1"/>
  <c r="P121" i="6"/>
  <c r="T201" i="6"/>
  <c r="T255" i="6"/>
  <c r="T254" i="6"/>
  <c r="T121" i="7"/>
  <c r="T187" i="7"/>
  <c r="BK239" i="7"/>
  <c r="BK238" i="7"/>
  <c r="J238" i="7"/>
  <c r="J71" i="7"/>
  <c r="R121" i="8"/>
  <c r="BK193" i="8"/>
  <c r="J193" i="8"/>
  <c r="J68" i="8"/>
  <c r="BK172" i="9"/>
  <c r="J172" i="9"/>
  <c r="J67" i="9" s="1"/>
  <c r="P237" i="9"/>
  <c r="P316" i="9"/>
  <c r="BK353" i="9"/>
  <c r="J353" i="9"/>
  <c r="J74" i="9"/>
  <c r="BK376" i="9"/>
  <c r="J376" i="9"/>
  <c r="J76" i="9"/>
  <c r="R396" i="9"/>
  <c r="BK94" i="11"/>
  <c r="P118" i="11"/>
  <c r="P93" i="11" s="1"/>
  <c r="P92" i="11" s="1"/>
  <c r="AU66" i="1" s="1"/>
  <c r="P148" i="11"/>
  <c r="T116" i="12"/>
  <c r="R119" i="13"/>
  <c r="P84" i="14"/>
  <c r="P83" i="14"/>
  <c r="P82" i="14"/>
  <c r="AU69" i="1"/>
  <c r="BK150" i="15"/>
  <c r="J150" i="15" s="1"/>
  <c r="J66" i="15" s="1"/>
  <c r="BK104" i="16"/>
  <c r="J104" i="16"/>
  <c r="J66" i="16" s="1"/>
  <c r="BK130" i="17"/>
  <c r="J130" i="17" s="1"/>
  <c r="J67" i="17" s="1"/>
  <c r="P191" i="17"/>
  <c r="T89" i="2"/>
  <c r="T88" i="2" s="1"/>
  <c r="T87" i="2" s="1"/>
  <c r="P96" i="3"/>
  <c r="T153" i="3"/>
  <c r="T235" i="3"/>
  <c r="T255" i="3"/>
  <c r="T254" i="3" s="1"/>
  <c r="T150" i="4"/>
  <c r="P231" i="4"/>
  <c r="BK251" i="4"/>
  <c r="J251" i="4"/>
  <c r="J72" i="4"/>
  <c r="R121" i="5"/>
  <c r="R195" i="5"/>
  <c r="BK247" i="5"/>
  <c r="J247" i="5"/>
  <c r="J72" i="5"/>
  <c r="P155" i="6"/>
  <c r="T235" i="6"/>
  <c r="R96" i="7"/>
  <c r="T153" i="7"/>
  <c r="R219" i="7"/>
  <c r="R239" i="7"/>
  <c r="R238" i="7"/>
  <c r="P121" i="8"/>
  <c r="R193" i="8"/>
  <c r="T103" i="9"/>
  <c r="R145" i="9"/>
  <c r="T267" i="9"/>
  <c r="R335" i="9"/>
  <c r="R366" i="9"/>
  <c r="BK383" i="9"/>
  <c r="J383" i="9" s="1"/>
  <c r="J77" i="9" s="1"/>
  <c r="P416" i="9"/>
  <c r="T94" i="11"/>
  <c r="T118" i="11"/>
  <c r="BK116" i="12"/>
  <c r="J116" i="12" s="1"/>
  <c r="J66" i="12" s="1"/>
  <c r="P156" i="12"/>
  <c r="P155" i="12"/>
  <c r="BK92" i="13"/>
  <c r="J92" i="13"/>
  <c r="J65" i="13" s="1"/>
  <c r="R171" i="15"/>
  <c r="BK90" i="16"/>
  <c r="J90" i="16"/>
  <c r="J65" i="16"/>
  <c r="R93" i="17"/>
  <c r="R92" i="17" s="1"/>
  <c r="BK191" i="17"/>
  <c r="J191" i="17"/>
  <c r="J69" i="17"/>
  <c r="R121" i="3"/>
  <c r="T200" i="3"/>
  <c r="P150" i="4"/>
  <c r="T231" i="4"/>
  <c r="T121" i="5"/>
  <c r="T195" i="5"/>
  <c r="BK121" i="6"/>
  <c r="J121" i="6"/>
  <c r="J66" i="6" s="1"/>
  <c r="R201" i="6"/>
  <c r="P96" i="7"/>
  <c r="BK153" i="7"/>
  <c r="J153" i="7" s="1"/>
  <c r="J67" i="7" s="1"/>
  <c r="BK219" i="7"/>
  <c r="J219" i="7"/>
  <c r="J69" i="7"/>
  <c r="R96" i="8"/>
  <c r="BK153" i="8"/>
  <c r="J153" i="8"/>
  <c r="J67" i="8" s="1"/>
  <c r="P227" i="8"/>
  <c r="P172" i="9"/>
  <c r="R237" i="9"/>
  <c r="R316" i="9"/>
  <c r="R353" i="9"/>
  <c r="R376" i="9"/>
  <c r="BK396" i="9"/>
  <c r="J396" i="9"/>
  <c r="J78" i="9"/>
  <c r="T83" i="10"/>
  <c r="T82" i="10"/>
  <c r="T81" i="10" s="1"/>
  <c r="P94" i="11"/>
  <c r="BK118" i="11"/>
  <c r="J118" i="11" s="1"/>
  <c r="J67" i="11" s="1"/>
  <c r="BK148" i="11"/>
  <c r="J148" i="11"/>
  <c r="J69" i="11"/>
  <c r="R94" i="12"/>
  <c r="R136" i="12"/>
  <c r="T119" i="13"/>
  <c r="T150" i="15"/>
  <c r="T93" i="15"/>
  <c r="T92" i="15" s="1"/>
  <c r="T90" i="16"/>
  <c r="T130" i="17"/>
  <c r="R191" i="17"/>
  <c r="R87" i="18"/>
  <c r="R86" i="18"/>
  <c r="R85" i="18"/>
  <c r="R96" i="3"/>
  <c r="P153" i="3"/>
  <c r="R235" i="3"/>
  <c r="R255" i="3"/>
  <c r="R254" i="3"/>
  <c r="R150" i="4"/>
  <c r="BK231" i="4"/>
  <c r="J231" i="4" s="1"/>
  <c r="J69" i="4" s="1"/>
  <c r="R251" i="4"/>
  <c r="R250" i="4"/>
  <c r="R96" i="5"/>
  <c r="R95" i="5"/>
  <c r="BK153" i="5"/>
  <c r="J153" i="5"/>
  <c r="J67" i="5"/>
  <c r="T227" i="5"/>
  <c r="R247" i="5"/>
  <c r="R246" i="5" s="1"/>
  <c r="P96" i="6"/>
  <c r="R155" i="6"/>
  <c r="P235" i="6"/>
  <c r="BK255" i="6"/>
  <c r="BK254" i="6"/>
  <c r="J254" i="6" s="1"/>
  <c r="J71" i="6" s="1"/>
  <c r="BK121" i="7"/>
  <c r="J121" i="7"/>
  <c r="J66" i="7" s="1"/>
  <c r="BK187" i="7"/>
  <c r="J187" i="7" s="1"/>
  <c r="J68" i="7" s="1"/>
  <c r="T121" i="8"/>
  <c r="T193" i="8"/>
  <c r="R172" i="9"/>
  <c r="BK237" i="9"/>
  <c r="J237" i="9" s="1"/>
  <c r="J68" i="9" s="1"/>
  <c r="BK316" i="9"/>
  <c r="J316" i="9"/>
  <c r="J70" i="9" s="1"/>
  <c r="P353" i="9"/>
  <c r="P376" i="9"/>
  <c r="P396" i="9"/>
  <c r="BK83" i="10"/>
  <c r="J83" i="10"/>
  <c r="J61" i="10"/>
  <c r="R111" i="11"/>
  <c r="BK94" i="12"/>
  <c r="BK136" i="12"/>
  <c r="J136" i="12"/>
  <c r="J67" i="12"/>
  <c r="BK156" i="12"/>
  <c r="J156" i="12"/>
  <c r="J70" i="12" s="1"/>
  <c r="P92" i="13"/>
  <c r="P91" i="13"/>
  <c r="P90" i="13" s="1"/>
  <c r="AU68" i="1" s="1"/>
  <c r="P171" i="15"/>
  <c r="T104" i="16"/>
  <c r="T87" i="18"/>
  <c r="T86" i="18"/>
  <c r="T85" i="18"/>
  <c r="BK89" i="2"/>
  <c r="J89" i="2"/>
  <c r="J65" i="2" s="1"/>
  <c r="T96" i="3"/>
  <c r="T95" i="3"/>
  <c r="T94" i="3" s="1"/>
  <c r="R153" i="3"/>
  <c r="P235" i="3"/>
  <c r="P255" i="3"/>
  <c r="P254" i="3" s="1"/>
  <c r="T96" i="4"/>
  <c r="T121" i="4"/>
  <c r="R199" i="4"/>
  <c r="P251" i="4"/>
  <c r="P250" i="4" s="1"/>
  <c r="P121" i="5"/>
  <c r="BK195" i="5"/>
  <c r="J195" i="5" s="1"/>
  <c r="J68" i="5" s="1"/>
  <c r="R121" i="6"/>
  <c r="BK201" i="6"/>
  <c r="J201" i="6" s="1"/>
  <c r="J68" i="6" s="1"/>
  <c r="R121" i="7"/>
  <c r="R187" i="7"/>
  <c r="T96" i="8"/>
  <c r="T153" i="8"/>
  <c r="T227" i="8"/>
  <c r="P103" i="9"/>
  <c r="P102" i="9" s="1"/>
  <c r="P145" i="9"/>
  <c r="R267" i="9"/>
  <c r="T335" i="9"/>
  <c r="T366" i="9"/>
  <c r="R383" i="9"/>
  <c r="R416" i="9"/>
  <c r="T111" i="11"/>
  <c r="P94" i="12"/>
  <c r="P136" i="12"/>
  <c r="T92" i="13"/>
  <c r="T91" i="13"/>
  <c r="T90" i="13" s="1"/>
  <c r="BK84" i="14"/>
  <c r="BK94" i="15"/>
  <c r="J94" i="15" s="1"/>
  <c r="J65" i="15" s="1"/>
  <c r="BK171" i="15"/>
  <c r="J171" i="15"/>
  <c r="J68" i="15" s="1"/>
  <c r="P104" i="16"/>
  <c r="P89" i="16" s="1"/>
  <c r="P88" i="16" s="1"/>
  <c r="AU72" i="1" s="1"/>
  <c r="P87" i="18"/>
  <c r="P86" i="18"/>
  <c r="P85" i="18"/>
  <c r="AU74" i="1" s="1"/>
  <c r="R89" i="2"/>
  <c r="R88" i="2"/>
  <c r="R87" i="2"/>
  <c r="BK121" i="3"/>
  <c r="J121" i="3"/>
  <c r="J66" i="3" s="1"/>
  <c r="R200" i="3"/>
  <c r="R96" i="4"/>
  <c r="R121" i="4"/>
  <c r="P199" i="4"/>
  <c r="BK96" i="5"/>
  <c r="J96" i="5" s="1"/>
  <c r="J65" i="5" s="1"/>
  <c r="P153" i="5"/>
  <c r="BK227" i="5"/>
  <c r="J227" i="5" s="1"/>
  <c r="J69" i="5" s="1"/>
  <c r="T121" i="6"/>
  <c r="P201" i="6"/>
  <c r="P255" i="6"/>
  <c r="P254" i="6" s="1"/>
  <c r="T96" i="7"/>
  <c r="T95" i="7"/>
  <c r="T94" i="7" s="1"/>
  <c r="R153" i="7"/>
  <c r="P219" i="7"/>
  <c r="P239" i="7"/>
  <c r="P238" i="7" s="1"/>
  <c r="BK96" i="8"/>
  <c r="R153" i="8"/>
  <c r="R227" i="8"/>
  <c r="BK103" i="9"/>
  <c r="J103" i="9" s="1"/>
  <c r="J65" i="9" s="1"/>
  <c r="BK145" i="9"/>
  <c r="J145" i="9" s="1"/>
  <c r="J66" i="9" s="1"/>
  <c r="BK267" i="9"/>
  <c r="J267" i="9"/>
  <c r="J69" i="9" s="1"/>
  <c r="BK335" i="9"/>
  <c r="J335" i="9" s="1"/>
  <c r="J73" i="9" s="1"/>
  <c r="BK366" i="9"/>
  <c r="J366" i="9" s="1"/>
  <c r="J75" i="9" s="1"/>
  <c r="T376" i="9"/>
  <c r="T396" i="9"/>
  <c r="R83" i="10"/>
  <c r="R82" i="10"/>
  <c r="R81" i="10"/>
  <c r="BK111" i="11"/>
  <c r="J111" i="11"/>
  <c r="J66" i="11" s="1"/>
  <c r="T94" i="12"/>
  <c r="T136" i="12"/>
  <c r="T93" i="12" s="1"/>
  <c r="T92" i="12" s="1"/>
  <c r="R92" i="13"/>
  <c r="R91" i="13" s="1"/>
  <c r="R90" i="13" s="1"/>
  <c r="R84" i="14"/>
  <c r="R83" i="14"/>
  <c r="R82" i="14" s="1"/>
  <c r="P94" i="15"/>
  <c r="P93" i="15" s="1"/>
  <c r="P92" i="15" s="1"/>
  <c r="AU71" i="1" s="1"/>
  <c r="R150" i="15"/>
  <c r="R90" i="16"/>
  <c r="R89" i="16"/>
  <c r="R88" i="16" s="1"/>
  <c r="BK93" i="17"/>
  <c r="J93" i="17"/>
  <c r="J65" i="17"/>
  <c r="P130" i="17"/>
  <c r="P129" i="17"/>
  <c r="P179" i="17"/>
  <c r="T179" i="17"/>
  <c r="BK87" i="18"/>
  <c r="BK250" i="3"/>
  <c r="J250" i="3"/>
  <c r="J70" i="3"/>
  <c r="BK246" i="4"/>
  <c r="J246" i="4"/>
  <c r="J70" i="4"/>
  <c r="BK130" i="11"/>
  <c r="J130" i="11" s="1"/>
  <c r="J68" i="11" s="1"/>
  <c r="BK242" i="5"/>
  <c r="J242" i="5"/>
  <c r="J70" i="5"/>
  <c r="BK234" i="7"/>
  <c r="J234" i="7"/>
  <c r="J70" i="7"/>
  <c r="BK166" i="13"/>
  <c r="J166" i="13"/>
  <c r="J68" i="13"/>
  <c r="BK205" i="15"/>
  <c r="J205" i="15" s="1"/>
  <c r="J69" i="15" s="1"/>
  <c r="BK330" i="9"/>
  <c r="J330" i="9"/>
  <c r="J71" i="9"/>
  <c r="BK151" i="12"/>
  <c r="J151" i="12"/>
  <c r="J68" i="12"/>
  <c r="BK166" i="15"/>
  <c r="BK93" i="15" s="1"/>
  <c r="J93" i="15" s="1"/>
  <c r="J64" i="15" s="1"/>
  <c r="BK145" i="14"/>
  <c r="J145" i="14" s="1"/>
  <c r="J62" i="14" s="1"/>
  <c r="BK242" i="8"/>
  <c r="J242" i="8"/>
  <c r="J70" i="8"/>
  <c r="BK147" i="13"/>
  <c r="J147" i="13"/>
  <c r="J67" i="13"/>
  <c r="BK210" i="15"/>
  <c r="J210" i="15" s="1"/>
  <c r="J70" i="15" s="1"/>
  <c r="BK100" i="18"/>
  <c r="J100" i="18" s="1"/>
  <c r="J63" i="18" s="1"/>
  <c r="BK250" i="6"/>
  <c r="J250" i="6"/>
  <c r="J70" i="6"/>
  <c r="BK157" i="11"/>
  <c r="J157" i="11"/>
  <c r="J70" i="11"/>
  <c r="BK104" i="18"/>
  <c r="J104" i="18" s="1"/>
  <c r="J64" i="18" s="1"/>
  <c r="BK247" i="8"/>
  <c r="J247" i="8" s="1"/>
  <c r="J72" i="8" s="1"/>
  <c r="BK95" i="18"/>
  <c r="J95" i="18"/>
  <c r="J62" i="18"/>
  <c r="BK108" i="18"/>
  <c r="J108" i="18"/>
  <c r="J65" i="18"/>
  <c r="J79" i="18"/>
  <c r="BE92" i="18"/>
  <c r="BE96" i="18"/>
  <c r="BK92" i="17"/>
  <c r="J92" i="17" s="1"/>
  <c r="J64" i="17" s="1"/>
  <c r="J55" i="18"/>
  <c r="BK129" i="17"/>
  <c r="J129" i="17"/>
  <c r="J66" i="17" s="1"/>
  <c r="E48" i="18"/>
  <c r="BE105" i="18"/>
  <c r="BE109" i="18"/>
  <c r="F55" i="18"/>
  <c r="BE88" i="18"/>
  <c r="BE101" i="18"/>
  <c r="BK89" i="16"/>
  <c r="J89" i="16"/>
  <c r="J64" i="16" s="1"/>
  <c r="F59" i="17"/>
  <c r="J88" i="17"/>
  <c r="BE104" i="17"/>
  <c r="BE118" i="17"/>
  <c r="BE131" i="17"/>
  <c r="BE137" i="17"/>
  <c r="BE141" i="17"/>
  <c r="BE145" i="17"/>
  <c r="BE165" i="17"/>
  <c r="BE121" i="17"/>
  <c r="BE161" i="17"/>
  <c r="BE169" i="17"/>
  <c r="BE204" i="17"/>
  <c r="BE210" i="17"/>
  <c r="BE116" i="17"/>
  <c r="J56" i="17"/>
  <c r="BE94" i="17"/>
  <c r="BE97" i="17"/>
  <c r="BE99" i="17"/>
  <c r="BE102" i="17"/>
  <c r="BE177" i="17"/>
  <c r="BE180" i="17"/>
  <c r="E50" i="17"/>
  <c r="BE123" i="17"/>
  <c r="BE153" i="17"/>
  <c r="BE157" i="17"/>
  <c r="BE110" i="17"/>
  <c r="BE186" i="17"/>
  <c r="BE198" i="17"/>
  <c r="BE126" i="17"/>
  <c r="BE113" i="17"/>
  <c r="BE171" i="17"/>
  <c r="BE175" i="17"/>
  <c r="BE192" i="17"/>
  <c r="BE112" i="16"/>
  <c r="BE99" i="16"/>
  <c r="BE101" i="16"/>
  <c r="BE105" i="16"/>
  <c r="BE110" i="16"/>
  <c r="E50" i="16"/>
  <c r="F59" i="16"/>
  <c r="J56" i="16"/>
  <c r="J59" i="16"/>
  <c r="BE91" i="16"/>
  <c r="BE93" i="16"/>
  <c r="BE95" i="16"/>
  <c r="BE114" i="16"/>
  <c r="BE107" i="16"/>
  <c r="J56" i="15"/>
  <c r="BE95" i="15"/>
  <c r="BE103" i="15"/>
  <c r="BE167" i="15"/>
  <c r="BE202" i="15"/>
  <c r="BE211" i="15"/>
  <c r="F59" i="15"/>
  <c r="J89" i="15"/>
  <c r="J84" i="14"/>
  <c r="J61" i="14"/>
  <c r="BE107" i="15"/>
  <c r="BE175" i="15"/>
  <c r="BE183" i="15"/>
  <c r="BE185" i="15"/>
  <c r="BE206" i="15"/>
  <c r="BE118" i="15"/>
  <c r="BE162" i="15"/>
  <c r="BE181" i="15"/>
  <c r="BE189" i="15"/>
  <c r="E50" i="15"/>
  <c r="BE114" i="15"/>
  <c r="BE155" i="15"/>
  <c r="BE179" i="15"/>
  <c r="BE138" i="15"/>
  <c r="BE158" i="15"/>
  <c r="BE195" i="15"/>
  <c r="BE200" i="15"/>
  <c r="BE145" i="15"/>
  <c r="BE151" i="15"/>
  <c r="BE187" i="15"/>
  <c r="BE192" i="15"/>
  <c r="BE198" i="15"/>
  <c r="BE122" i="15"/>
  <c r="BE126" i="15"/>
  <c r="BE130" i="15"/>
  <c r="BE172" i="15"/>
  <c r="J55" i="14"/>
  <c r="F79" i="14"/>
  <c r="BE85" i="14"/>
  <c r="BK91" i="13"/>
  <c r="BK90" i="13"/>
  <c r="J90" i="13"/>
  <c r="J63" i="13" s="1"/>
  <c r="BE94" i="14"/>
  <c r="BE146" i="14"/>
  <c r="BE104" i="14"/>
  <c r="BE115" i="14"/>
  <c r="BE131" i="14"/>
  <c r="BE133" i="14"/>
  <c r="BE136" i="14"/>
  <c r="BE108" i="14"/>
  <c r="E48" i="14"/>
  <c r="BE111" i="14"/>
  <c r="BE121" i="14"/>
  <c r="BE99" i="14"/>
  <c r="BE124" i="14"/>
  <c r="BE139" i="14"/>
  <c r="BE142" i="14"/>
  <c r="J52" i="14"/>
  <c r="BE89" i="14"/>
  <c r="BE118" i="14"/>
  <c r="BE127" i="14"/>
  <c r="J94" i="12"/>
  <c r="J65" i="12" s="1"/>
  <c r="BE148" i="13"/>
  <c r="BK155" i="12"/>
  <c r="J155" i="12" s="1"/>
  <c r="J69" i="12" s="1"/>
  <c r="F59" i="13"/>
  <c r="BE139" i="13"/>
  <c r="BE130" i="13"/>
  <c r="BE157" i="13"/>
  <c r="J56" i="13"/>
  <c r="BE106" i="13"/>
  <c r="BE110" i="13"/>
  <c r="BE120" i="13"/>
  <c r="BE167" i="13"/>
  <c r="J59" i="13"/>
  <c r="BE93" i="13"/>
  <c r="E50" i="13"/>
  <c r="BE103" i="13"/>
  <c r="E50" i="12"/>
  <c r="J86" i="12"/>
  <c r="J89" i="12"/>
  <c r="BE106" i="12"/>
  <c r="BE130" i="12"/>
  <c r="BE95" i="12"/>
  <c r="BE110" i="12"/>
  <c r="F59" i="12"/>
  <c r="BE124" i="12"/>
  <c r="BE141" i="12"/>
  <c r="BE152" i="12"/>
  <c r="BE157" i="12"/>
  <c r="BE166" i="12"/>
  <c r="J94" i="11"/>
  <c r="J65" i="11"/>
  <c r="BE103" i="12"/>
  <c r="BE163" i="12"/>
  <c r="BE117" i="12"/>
  <c r="BE137" i="12"/>
  <c r="BE145" i="12"/>
  <c r="BK82" i="10"/>
  <c r="BK81" i="10" s="1"/>
  <c r="J81" i="10" s="1"/>
  <c r="J59" i="10" s="1"/>
  <c r="J59" i="11"/>
  <c r="BE114" i="11"/>
  <c r="E50" i="11"/>
  <c r="BE95" i="11"/>
  <c r="BE116" i="11"/>
  <c r="BE158" i="11"/>
  <c r="J56" i="11"/>
  <c r="F89" i="11"/>
  <c r="BE103" i="11"/>
  <c r="BE107" i="11"/>
  <c r="BE119" i="11"/>
  <c r="BE144" i="11"/>
  <c r="BE153" i="11"/>
  <c r="BE100" i="11"/>
  <c r="BE117" i="11"/>
  <c r="BE123" i="11"/>
  <c r="BE127" i="11"/>
  <c r="BE112" i="11"/>
  <c r="BE131" i="11"/>
  <c r="BE136" i="11"/>
  <c r="BE149" i="11"/>
  <c r="BB66" i="1"/>
  <c r="BK334" i="9"/>
  <c r="J334" i="9" s="1"/>
  <c r="J72" i="9" s="1"/>
  <c r="J78" i="10"/>
  <c r="BE87" i="10"/>
  <c r="E48" i="10"/>
  <c r="J75" i="10"/>
  <c r="F78" i="10"/>
  <c r="BE84" i="10"/>
  <c r="BE90" i="10"/>
  <c r="BK102" i="9"/>
  <c r="J102" i="9" s="1"/>
  <c r="J64" i="9" s="1"/>
  <c r="E89" i="9"/>
  <c r="BE180" i="9"/>
  <c r="BE191" i="9"/>
  <c r="BE251" i="9"/>
  <c r="BE254" i="9"/>
  <c r="BE258" i="9"/>
  <c r="BE287" i="9"/>
  <c r="BE312" i="9"/>
  <c r="BE384" i="9"/>
  <c r="J96" i="8"/>
  <c r="J65" i="8" s="1"/>
  <c r="J95" i="9"/>
  <c r="BE290" i="9"/>
  <c r="BE294" i="9"/>
  <c r="BE308" i="9"/>
  <c r="BE336" i="9"/>
  <c r="BE343" i="9"/>
  <c r="BE363" i="9"/>
  <c r="BE393" i="9"/>
  <c r="F98" i="9"/>
  <c r="BE128" i="9"/>
  <c r="BE261" i="9"/>
  <c r="BE320" i="9"/>
  <c r="BE327" i="9"/>
  <c r="BE340" i="9"/>
  <c r="BE397" i="9"/>
  <c r="BE410" i="9"/>
  <c r="BE166" i="9"/>
  <c r="BE323" i="9"/>
  <c r="BE360" i="9"/>
  <c r="BE367" i="9"/>
  <c r="BE380" i="9"/>
  <c r="BE390" i="9"/>
  <c r="BE419" i="9"/>
  <c r="BE173" i="9"/>
  <c r="BE216" i="9"/>
  <c r="BE222" i="9"/>
  <c r="BE268" i="9"/>
  <c r="BE272" i="9"/>
  <c r="BE274" i="9"/>
  <c r="BE280" i="9"/>
  <c r="BE402" i="9"/>
  <c r="BE407" i="9"/>
  <c r="J59" i="9"/>
  <c r="BE114" i="9"/>
  <c r="BE146" i="9"/>
  <c r="BE156" i="9"/>
  <c r="BE188" i="9"/>
  <c r="BE199" i="9"/>
  <c r="BE205" i="9"/>
  <c r="BE228" i="9"/>
  <c r="BE231" i="9"/>
  <c r="BE297" i="9"/>
  <c r="BE301" i="9"/>
  <c r="BE317" i="9"/>
  <c r="BE346" i="9"/>
  <c r="BE354" i="9"/>
  <c r="BE377" i="9"/>
  <c r="BE387" i="9"/>
  <c r="BE413" i="9"/>
  <c r="BE417" i="9"/>
  <c r="BE104" i="9"/>
  <c r="BE118" i="9"/>
  <c r="BE134" i="9"/>
  <c r="BE140" i="9"/>
  <c r="BE209" i="9"/>
  <c r="BE212" i="9"/>
  <c r="BE331" i="9"/>
  <c r="BE358" i="9"/>
  <c r="BE373" i="9"/>
  <c r="BE122" i="9"/>
  <c r="BE238" i="9"/>
  <c r="BE243" i="9"/>
  <c r="BE350" i="9"/>
  <c r="BE370" i="9"/>
  <c r="J59" i="8"/>
  <c r="J88" i="8"/>
  <c r="BE171" i="8"/>
  <c r="BE174" i="8"/>
  <c r="BE198" i="8"/>
  <c r="BE204" i="8"/>
  <c r="BE232" i="8"/>
  <c r="BE239" i="8"/>
  <c r="BE101" i="8"/>
  <c r="BE117" i="8"/>
  <c r="BE163" i="8"/>
  <c r="BE180" i="8"/>
  <c r="J239" i="7"/>
  <c r="J72" i="7" s="1"/>
  <c r="E82" i="8"/>
  <c r="BE122" i="8"/>
  <c r="BE137" i="8"/>
  <c r="BE154" i="8"/>
  <c r="BE215" i="8"/>
  <c r="BE220" i="8"/>
  <c r="BE248" i="8"/>
  <c r="BE113" i="8"/>
  <c r="BE194" i="8"/>
  <c r="BE207" i="8"/>
  <c r="BE212" i="8"/>
  <c r="BE228" i="8"/>
  <c r="BE243" i="8"/>
  <c r="F59" i="8"/>
  <c r="BE105" i="8"/>
  <c r="BE109" i="8"/>
  <c r="BE147" i="8"/>
  <c r="BE236" i="8"/>
  <c r="BE127" i="8"/>
  <c r="BE189" i="8"/>
  <c r="BE97" i="8"/>
  <c r="BE133" i="8"/>
  <c r="BE143" i="8"/>
  <c r="BE113" i="7"/>
  <c r="BE137" i="7"/>
  <c r="BE212" i="7"/>
  <c r="BE220" i="7"/>
  <c r="BE224" i="7"/>
  <c r="BE245" i="7"/>
  <c r="J255" i="6"/>
  <c r="J72" i="6"/>
  <c r="J59" i="7"/>
  <c r="BE127" i="7"/>
  <c r="BE143" i="7"/>
  <c r="BE147" i="7"/>
  <c r="BE173" i="7"/>
  <c r="BE179" i="7"/>
  <c r="BE188" i="7"/>
  <c r="BE198" i="7"/>
  <c r="J56" i="7"/>
  <c r="E82" i="7"/>
  <c r="F91" i="7"/>
  <c r="BE231" i="7"/>
  <c r="BE97" i="7"/>
  <c r="BE109" i="7"/>
  <c r="BE201" i="7"/>
  <c r="BE205" i="7"/>
  <c r="BE122" i="7"/>
  <c r="BE133" i="7"/>
  <c r="BE208" i="7"/>
  <c r="BE235" i="7"/>
  <c r="BE105" i="7"/>
  <c r="BE154" i="7"/>
  <c r="BE170" i="7"/>
  <c r="BE192" i="7"/>
  <c r="BE117" i="7"/>
  <c r="BE228" i="7"/>
  <c r="BE240" i="7"/>
  <c r="BE101" i="7"/>
  <c r="BE162" i="7"/>
  <c r="J88" i="6"/>
  <c r="BE133" i="6"/>
  <c r="BE149" i="6"/>
  <c r="BE244" i="6"/>
  <c r="BE256" i="6"/>
  <c r="BE261" i="6"/>
  <c r="BE117" i="6"/>
  <c r="BE137" i="6"/>
  <c r="BE145" i="6"/>
  <c r="BE180" i="6"/>
  <c r="BE206" i="6"/>
  <c r="E50" i="6"/>
  <c r="J59" i="6"/>
  <c r="BE113" i="6"/>
  <c r="BE228" i="6"/>
  <c r="F59" i="6"/>
  <c r="BE101" i="6"/>
  <c r="BE105" i="6"/>
  <c r="BE109" i="6"/>
  <c r="BE177" i="6"/>
  <c r="BE240" i="6"/>
  <c r="BE251" i="6"/>
  <c r="BK246" i="5"/>
  <c r="J246" i="5" s="1"/>
  <c r="J71" i="5" s="1"/>
  <c r="BE97" i="6"/>
  <c r="BE156" i="6"/>
  <c r="BE197" i="6"/>
  <c r="BE166" i="6"/>
  <c r="BE202" i="6"/>
  <c r="BE215" i="6"/>
  <c r="BE222" i="6"/>
  <c r="BE236" i="6"/>
  <c r="BE127" i="6"/>
  <c r="BE212" i="6"/>
  <c r="BE122" i="6"/>
  <c r="BE189" i="6"/>
  <c r="BE219" i="6"/>
  <c r="BE247" i="6"/>
  <c r="J96" i="4"/>
  <c r="J65" i="4"/>
  <c r="BE97" i="5"/>
  <c r="BE122" i="5"/>
  <c r="BE206" i="5"/>
  <c r="BE209" i="5"/>
  <c r="BE251" i="5"/>
  <c r="J56" i="5"/>
  <c r="E50" i="5"/>
  <c r="BE101" i="5"/>
  <c r="BE109" i="5"/>
  <c r="BE133" i="5"/>
  <c r="BE163" i="5"/>
  <c r="BE220" i="5"/>
  <c r="BE248" i="5"/>
  <c r="BE105" i="5"/>
  <c r="BE113" i="5"/>
  <c r="BE127" i="5"/>
  <c r="BE137" i="5"/>
  <c r="BE143" i="5"/>
  <c r="BE171" i="5"/>
  <c r="BE183" i="5"/>
  <c r="BE232" i="5"/>
  <c r="BE236" i="5"/>
  <c r="BE239" i="5"/>
  <c r="BE243" i="5"/>
  <c r="BE117" i="5"/>
  <c r="BK250" i="4"/>
  <c r="J250" i="4" s="1"/>
  <c r="J71" i="4" s="1"/>
  <c r="F59" i="5"/>
  <c r="J91" i="5"/>
  <c r="BE228" i="5"/>
  <c r="BE147" i="5"/>
  <c r="BE154" i="5"/>
  <c r="BE174" i="5"/>
  <c r="BE191" i="5"/>
  <c r="BE196" i="5"/>
  <c r="BE200" i="5"/>
  <c r="BE216" i="5"/>
  <c r="BE213" i="5"/>
  <c r="BK95" i="3"/>
  <c r="J95" i="3"/>
  <c r="J64" i="3" s="1"/>
  <c r="BE122" i="4"/>
  <c r="BE187" i="4"/>
  <c r="BE221" i="4"/>
  <c r="BK254" i="3"/>
  <c r="J254" i="3"/>
  <c r="J71" i="3"/>
  <c r="E50" i="4"/>
  <c r="J91" i="4"/>
  <c r="BE109" i="4"/>
  <c r="BE113" i="4"/>
  <c r="BE195" i="4"/>
  <c r="BE218" i="4"/>
  <c r="BE232" i="4"/>
  <c r="BE236" i="4"/>
  <c r="BE247" i="4"/>
  <c r="J88" i="4"/>
  <c r="BE97" i="4"/>
  <c r="BE213" i="4"/>
  <c r="BE174" i="4"/>
  <c r="BE177" i="4"/>
  <c r="BE200" i="4"/>
  <c r="BE204" i="4"/>
  <c r="BE243" i="4"/>
  <c r="BE254" i="4"/>
  <c r="BE101" i="4"/>
  <c r="BE162" i="4"/>
  <c r="BE210" i="4"/>
  <c r="BE252" i="4"/>
  <c r="BE105" i="4"/>
  <c r="BE129" i="4"/>
  <c r="BE139" i="4"/>
  <c r="BE240" i="4"/>
  <c r="F59" i="4"/>
  <c r="BE117" i="4"/>
  <c r="BE143" i="4"/>
  <c r="BE151" i="4"/>
  <c r="BE225" i="4"/>
  <c r="E50" i="3"/>
  <c r="BE97" i="3"/>
  <c r="BE101" i="3"/>
  <c r="BE147" i="3"/>
  <c r="BE188" i="3"/>
  <c r="BE236" i="3"/>
  <c r="BK88" i="2"/>
  <c r="BK87" i="2" s="1"/>
  <c r="J87" i="2" s="1"/>
  <c r="J32" i="2" s="1"/>
  <c r="F59" i="3"/>
  <c r="BE122" i="3"/>
  <c r="BE127" i="3"/>
  <c r="BE178" i="3"/>
  <c r="BE181" i="3"/>
  <c r="BE205" i="3"/>
  <c r="BE225" i="3"/>
  <c r="BE109" i="3"/>
  <c r="BE217" i="3"/>
  <c r="BE244" i="3"/>
  <c r="J88" i="3"/>
  <c r="BE154" i="3"/>
  <c r="BE229" i="3"/>
  <c r="BE247" i="3"/>
  <c r="BE105" i="3"/>
  <c r="BE133" i="3"/>
  <c r="BE143" i="3"/>
  <c r="BE211" i="3"/>
  <c r="BE222" i="3"/>
  <c r="BE259" i="3"/>
  <c r="BE196" i="3"/>
  <c r="BE240" i="3"/>
  <c r="J91" i="3"/>
  <c r="BE117" i="3"/>
  <c r="BE137" i="3"/>
  <c r="BE165" i="3"/>
  <c r="BE201" i="3"/>
  <c r="BE251" i="3"/>
  <c r="BE256" i="3"/>
  <c r="BE113" i="3"/>
  <c r="BE90" i="2"/>
  <c r="BE94" i="2"/>
  <c r="BE98" i="2"/>
  <c r="BE102" i="2"/>
  <c r="E50" i="2"/>
  <c r="J56" i="2"/>
  <c r="F59" i="2"/>
  <c r="J59" i="2"/>
  <c r="F39" i="5"/>
  <c r="BD59" i="1"/>
  <c r="J36" i="7"/>
  <c r="AW61" i="1" s="1"/>
  <c r="J36" i="3"/>
  <c r="AW57" i="1"/>
  <c r="F35" i="10"/>
  <c r="BB64" i="1"/>
  <c r="F37" i="12"/>
  <c r="BB67" i="1"/>
  <c r="J36" i="5"/>
  <c r="AW59" i="1" s="1"/>
  <c r="F35" i="18"/>
  <c r="BB74" i="1"/>
  <c r="F38" i="6"/>
  <c r="BC60" i="1" s="1"/>
  <c r="F37" i="4"/>
  <c r="BB58" i="1"/>
  <c r="J36" i="11"/>
  <c r="AW66" i="1"/>
  <c r="F38" i="13"/>
  <c r="BC68" i="1"/>
  <c r="J36" i="17"/>
  <c r="AW73" i="1" s="1"/>
  <c r="F34" i="14"/>
  <c r="BA69" i="1" s="1"/>
  <c r="F39" i="15"/>
  <c r="BD71" i="1" s="1"/>
  <c r="F37" i="14"/>
  <c r="BD69" i="1"/>
  <c r="F39" i="3"/>
  <c r="BD57" i="1"/>
  <c r="F38" i="16"/>
  <c r="BC72" i="1" s="1"/>
  <c r="F38" i="3"/>
  <c r="BC57" i="1" s="1"/>
  <c r="F38" i="17"/>
  <c r="BC73" i="1" s="1"/>
  <c r="F36" i="7"/>
  <c r="BA61" i="1" s="1"/>
  <c r="F36" i="15"/>
  <c r="BA71" i="1"/>
  <c r="F36" i="3"/>
  <c r="BA57" i="1" s="1"/>
  <c r="F39" i="6"/>
  <c r="BD60" i="1" s="1"/>
  <c r="J34" i="18"/>
  <c r="AW74" i="1" s="1"/>
  <c r="J36" i="8"/>
  <c r="AW62" i="1" s="1"/>
  <c r="F39" i="13"/>
  <c r="BD68" i="1" s="1"/>
  <c r="F36" i="5"/>
  <c r="BA59" i="1"/>
  <c r="F34" i="18"/>
  <c r="BA74" i="1" s="1"/>
  <c r="F38" i="2"/>
  <c r="BC56" i="1" s="1"/>
  <c r="F38" i="8"/>
  <c r="BC62" i="1" s="1"/>
  <c r="J36" i="16"/>
  <c r="AW72" i="1" s="1"/>
  <c r="F38" i="7"/>
  <c r="BC61" i="1" s="1"/>
  <c r="F39" i="12"/>
  <c r="BD67" i="1"/>
  <c r="F36" i="2"/>
  <c r="BA56" i="1" s="1"/>
  <c r="F36" i="14"/>
  <c r="BC69" i="1" s="1"/>
  <c r="J36" i="2"/>
  <c r="AW56" i="1" s="1"/>
  <c r="F39" i="4"/>
  <c r="BD58" i="1" s="1"/>
  <c r="F39" i="7"/>
  <c r="BD61" i="1" s="1"/>
  <c r="F37" i="15"/>
  <c r="BB71" i="1"/>
  <c r="F37" i="13"/>
  <c r="BB68" i="1" s="1"/>
  <c r="F38" i="4"/>
  <c r="BC58" i="1" s="1"/>
  <c r="F36" i="12"/>
  <c r="BA67" i="1" s="1"/>
  <c r="F39" i="16"/>
  <c r="BD72" i="1" s="1"/>
  <c r="F38" i="5"/>
  <c r="BC59" i="1" s="1"/>
  <c r="F39" i="8"/>
  <c r="BD62" i="1"/>
  <c r="J36" i="9"/>
  <c r="AW63" i="1" s="1"/>
  <c r="F36" i="16"/>
  <c r="BA72" i="1" s="1"/>
  <c r="F38" i="9"/>
  <c r="BC63" i="1" s="1"/>
  <c r="F39" i="11"/>
  <c r="BD66" i="1" s="1"/>
  <c r="F37" i="2"/>
  <c r="BB56" i="1" s="1"/>
  <c r="F36" i="9"/>
  <c r="BA63" i="1"/>
  <c r="F37" i="18"/>
  <c r="BD74" i="1" s="1"/>
  <c r="F36" i="10"/>
  <c r="BC64" i="1" s="1"/>
  <c r="J36" i="15"/>
  <c r="AW71" i="1" s="1"/>
  <c r="F38" i="12"/>
  <c r="BC67" i="1" s="1"/>
  <c r="J36" i="6"/>
  <c r="AW60" i="1" s="1"/>
  <c r="F36" i="17"/>
  <c r="BA73" i="1"/>
  <c r="F39" i="2"/>
  <c r="BD56" i="1" s="1"/>
  <c r="F37" i="9"/>
  <c r="BB63" i="1" s="1"/>
  <c r="F35" i="14"/>
  <c r="BB69" i="1" s="1"/>
  <c r="F36" i="18"/>
  <c r="BC74" i="1" s="1"/>
  <c r="F34" i="10"/>
  <c r="BA64" i="1" s="1"/>
  <c r="J36" i="12"/>
  <c r="AW67" i="1"/>
  <c r="F37" i="17"/>
  <c r="BB73" i="1" s="1"/>
  <c r="F36" i="6"/>
  <c r="BA60" i="1" s="1"/>
  <c r="J36" i="4"/>
  <c r="AW58" i="1" s="1"/>
  <c r="J34" i="10"/>
  <c r="AW64" i="1" s="1"/>
  <c r="F36" i="11"/>
  <c r="BA66" i="1" s="1"/>
  <c r="F39" i="17"/>
  <c r="BD73" i="1"/>
  <c r="F36" i="4"/>
  <c r="BA58" i="1" s="1"/>
  <c r="F38" i="15"/>
  <c r="BC71" i="1" s="1"/>
  <c r="F37" i="10"/>
  <c r="BD64" i="1" s="1"/>
  <c r="F38" i="11"/>
  <c r="BC66" i="1" s="1"/>
  <c r="F37" i="6"/>
  <c r="BB60" i="1" s="1"/>
  <c r="J36" i="13"/>
  <c r="AW68" i="1"/>
  <c r="F39" i="9"/>
  <c r="BD63" i="1" s="1"/>
  <c r="F37" i="5"/>
  <c r="BB59" i="1" s="1"/>
  <c r="AS54" i="1"/>
  <c r="F36" i="8"/>
  <c r="BA62" i="1"/>
  <c r="F37" i="16"/>
  <c r="BB72" i="1"/>
  <c r="F37" i="7"/>
  <c r="BB61" i="1"/>
  <c r="F37" i="8"/>
  <c r="BB62" i="1" s="1"/>
  <c r="F36" i="13"/>
  <c r="BA68" i="1" s="1"/>
  <c r="J34" i="14"/>
  <c r="AW69" i="1" s="1"/>
  <c r="F37" i="3"/>
  <c r="BB57" i="1" s="1"/>
  <c r="R94" i="5" l="1"/>
  <c r="BK246" i="8"/>
  <c r="J246" i="8" s="1"/>
  <c r="J71" i="8" s="1"/>
  <c r="J166" i="15"/>
  <c r="J67" i="15" s="1"/>
  <c r="BK95" i="6"/>
  <c r="J95" i="6" s="1"/>
  <c r="J64" i="6" s="1"/>
  <c r="BK95" i="7"/>
  <c r="J95" i="7" s="1"/>
  <c r="J64" i="7" s="1"/>
  <c r="BK95" i="5"/>
  <c r="J95" i="5" s="1"/>
  <c r="J64" i="5" s="1"/>
  <c r="R93" i="12"/>
  <c r="R92" i="12"/>
  <c r="P93" i="12"/>
  <c r="P92" i="12"/>
  <c r="AU67" i="1"/>
  <c r="T95" i="8"/>
  <c r="T94" i="8" s="1"/>
  <c r="P95" i="7"/>
  <c r="P94" i="7"/>
  <c r="AU61" i="1"/>
  <c r="T102" i="9"/>
  <c r="T95" i="5"/>
  <c r="T94" i="5"/>
  <c r="P334" i="9"/>
  <c r="P101" i="9"/>
  <c r="AU63" i="1"/>
  <c r="T95" i="4"/>
  <c r="T94" i="4"/>
  <c r="P95" i="6"/>
  <c r="P94" i="6"/>
  <c r="AU60" i="1"/>
  <c r="R95" i="7"/>
  <c r="R94" i="7"/>
  <c r="R95" i="6"/>
  <c r="R94" i="6" s="1"/>
  <c r="R93" i="15"/>
  <c r="R92" i="15"/>
  <c r="T334" i="9"/>
  <c r="BK93" i="12"/>
  <c r="BK92" i="12" s="1"/>
  <c r="J92" i="12" s="1"/>
  <c r="J63" i="12" s="1"/>
  <c r="J93" i="12"/>
  <c r="J64" i="12" s="1"/>
  <c r="R95" i="3"/>
  <c r="R94" i="3"/>
  <c r="R102" i="9"/>
  <c r="R95" i="8"/>
  <c r="R94" i="8" s="1"/>
  <c r="T93" i="11"/>
  <c r="T92" i="11"/>
  <c r="P91" i="17"/>
  <c r="AU73" i="1"/>
  <c r="T95" i="6"/>
  <c r="T94" i="6"/>
  <c r="BK83" i="14"/>
  <c r="BK82" i="14"/>
  <c r="J82" i="14"/>
  <c r="J59" i="14"/>
  <c r="R334" i="9"/>
  <c r="P95" i="3"/>
  <c r="P94" i="3" s="1"/>
  <c r="AU57" i="1" s="1"/>
  <c r="BK95" i="4"/>
  <c r="J95" i="4"/>
  <c r="J64" i="4"/>
  <c r="BK86" i="18"/>
  <c r="BK85" i="18" s="1"/>
  <c r="J85" i="18" s="1"/>
  <c r="J59" i="18" s="1"/>
  <c r="T89" i="16"/>
  <c r="T88" i="16"/>
  <c r="BK93" i="11"/>
  <c r="J93" i="11" s="1"/>
  <c r="J64" i="11" s="1"/>
  <c r="P95" i="8"/>
  <c r="P94" i="8"/>
  <c r="AU62" i="1"/>
  <c r="P95" i="4"/>
  <c r="P94" i="4" s="1"/>
  <c r="AU58" i="1" s="1"/>
  <c r="R95" i="4"/>
  <c r="R94" i="4"/>
  <c r="T129" i="17"/>
  <c r="T91" i="17" s="1"/>
  <c r="R129" i="17"/>
  <c r="R91" i="17"/>
  <c r="P95" i="5"/>
  <c r="P94" i="5"/>
  <c r="AU59" i="1"/>
  <c r="BK95" i="8"/>
  <c r="J95" i="8" s="1"/>
  <c r="J64" i="8" s="1"/>
  <c r="R93" i="11"/>
  <c r="R92" i="11"/>
  <c r="J87" i="18"/>
  <c r="J61" i="18"/>
  <c r="BK91" i="17"/>
  <c r="J91" i="17"/>
  <c r="BK88" i="16"/>
  <c r="J88" i="16"/>
  <c r="BK92" i="15"/>
  <c r="J92" i="15"/>
  <c r="J32" i="15" s="1"/>
  <c r="AG71" i="1" s="1"/>
  <c r="J91" i="13"/>
  <c r="J64" i="13"/>
  <c r="J82" i="10"/>
  <c r="J60" i="10" s="1"/>
  <c r="BK101" i="9"/>
  <c r="J101" i="9"/>
  <c r="J63" i="9"/>
  <c r="BK94" i="7"/>
  <c r="J94" i="7" s="1"/>
  <c r="J63" i="7" s="1"/>
  <c r="BK94" i="6"/>
  <c r="J94" i="6" s="1"/>
  <c r="J63" i="6" s="1"/>
  <c r="BK94" i="5"/>
  <c r="J94" i="5"/>
  <c r="BK94" i="4"/>
  <c r="J94" i="4"/>
  <c r="J63" i="4"/>
  <c r="BK94" i="3"/>
  <c r="J94" i="3"/>
  <c r="AG56" i="1"/>
  <c r="J63" i="2"/>
  <c r="J88" i="2"/>
  <c r="J64" i="2"/>
  <c r="F35" i="3"/>
  <c r="AZ57" i="1"/>
  <c r="J35" i="12"/>
  <c r="AV67" i="1" s="1"/>
  <c r="AT67" i="1" s="1"/>
  <c r="J35" i="3"/>
  <c r="AV57" i="1" s="1"/>
  <c r="AT57" i="1" s="1"/>
  <c r="F35" i="13"/>
  <c r="AZ68" i="1"/>
  <c r="J35" i="2"/>
  <c r="AV56" i="1" s="1"/>
  <c r="AT56" i="1" s="1"/>
  <c r="AN56" i="1" s="1"/>
  <c r="F33" i="10"/>
  <c r="AZ64" i="1" s="1"/>
  <c r="F35" i="17"/>
  <c r="AZ73" i="1"/>
  <c r="F35" i="7"/>
  <c r="AZ61" i="1"/>
  <c r="J35" i="4"/>
  <c r="AV58" i="1" s="1"/>
  <c r="AT58" i="1" s="1"/>
  <c r="J35" i="17"/>
  <c r="AV73" i="1" s="1"/>
  <c r="AT73" i="1" s="1"/>
  <c r="J35" i="13"/>
  <c r="AV68" i="1" s="1"/>
  <c r="AT68" i="1" s="1"/>
  <c r="J33" i="14"/>
  <c r="AV69" i="1" s="1"/>
  <c r="AT69" i="1" s="1"/>
  <c r="J35" i="7"/>
  <c r="AV61" i="1" s="1"/>
  <c r="AT61" i="1" s="1"/>
  <c r="F35" i="12"/>
  <c r="AZ67" i="1" s="1"/>
  <c r="J35" i="8"/>
  <c r="AV62" i="1" s="1"/>
  <c r="AT62" i="1" s="1"/>
  <c r="F35" i="16"/>
  <c r="AZ72" i="1"/>
  <c r="BC55" i="1"/>
  <c r="F35" i="11"/>
  <c r="AZ66" i="1"/>
  <c r="J32" i="3"/>
  <c r="AG57" i="1"/>
  <c r="F35" i="5"/>
  <c r="AZ59" i="1" s="1"/>
  <c r="AU70" i="1"/>
  <c r="J32" i="5"/>
  <c r="AG59" i="1" s="1"/>
  <c r="J35" i="6"/>
  <c r="AV60" i="1"/>
  <c r="AT60" i="1" s="1"/>
  <c r="J32" i="13"/>
  <c r="AG68" i="1"/>
  <c r="J35" i="15"/>
  <c r="AV71" i="1"/>
  <c r="AT71" i="1"/>
  <c r="BC65" i="1"/>
  <c r="AY65" i="1"/>
  <c r="J35" i="5"/>
  <c r="AV59" i="1" s="1"/>
  <c r="AT59" i="1" s="1"/>
  <c r="J33" i="18"/>
  <c r="AV74" i="1" s="1"/>
  <c r="AT74" i="1" s="1"/>
  <c r="BB55" i="1"/>
  <c r="AX55" i="1" s="1"/>
  <c r="J35" i="11"/>
  <c r="AV66" i="1"/>
  <c r="AT66" i="1" s="1"/>
  <c r="F35" i="4"/>
  <c r="AZ58" i="1"/>
  <c r="F35" i="9"/>
  <c r="AZ63" i="1" s="1"/>
  <c r="BC70" i="1"/>
  <c r="AY70" i="1" s="1"/>
  <c r="F35" i="2"/>
  <c r="AZ56" i="1"/>
  <c r="J33" i="10"/>
  <c r="AV64" i="1"/>
  <c r="AT64" i="1"/>
  <c r="F33" i="18"/>
  <c r="AZ74" i="1"/>
  <c r="F35" i="8"/>
  <c r="AZ62" i="1" s="1"/>
  <c r="BB70" i="1"/>
  <c r="AX70" i="1"/>
  <c r="F35" i="6"/>
  <c r="AZ60" i="1" s="1"/>
  <c r="BD65" i="1"/>
  <c r="BA70" i="1"/>
  <c r="AW70" i="1"/>
  <c r="J32" i="17"/>
  <c r="AG73" i="1"/>
  <c r="J35" i="16"/>
  <c r="AV72" i="1"/>
  <c r="AT72" i="1"/>
  <c r="BA55" i="1"/>
  <c r="BA65" i="1"/>
  <c r="AW65" i="1" s="1"/>
  <c r="BD70" i="1"/>
  <c r="AU65" i="1"/>
  <c r="F35" i="15"/>
  <c r="AZ71" i="1"/>
  <c r="BB65" i="1"/>
  <c r="J32" i="16"/>
  <c r="AG72" i="1"/>
  <c r="BD55" i="1"/>
  <c r="J30" i="10"/>
  <c r="AG64" i="1" s="1"/>
  <c r="F33" i="14"/>
  <c r="AZ69" i="1" s="1"/>
  <c r="J35" i="9"/>
  <c r="AV63" i="1" s="1"/>
  <c r="AT63" i="1" s="1"/>
  <c r="BK94" i="8" l="1"/>
  <c r="J94" i="8" s="1"/>
  <c r="J63" i="8" s="1"/>
  <c r="R101" i="9"/>
  <c r="T101" i="9"/>
  <c r="BK92" i="11"/>
  <c r="J92" i="11"/>
  <c r="J63" i="11" s="1"/>
  <c r="J83" i="14"/>
  <c r="J60" i="14"/>
  <c r="J86" i="18"/>
  <c r="J60" i="18"/>
  <c r="AN73" i="1"/>
  <c r="J63" i="17"/>
  <c r="AN72" i="1"/>
  <c r="J63" i="16"/>
  <c r="J41" i="17"/>
  <c r="AN71" i="1"/>
  <c r="J63" i="15"/>
  <c r="J41" i="16"/>
  <c r="J41" i="15"/>
  <c r="AN68" i="1"/>
  <c r="J41" i="13"/>
  <c r="AN64" i="1"/>
  <c r="J39" i="10"/>
  <c r="AN59" i="1"/>
  <c r="J63" i="5"/>
  <c r="J41" i="5"/>
  <c r="AN57" i="1"/>
  <c r="J63" i="3"/>
  <c r="J41" i="3"/>
  <c r="J41" i="2"/>
  <c r="J32" i="7"/>
  <c r="AG61" i="1"/>
  <c r="AN61" i="1"/>
  <c r="AZ65" i="1"/>
  <c r="AV65" i="1"/>
  <c r="AT65" i="1"/>
  <c r="AW55" i="1"/>
  <c r="J32" i="9"/>
  <c r="AG63" i="1"/>
  <c r="AN63" i="1"/>
  <c r="AY55" i="1"/>
  <c r="J30" i="14"/>
  <c r="AG69" i="1"/>
  <c r="AZ55" i="1"/>
  <c r="AV55" i="1"/>
  <c r="AU55" i="1"/>
  <c r="AU54" i="1"/>
  <c r="BA54" i="1"/>
  <c r="AW54" i="1" s="1"/>
  <c r="AK30" i="1" s="1"/>
  <c r="BB54" i="1"/>
  <c r="AX54" i="1"/>
  <c r="AG70" i="1"/>
  <c r="J32" i="4"/>
  <c r="AG58" i="1"/>
  <c r="J30" i="18"/>
  <c r="AG74" i="1" s="1"/>
  <c r="J32" i="12"/>
  <c r="AG67" i="1"/>
  <c r="AN67" i="1"/>
  <c r="J32" i="6"/>
  <c r="AG60" i="1"/>
  <c r="AN60" i="1"/>
  <c r="BD54" i="1"/>
  <c r="W33" i="1"/>
  <c r="AX65" i="1"/>
  <c r="J32" i="8"/>
  <c r="AG62" i="1"/>
  <c r="AN62" i="1"/>
  <c r="AZ70" i="1"/>
  <c r="AV70" i="1"/>
  <c r="AT70" i="1"/>
  <c r="BC54" i="1"/>
  <c r="W32" i="1"/>
  <c r="J39" i="18" l="1"/>
  <c r="J39" i="14"/>
  <c r="AN70" i="1"/>
  <c r="J41" i="12"/>
  <c r="J41" i="9"/>
  <c r="J41" i="8"/>
  <c r="J41" i="7"/>
  <c r="J41" i="6"/>
  <c r="J41" i="4"/>
  <c r="AN58" i="1"/>
  <c r="AN74" i="1"/>
  <c r="AN69" i="1"/>
  <c r="J32" i="11"/>
  <c r="AG66" i="1"/>
  <c r="AN66" i="1"/>
  <c r="AZ54" i="1"/>
  <c r="W29" i="1"/>
  <c r="AT55" i="1"/>
  <c r="W31" i="1"/>
  <c r="AG55" i="1"/>
  <c r="W30" i="1"/>
  <c r="AY54" i="1"/>
  <c r="J41" i="11" l="1"/>
  <c r="AN55" i="1"/>
  <c r="AG65" i="1"/>
  <c r="AV54" i="1"/>
  <c r="AK29" i="1"/>
  <c r="AN65" i="1" l="1"/>
  <c r="AG54" i="1"/>
  <c r="AK26" i="1"/>
  <c r="AK35" i="1"/>
  <c r="AT54" i="1"/>
  <c r="AN54" i="1" l="1"/>
</calcChain>
</file>

<file path=xl/sharedStrings.xml><?xml version="1.0" encoding="utf-8"?>
<sst xmlns="http://schemas.openxmlformats.org/spreadsheetml/2006/main" count="18051" uniqueCount="2011">
  <si>
    <t>Export Komplet</t>
  </si>
  <si>
    <t>VZ</t>
  </si>
  <si>
    <t>2.0</t>
  </si>
  <si>
    <t>ZAMOK</t>
  </si>
  <si>
    <t>False</t>
  </si>
  <si>
    <t>{19889666-1301-40fc-afd0-58f5e7880490}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</si>
  <si>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</si>
  <si>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</si>
  <si>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</si>
  <si>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</si>
  <si>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</si>
  <si>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</si>
  <si>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</si>
  <si>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</si>
  <si>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11-2024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</si>
  <si>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</si>
  <si>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</si>
  <si>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ÚPRAVY HŘBITOVA KBELY- ETAPA1</t>
  </si>
  <si>
    <t>KSO:</t>
  </si>
  <si>
    <t>815 9</t>
  </si>
  <si>
    <t>CC-CZ:</t>
  </si>
  <si>
    <t>Místo:</t>
  </si>
  <si>
    <t>Praha 9-Kbely</t>
  </si>
  <si>
    <t>Datum:</t>
  </si>
  <si>
    <t>17. 11. 2024</t>
  </si>
  <si>
    <t>CZ-CPV:</t>
  </si>
  <si>
    <t>45000000-7</t>
  </si>
  <si>
    <t>CZ-CPA:</t>
  </si>
  <si>
    <t>41</t>
  </si>
  <si>
    <t>Zadavatel:</t>
  </si>
  <si>
    <t>IČ:</t>
  </si>
  <si>
    <t>00231304</t>
  </si>
  <si>
    <t>MĆ Praha 19, Semilská 43/1, 197 00 Praha 9-Kbely</t>
  </si>
  <si>
    <t>DIČ:</t>
  </si>
  <si>
    <t/>
  </si>
  <si>
    <t>Uchazeč:</t>
  </si>
  <si>
    <t>Vyplň údaj</t>
  </si>
  <si>
    <t>Projektant:</t>
  </si>
  <si>
    <t xml:space="preserve">Ing.Jan Pustějovský, Ph.D.,  </t>
  </si>
  <si>
    <t>True</t>
  </si>
  <si>
    <t>Zpracovatel:</t>
  </si>
  <si>
    <t xml:space="preserve"> </t>
  </si>
  <si>
    <t>Poznámka:</t>
  </si>
  <si>
    <t>Položkový rozpočet zpracován v CS ÚRS s CH 2024/II na základě PD -10/2024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</si>
  <si>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</si>
  <si>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</si>
  <si>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</si>
  <si>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</si>
  <si>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</si>
  <si>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</si>
  <si>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</si>
  <si>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</si>
  <si>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</si>
  <si>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</si>
  <si>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</si>
  <si>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</si>
  <si>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</si>
  <si>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</si>
  <si>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</si>
  <si>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</si>
  <si>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</si>
  <si>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</si>
  <si>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</si>
  <si>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</si>
  <si>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</si>
  <si>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</si>
  <si>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</si>
  <si>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</si>
  <si>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</si>
  <si>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</si>
  <si>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</si>
  <si>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</si>
  <si>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</si>
  <si>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</si>
  <si>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</si>
  <si>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</si>
  <si>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</si>
  <si>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</si>
  <si>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</si>
  <si>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</si>
  <si>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</si>
  <si>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</si>
  <si>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</si>
  <si>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Navrhované objekty</t>
  </si>
  <si>
    <t>STA</t>
  </si>
  <si>
    <t>1</t>
  </si>
  <si>
    <t>{7ebf8913-523b-48ee-bf37-6f1c9ae50164}</t>
  </si>
  <si>
    <t>2</t>
  </si>
  <si>
    <t>/</t>
  </si>
  <si>
    <t>01a</t>
  </si>
  <si>
    <t>Přípravné práce</t>
  </si>
  <si>
    <t>Soupis</t>
  </si>
  <si>
    <t>{20b25e70-a860-43ce-9d55-d8bf08fcad78}</t>
  </si>
  <si>
    <t>07</t>
  </si>
  <si>
    <t>KOLUMBÁRIUM</t>
  </si>
  <si>
    <t>{b696d7a2-c8cf-4e3a-9911-fc89893a87cf}</t>
  </si>
  <si>
    <t>08</t>
  </si>
  <si>
    <t>{01a18ed9-0075-4748-8988-9ee8caa0b776}</t>
  </si>
  <si>
    <t>09</t>
  </si>
  <si>
    <t>{52014385-44eb-47e0-bc2d-6e76213bcbe8}</t>
  </si>
  <si>
    <t>10</t>
  </si>
  <si>
    <t>{0ffb061d-bc8d-450f-8ce2-023b866cac3e}</t>
  </si>
  <si>
    <t>11</t>
  </si>
  <si>
    <t>{6495d18d-91bd-4f54-b9d1-d70cf305005c}</t>
  </si>
  <si>
    <t>{644ebf30-6c87-43cb-a46d-cdb6a82844dc}</t>
  </si>
  <si>
    <t>13</t>
  </si>
  <si>
    <t>PŘÍSTŘEŠEK</t>
  </si>
  <si>
    <t>{56973fde-4bc6-4efc-97bb-aa96023ad2b6}</t>
  </si>
  <si>
    <t>02</t>
  </si>
  <si>
    <t>Navrhovaný mobiliář</t>
  </si>
  <si>
    <t>{a65f7b90-7a98-4438-921b-ecce65ff0fdf}</t>
  </si>
  <si>
    <t>03</t>
  </si>
  <si>
    <t>Navrhované povrchy</t>
  </si>
  <si>
    <t>{332205a2-5346-48b6-895b-efd357879cd8}</t>
  </si>
  <si>
    <t>822 5</t>
  </si>
  <si>
    <t>A</t>
  </si>
  <si>
    <t>Mlatový povrch</t>
  </si>
  <si>
    <t>{d6bf90c6-e8c4-447d-900f-b6759f064b39}</t>
  </si>
  <si>
    <t>B</t>
  </si>
  <si>
    <t>Litý beton pochozí</t>
  </si>
  <si>
    <t>{8ee3c58a-9ea3-4b58-a78d-b5633644950e}</t>
  </si>
  <si>
    <t>C</t>
  </si>
  <si>
    <t>Kačírek pochozí vsak</t>
  </si>
  <si>
    <t>{d108e6b4-247c-498e-9e54-1f25d756d3ff}</t>
  </si>
  <si>
    <t>04</t>
  </si>
  <si>
    <t>Výsadba-SÚ</t>
  </si>
  <si>
    <t>{d7a645d2-35f5-490c-9601-ae94ac9180c6}</t>
  </si>
  <si>
    <t>823 2</t>
  </si>
  <si>
    <t>05</t>
  </si>
  <si>
    <t>Technické zařízení</t>
  </si>
  <si>
    <t>{7938d8a2-21e7-40e8-aeb7-71482458d39f}</t>
  </si>
  <si>
    <t>827 1</t>
  </si>
  <si>
    <t>05a</t>
  </si>
  <si>
    <t>ZTI-venkovní rozvod</t>
  </si>
  <si>
    <t>{d94c30e8-2fe1-4e84-af5b-b7431f12fc0c}</t>
  </si>
  <si>
    <t>05b</t>
  </si>
  <si>
    <t>ZTI-vnitřní vodovod a vnitřní kanalizace v SO 08</t>
  </si>
  <si>
    <t>{50a1c3c1-78ad-4b68-8421-f1fb06bc93ce}</t>
  </si>
  <si>
    <t>801</t>
  </si>
  <si>
    <t>05c</t>
  </si>
  <si>
    <t>Elektro</t>
  </si>
  <si>
    <t>{28a65aa0-49f7-465e-9168-9a4e06672732}</t>
  </si>
  <si>
    <t>828</t>
  </si>
  <si>
    <t>06</t>
  </si>
  <si>
    <t>VRN</t>
  </si>
  <si>
    <t>{addc2ee6-9279-44e0-b027-58388ca3f1c1}</t>
  </si>
  <si>
    <t>KRYCÍ LIST SOUPISU PRACÍ</t>
  </si>
  <si>
    <t>Objekt:</t>
  </si>
  <si>
    <t>01 - Navrhované objekty</t>
  </si>
  <si>
    <t>Soupis:</t>
  </si>
  <si>
    <t>01a - Přípravné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</si>
  <si>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</si>
  <si>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</si>
  <si>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</si>
  <si>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</si>
  <si>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</si>
  <si>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</si>
  <si>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</si>
  <si>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</si>
  <si>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</si>
  <si>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</si>
  <si>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</si>
  <si>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</si>
  <si>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</si>
  <si>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</si>
  <si>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</si>
  <si>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</si>
  <si>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</si>
  <si>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</si>
  <si>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</si>
  <si>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</si>
  <si>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</si>
  <si>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</si>
  <si>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</si>
  <si>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</si>
  <si>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121151123</t>
  </si>
  <si>
    <t>Sejmutí ornice plochy přes 500 m2 tl vrstvy do 200 mm strojně</t>
  </si>
  <si>
    <t>m2</t>
  </si>
  <si>
    <t>4</t>
  </si>
  <si>
    <t>-1472274020</t>
  </si>
  <si>
    <t>PP</t>
  </si>
  <si>
    <t>Sejmutí ornice strojně při souvislé ploše přes 500 m2, tl. vrstvy do 200 mm</t>
  </si>
  <si>
    <t>Online PSC</t>
  </si>
  <si>
    <t>https://podminky.urs.cz/item/CS_URS_2024_02/121151123</t>
  </si>
  <si>
    <t>VV</t>
  </si>
  <si>
    <t>" v celé ploše ETAPA 1, vč. odvozu na mezideponii pro zpětné použití, v ceně započítán odvoz do 50,0m"23,0*34,50</t>
  </si>
  <si>
    <t>184818242</t>
  </si>
  <si>
    <t>Ochrana kmene průměru přes 300 do 500 mm bedněním výšky přes 2 do 3 m</t>
  </si>
  <si>
    <t>kus</t>
  </si>
  <si>
    <t>1393205325</t>
  </si>
  <si>
    <t>Ochrana kmene bedněním před poškozením stavebním provozem zřízení včetně odstranění výšky bednění přes 2 do 3 m průměru kmene přes 300 do 500 mm</t>
  </si>
  <si>
    <t>https://podminky.urs.cz/item/CS_URS_2024_02/184818242</t>
  </si>
  <si>
    <t>"ochrana stávajících stromů, viz situační výkres-návrh zásahů"13</t>
  </si>
  <si>
    <t>3</t>
  </si>
  <si>
    <t>112151013</t>
  </si>
  <si>
    <t>Volné kácení stromů s rozřezáním a odvětvením D kmene přes 300 do 400 mm</t>
  </si>
  <si>
    <t>461835609</t>
  </si>
  <si>
    <t>Pokácení stromu volné v celku s odřezáním kmene a s odvětvením průměru kmene přes 300 do 400 mm</t>
  </si>
  <si>
    <t>https://podminky.urs.cz/item/CS_URS_2024_02/112151013</t>
  </si>
  <si>
    <t>"kácení přerostlého stromořadí-tuje"35</t>
  </si>
  <si>
    <t>112155221</t>
  </si>
  <si>
    <t>Štěpkování solitérních stromků a větví průměru kmene přes 300 do 500 mm s naložením</t>
  </si>
  <si>
    <t>1218953473</t>
  </si>
  <si>
    <t>Štěpkování s naložením na dopravní prostředek a odvozem do 20 km stromků a větví solitérů, průměru kmene přes 300 do 500 mm</t>
  </si>
  <si>
    <t>https://podminky.urs.cz/item/CS_URS_2024_02/112155221</t>
  </si>
  <si>
    <t>07 - KOLUMBÁRIUM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</si>
  <si>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</si>
  <si>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</si>
  <si>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</si>
  <si>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</si>
  <si>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998 - Přesun hmot</t>
  </si>
  <si>
    <t>PSV - PSV</t>
  </si>
  <si>
    <t xml:space="preserve">    ATYP - Atypické prvky</t>
  </si>
  <si>
    <t>132251252</t>
  </si>
  <si>
    <t>Hloubení rýh nezapažených š do 2000 mm v hornině třídy těžitelnosti I skupiny 3 objem do 50 m3 strojně</t>
  </si>
  <si>
    <t>m3</t>
  </si>
  <si>
    <t>333893092</t>
  </si>
  <si>
    <t>Hloubení nezapažených rýh šířky přes 800 do 2 000 mm strojně s urovnáním dna do předepsaného profilu a spádu v hornině třídy těžitelnosti I skupiny 3 přes 20 do 50 m3</t>
  </si>
  <si>
    <t>https://podminky.urs.cz/item/CS_URS_2024_02/132251252</t>
  </si>
  <si>
    <t>"150 mm sejmutá ornice - viz část 01a"6,1*1,95*0,8</t>
  </si>
  <si>
    <t>162751117</t>
  </si>
  <si>
    <t>Vodorovné přemístění přes 9 000 do 10000 m výkopku/sypaniny z horniny třídy těžitelnosti I skupiny 1 až 3</t>
  </si>
  <si>
    <t>899155513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</si>
  <si>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</si>
  <si>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</si>
  <si>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"zbývající zemina odvezena na skládku"9,516-3,965</t>
  </si>
  <si>
    <t>171201231</t>
  </si>
  <si>
    <t>Poplatek za uložení zeminy a kamení na recyklační skládce (skládkovné) kód odpadu 17 05 04</t>
  </si>
  <si>
    <t>t</t>
  </si>
  <si>
    <t>2030739355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</si>
  <si>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</si>
  <si>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</si>
  <si>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5,551*1,7</t>
  </si>
  <si>
    <t>174151101</t>
  </si>
  <si>
    <t>Zásyp jam, šachet rýh nebo kolem objektů sypaninou se zhutněním</t>
  </si>
  <si>
    <t>293682880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</si>
  <si>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</si>
  <si>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</si>
  <si>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6,1*1,0*0,5+6,1*0,3*0,5</t>
  </si>
  <si>
    <t>5</t>
  </si>
  <si>
    <t>167151101</t>
  </si>
  <si>
    <t>Nakládání výkopku z hornin třídy těžitelnosti I skupiny 1 až 3 do 100 m3</t>
  </si>
  <si>
    <t>-193998205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</si>
  <si>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</si>
  <si>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</si>
  <si>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6</t>
  </si>
  <si>
    <t>162251101</t>
  </si>
  <si>
    <t>Vodorovné přemístění do 20 m výkopku/sypaniny z horniny třídy těžitelnosti I skupiny 1 až 3</t>
  </si>
  <si>
    <t>135405989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</si>
  <si>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</si>
  <si>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https://podminky.urs.cz/item/CS_URS_2024_02/162251101</t>
  </si>
  <si>
    <t>Zakládání</t>
  </si>
  <si>
    <t>7</t>
  </si>
  <si>
    <t>273321411</t>
  </si>
  <si>
    <t>Základové desky ze ŽB bez zvýšených nároků na prostředí tř. C 20/25</t>
  </si>
  <si>
    <t>1011058574</t>
  </si>
  <si>
    <t>Základy z betonu železového (bez výztuže) desky z betonu bez zvláštních nároků na prostředí tř. C 20/25</t>
  </si>
  <si>
    <t>https://podminky.urs.cz/item/CS_URS_2024_02/273321411</t>
  </si>
  <si>
    <t>6,1*1,6*0,2</t>
  </si>
  <si>
    <t>Součet</t>
  </si>
  <si>
    <t>8</t>
  </si>
  <si>
    <t>273362021</t>
  </si>
  <si>
    <t>Výztuž základových desek svařovanými sítěmi Kari</t>
  </si>
  <si>
    <t>935474022</t>
  </si>
  <si>
    <t>Výztuž základů desek ze svařovaných sítí z drátů typu KARI</t>
  </si>
  <si>
    <t>https://podminky.urs.cz/item/CS_URS_2024_02/273362021</t>
  </si>
  <si>
    <t>"2x8-150/150, vč. ztratného 1,15"</t>
  </si>
  <si>
    <t>"dle metodiky URS-směrné množství výztuže 5,267 kg/m2"</t>
  </si>
  <si>
    <t>(6,1*1,6*5,267*2*1,15)/1000</t>
  </si>
  <si>
    <t>9</t>
  </si>
  <si>
    <t>274321511</t>
  </si>
  <si>
    <t>Základové pasy ze ŽB bez zvýšených nároků na prostředí tř. C 25/30</t>
  </si>
  <si>
    <t>-1950598824</t>
  </si>
  <si>
    <t>Základy z betonu železového (bez výztuže) pasy z betonu bez zvláštních nároků na prostředí tř. C 25/30</t>
  </si>
  <si>
    <t>https://podminky.urs.cz/item/CS_URS_2024_02/274321511</t>
  </si>
  <si>
    <t>"sokl-viz řez"1,6*6,1*(0,4)</t>
  </si>
  <si>
    <t>274361821</t>
  </si>
  <si>
    <t>Výztuž základových pasů betonářskou ocelí 10 505 (R)</t>
  </si>
  <si>
    <t>-292315895</t>
  </si>
  <si>
    <t>Výztuž základů pasů z betonářské oceli 10 505 (R) nebo BSt 500</t>
  </si>
  <si>
    <t>https://podminky.urs.cz/item/CS_URS_2024_02/274361821</t>
  </si>
  <si>
    <t>"B500B"</t>
  </si>
  <si>
    <t>"dle metodiky URS-směrné množství výztuže 100 kg/m3"</t>
  </si>
  <si>
    <t>1,6*6,1*(0,4)*0,1</t>
  </si>
  <si>
    <t>279113144</t>
  </si>
  <si>
    <t>Základová zeď tl přes 250 do 300 mm z tvárnic ztraceného bednění včetně výplně z betonu tř. C 20/25</t>
  </si>
  <si>
    <t>-1740018357</t>
  </si>
  <si>
    <t>Základové zdi z tvárnic ztraceného bednění včetně výplně z betonu bez zvláštních nároků na vliv prostředí třídy C 20/25, tloušťky zdiva přes 250 do 300 mm</t>
  </si>
  <si>
    <t>https://podminky.urs.cz/item/CS_URS_2024_02/279113144</t>
  </si>
  <si>
    <t>6,1*0,5*2</t>
  </si>
  <si>
    <t>279361821</t>
  </si>
  <si>
    <t>Výztuž základových zdí nosných betonářskou ocelí 10 505</t>
  </si>
  <si>
    <t>599636567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</si>
  <si>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</si>
  <si>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https://podminky.urs.cz/item/CS_URS_2024_02/279361821</t>
  </si>
  <si>
    <t>"do ztraceného bednění, dle směrného množství výztuže dle CS ÚRS je cca 40-60 kg/m3"</t>
  </si>
  <si>
    <t>(6,1*0,5*2*0,3)*60/1000</t>
  </si>
  <si>
    <t>Svislé a kompletní konstrukce</t>
  </si>
  <si>
    <t>311321814</t>
  </si>
  <si>
    <t>Nosná zeď ze ŽB pohledového tř. C 25/30 bez výztuže</t>
  </si>
  <si>
    <t>1657880877</t>
  </si>
  <si>
    <t>Nadzákladové zdi z betonu železového (bez výztuže) nosné pohledového (v přírodní barvě drtí a přísad) tř. C 25/30</t>
  </si>
  <si>
    <t>https://podminky.urs.cz/item/CS_URS_2024_02/311321814</t>
  </si>
  <si>
    <t>"nadsoklová část vč. soklu nad terénem"</t>
  </si>
  <si>
    <t>6,1*1,6*0,25+6,1*1,0*0,25</t>
  </si>
  <si>
    <t>"ŽB stěna"</t>
  </si>
  <si>
    <t>1,0*0,3*(2,3-0,8)</t>
  </si>
  <si>
    <t>1,5*0,5*(2,3-0,8)</t>
  </si>
  <si>
    <t>1,3*0,5*(2,3-0,8)+0,8*0,8*(2,3-0,8)</t>
  </si>
  <si>
    <t>"odpočet boxy z desek VELOX"-0,3*0,8*(2,3-0,8)</t>
  </si>
  <si>
    <t>14</t>
  </si>
  <si>
    <t>311351121</t>
  </si>
  <si>
    <t>Zřízení oboustranného bednění nosných nadzákladových zdí</t>
  </si>
  <si>
    <t>-1479636162</t>
  </si>
  <si>
    <t>Bednění nadzákladových zdí nosných rovné oboustranné za každou stranu zřízení</t>
  </si>
  <si>
    <t>https://podminky.urs.cz/item/CS_URS_2024_02/311351121</t>
  </si>
  <si>
    <t>(6,1*0,25+6,1*0,25)*2</t>
  </si>
  <si>
    <t>6,1*0,3</t>
  </si>
  <si>
    <t>1,6*0,25*2</t>
  </si>
  <si>
    <t>1,0*0,25*2</t>
  </si>
  <si>
    <t>1,0*(2,3-0,8)*2+0,5*(2,3-0,8)+0,3*(2,3-0,8)*2</t>
  </si>
  <si>
    <t>1,5*(2,3-0,8)*2+0,5*(2,3-0,8)</t>
  </si>
  <si>
    <t>1,3*(2,3-0,8)+0,5*(2,3-0,8)+1,8*(2,3-0,8)+0,8*(2,3-0,8)*2</t>
  </si>
  <si>
    <t>15</t>
  </si>
  <si>
    <t>311351122</t>
  </si>
  <si>
    <t>Odstranění oboustranného bednění nosných nadzákladových zdí</t>
  </si>
  <si>
    <t>1054034204</t>
  </si>
  <si>
    <t>Bednění nadzákladových zdí nosných rovné oboustranné za každou stranu odstranění</t>
  </si>
  <si>
    <t>https://podminky.urs.cz/item/CS_URS_2024_02/311351122</t>
  </si>
  <si>
    <t>16</t>
  </si>
  <si>
    <t>311351911</t>
  </si>
  <si>
    <t>Příplatek k cenám bednění nosných nadzákladových zdí za pohledový beton</t>
  </si>
  <si>
    <t>-620879297</t>
  </si>
  <si>
    <t>Bednění nadzákladových zdí nosných Příplatek k cenám bednění za pohledový beton</t>
  </si>
  <si>
    <t>https://podminky.urs.cz/item/CS_URS_2024_02/311351911</t>
  </si>
  <si>
    <t>6,1*2*(2,3-0,8)</t>
  </si>
  <si>
    <t>-(4,5*1,5+3,5*1,5)</t>
  </si>
  <si>
    <t>1,3*(2,3-0,8)+1,0*(2,3-0,8)+0,25*(2,3-0,8)</t>
  </si>
  <si>
    <t>17</t>
  </si>
  <si>
    <t>311361821</t>
  </si>
  <si>
    <t>Výztuž nosných zdí betonářskou ocelí 10 505</t>
  </si>
  <si>
    <t>-2043640452</t>
  </si>
  <si>
    <t>Výztuž nadzákladových zdí nosných svislých nebo odkloněných od svislice, rovných nebo oblých z betonářské oceli 10 505 (R) nebo BSt 500</t>
  </si>
  <si>
    <t>https://podminky.urs.cz/item/CS_URS_2024_02/311361821</t>
  </si>
  <si>
    <t>"dle směrného množství výztuže dle CS ÚRS je cca 130kg/m3"</t>
  </si>
  <si>
    <t>Mezisoučet</t>
  </si>
  <si>
    <t>3,965*0,130</t>
  </si>
  <si>
    <t>18</t>
  </si>
  <si>
    <t>312351213.VLX</t>
  </si>
  <si>
    <t>Ztracené oboustranné bednění výplňových zdí z desek VELOX WS tl přes 35 do 50 mm</t>
  </si>
  <si>
    <t>-1886838450</t>
  </si>
  <si>
    <t>"vylehčený box"</t>
  </si>
  <si>
    <t>0,3*(2,3-0,8)*2+0,8*(2,3-0,8)*2</t>
  </si>
  <si>
    <t>Vodorovné konstrukce</t>
  </si>
  <si>
    <t>19</t>
  </si>
  <si>
    <t>411324444</t>
  </si>
  <si>
    <t>Stropy deskové ze ŽB pohledového tř. C 25/30</t>
  </si>
  <si>
    <t>-1395472563</t>
  </si>
  <si>
    <t>Stropy z betonu železového (bez výztuže) pohledového stropů deskových, plochých střech, desek balkonových, desek hřibových stropů včetně hlavic hřibových sloupů tř. C 25/30</t>
  </si>
  <si>
    <t>https://podminky.urs.cz/item/CS_URS_2024_02/411324444</t>
  </si>
  <si>
    <t>"stropní deska"6,1*1,0*0,150</t>
  </si>
  <si>
    <t>20</t>
  </si>
  <si>
    <t>411351011</t>
  </si>
  <si>
    <t>Zřízení bednění stropů deskových tl přes 5 do 25 cm bez podpěrné kce</t>
  </si>
  <si>
    <t>-1659513643</t>
  </si>
  <si>
    <t>Bednění stropních konstrukcí - bez podpěrné konstrukce desek tloušťky stropní desky přes 5 do 25 cm zřízení</t>
  </si>
  <si>
    <t>https://podminky.urs.cz/item/CS_URS_2024_02/411351011</t>
  </si>
  <si>
    <t>6,1*0,15*2+1,0*0,15*2</t>
  </si>
  <si>
    <t>4,5*0,5+3,5*0,5</t>
  </si>
  <si>
    <t>411351012</t>
  </si>
  <si>
    <t>Odstranění bednění stropů deskových tl přes 5 do 25 cm bez podpěrné kce</t>
  </si>
  <si>
    <t>-1265368256</t>
  </si>
  <si>
    <t>Bednění stropních konstrukcí - bez podpěrné konstrukce desek tloušťky stropní desky přes 5 do 25 cm odstranění</t>
  </si>
  <si>
    <t>https://podminky.urs.cz/item/CS_URS_2024_02/411351012</t>
  </si>
  <si>
    <t>22</t>
  </si>
  <si>
    <t>411354311</t>
  </si>
  <si>
    <t>Zřízení podpěrné konstrukce stropů výšky do 4 m tl přes 5 do 15 cm</t>
  </si>
  <si>
    <t>2085502847</t>
  </si>
  <si>
    <t>Podpěrná konstrukce stropů - desek, kleneb a skořepin výška podepření do 4 m tloušťka stropu přes 5 do 15 cm zřízení</t>
  </si>
  <si>
    <t>https://podminky.urs.cz/item/CS_URS_2024_02/411354311</t>
  </si>
  <si>
    <t>23</t>
  </si>
  <si>
    <t>411354312</t>
  </si>
  <si>
    <t>Odstranění podpěrné konstrukce stropů výšky do 4 m tl přes 5 do 15 cm</t>
  </si>
  <si>
    <t>-415797436</t>
  </si>
  <si>
    <t>Podpěrná konstrukce stropů - desek, kleneb a skořepin výška podepření do 4 m tloušťka stropu přes 5 do 15 cm odstranění</t>
  </si>
  <si>
    <t>https://podminky.urs.cz/item/CS_URS_2024_02/411354312</t>
  </si>
  <si>
    <t>24</t>
  </si>
  <si>
    <t>411359111</t>
  </si>
  <si>
    <t>Příplatek k cenám bednění stropů za pohledový beton</t>
  </si>
  <si>
    <t>-1120456620</t>
  </si>
  <si>
    <t>Bednění stropních konstrukcí - bez podpěrné konstrukce Příplatek k cenám za pohledový beton</t>
  </si>
  <si>
    <t>https://podminky.urs.cz/item/CS_URS_2024_02/411359111</t>
  </si>
  <si>
    <t>6,1*0,15*2+1,0*0,15*2+4,5*0,5+3,5*0,5</t>
  </si>
  <si>
    <t>25</t>
  </si>
  <si>
    <t>411361821</t>
  </si>
  <si>
    <t>Výztuž stropů betonářskou ocelí 10 505</t>
  </si>
  <si>
    <t>-909372813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</si>
  <si>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</si>
  <si>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https://podminky.urs.cz/item/CS_URS_2024_02/411361821</t>
  </si>
  <si>
    <t>"vázaná výztuž B500B"</t>
  </si>
  <si>
    <t>"směrné množství výztuže dle metodiky URS - cca 120 kg/m3"</t>
  </si>
  <si>
    <t>"stropní deska"6,1*1,0*0,150*0,120</t>
  </si>
  <si>
    <t>Ostatní konstrukce a práce, bourání</t>
  </si>
  <si>
    <t>26</t>
  </si>
  <si>
    <t>941211111</t>
  </si>
  <si>
    <t>Montáž lešení řadového rámového lehkého zatížení do 200 kg/m2 š od 0,6 do 0,9 m v do 10 m</t>
  </si>
  <si>
    <t>-2061533757</t>
  </si>
  <si>
    <t>Lešení řadové rámové lehké pracovní s podlahami s provozním zatížením tř. 3 do 200 kg/m2 šířky tř. SW06 od 0,6 do 0,9 m výšky do 10 m montáž</t>
  </si>
  <si>
    <t>https://podminky.urs.cz/item/CS_URS_2024_02/941211111</t>
  </si>
  <si>
    <t>6,1*2,0</t>
  </si>
  <si>
    <t>27</t>
  </si>
  <si>
    <t>941211211</t>
  </si>
  <si>
    <t>Příplatek k lešení řadovému rámovému lehkému do 200 kg/m2 š od 0,6 do 0,9 m v do 10 m za každý den použití</t>
  </si>
  <si>
    <t>-2121050194</t>
  </si>
  <si>
    <t>Lešení řadové rámové lehké pracovní s podlahami s provozním zatížením tř. 3 do 200 kg/m2 šířky tř. SW06 od 0,6 do 0,9 m výšky do 10 m příplatek za každý den použití</t>
  </si>
  <si>
    <t>https://podminky.urs.cz/item/CS_URS_2024_02/941211211</t>
  </si>
  <si>
    <t>12,200*10</t>
  </si>
  <si>
    <t>28</t>
  </si>
  <si>
    <t>941211311</t>
  </si>
  <si>
    <t>Odborná prohlídka lešení řadového rámového lehkého s podlahami zatížení do 200 kg/m2 š od 0,6 do 0,9 m v do 25 m pl do 500 m2 nezakrytého</t>
  </si>
  <si>
    <t>643604293</t>
  </si>
  <si>
    <t>Odborná prohlídka lešení řadového rámového lehkého pracovního s podlahami s provozním zatížením tř. 3 do 200 kg/m2 šířky tř. SW06 od 0,6 do 0,9 m výšky do 25 m, celkové plochy do 500 m2 nezakrytého</t>
  </si>
  <si>
    <t>https://podminky.urs.cz/item/CS_URS_2024_02/941211311</t>
  </si>
  <si>
    <t>29</t>
  </si>
  <si>
    <t>941211811</t>
  </si>
  <si>
    <t>Demontáž lešení řadového rámového lehkého zatížení do 200 kg/m2 š od 0,6 do 0,9 m v do 10 m</t>
  </si>
  <si>
    <t>-193260497</t>
  </si>
  <si>
    <t>Lešení řadové rámové lehké pracovní s podlahami s provozním zatížením tř. 3 do 200 kg/m2 šířky tř. SW06 od 0,6 do 0,9 m výšky do 10 m demontáž</t>
  </si>
  <si>
    <t>https://podminky.urs.cz/item/CS_URS_2024_02/941211811</t>
  </si>
  <si>
    <t>998</t>
  </si>
  <si>
    <t>Přesun hmot</t>
  </si>
  <si>
    <t>30</t>
  </si>
  <si>
    <t>998153211</t>
  </si>
  <si>
    <t>Přesun hmot ruční pro samostatné zdi a valy zděné nebo betonové monolitické v do 12 m</t>
  </si>
  <si>
    <t>-2043994059</t>
  </si>
  <si>
    <t>Přesun hmot ruční pro zdi a valy samostatné se svislou nosnou konstrukcí zděnou nebo monolitickou betonovou vodorovná dopravní vzdálenost do 50 m, pro zdi výšky do 12 m</t>
  </si>
  <si>
    <t>https://podminky.urs.cz/item/CS_URS_2023_01/998153211</t>
  </si>
  <si>
    <t>PSV</t>
  </si>
  <si>
    <t>ATYP</t>
  </si>
  <si>
    <t>Atypické prvky</t>
  </si>
  <si>
    <t>31</t>
  </si>
  <si>
    <t>01B-01D</t>
  </si>
  <si>
    <t>Dílce kolumbaria - 500 x 450 x 450 mm - kamenné desky, leštěná žula tmavá, prosklený čelní kovový rám-antracit, vč. uzávěru, dvířek, skla, D+M, vč. dopravy</t>
  </si>
  <si>
    <t>-1126494265</t>
  </si>
  <si>
    <t>9*3</t>
  </si>
  <si>
    <t>32</t>
  </si>
  <si>
    <t>01C</t>
  </si>
  <si>
    <t>Dílce kolumbaria - 500 x 450 x 450 mm - kamenné desky, leštěná žula tmavá, kamenná čelní deska se štítkem - leštěná žula tmavá,  D+M, vč. dopravy</t>
  </si>
  <si>
    <t>-73075890</t>
  </si>
  <si>
    <t>Dílce kolumbaria - 500 x 450 x 450 mm - kamenné desky, leštěná žula tmavá, kamenná čelní deska se štítkem - leštěná žula tmavá, D+M, vč. dopravy</t>
  </si>
  <si>
    <t>7*3</t>
  </si>
  <si>
    <t>08 - KOLUMBÁRIUM</t>
  </si>
  <si>
    <t>-1162338271</t>
  </si>
  <si>
    <t>https://podminky.urs.cz/item/CS_URS_2023_01/132251252</t>
  </si>
  <si>
    <t>"150 mm sejmutá ornice - viz část 01a"15,0*1,45*0,7+(5,0+2,251)*1,85*0,8</t>
  </si>
  <si>
    <t>-237880867</t>
  </si>
  <si>
    <t>https://podminky.urs.cz/item/CS_URS_2023_01/162751117</t>
  </si>
  <si>
    <t>"zbývající zemina odvezena na skládku"25,956-12,435</t>
  </si>
  <si>
    <t>1349861990</t>
  </si>
  <si>
    <t>https://podminky.urs.cz/item/CS_URS_2023_01/171201231</t>
  </si>
  <si>
    <t>13,521*1,7</t>
  </si>
  <si>
    <t>1473812146</t>
  </si>
  <si>
    <t>https://podminky.urs.cz/item/CS_URS_2023_01/174151101</t>
  </si>
  <si>
    <t>(5,8+4,1)*1,0*0,5+15,0*0,5*0,5+(15,0+5,8+4,1)*0,3*0,5</t>
  </si>
  <si>
    <t>-1207917806</t>
  </si>
  <si>
    <t>https://podminky.urs.cz/item/CS_URS_2023_01/162251101</t>
  </si>
  <si>
    <t>2097748386</t>
  </si>
  <si>
    <t>Nakládání, skládání a překládání neulehlého výkopku nebo sypaniny strojně nakládání, množství do 100 m3, z horniny třídy těžitelnosti I, skupiny 1 až 3</t>
  </si>
  <si>
    <t>https://podminky.urs.cz/item/CS_URS_2023_01/167151101</t>
  </si>
  <si>
    <t>-447585819</t>
  </si>
  <si>
    <t>15,0*1,1*0,20</t>
  </si>
  <si>
    <t>5,0*1,3*0,2</t>
  </si>
  <si>
    <t>2,8*1,3*0,2</t>
  </si>
  <si>
    <t>1908966110</t>
  </si>
  <si>
    <t>15,0*1,1</t>
  </si>
  <si>
    <t>5,0*1,3</t>
  </si>
  <si>
    <t>2,8*1,3</t>
  </si>
  <si>
    <t>(26,640*2*5,267*1,5)/1000</t>
  </si>
  <si>
    <t>-720719250</t>
  </si>
  <si>
    <t>Základové zdi z tvárnic ztraceného bednění včetně výplně z betonu bez zvláštních nároků na vliv prostředí třídy C 20/25, tloušťky zdiva přes 250 do 300 mm</t>
  </si>
  <si>
    <t>https://podminky.urs.cz/item/CS_URS_2023_01/279113144</t>
  </si>
  <si>
    <t>(15,0+5,0+2,8)*0,5*2</t>
  </si>
  <si>
    <t>1659619608</t>
  </si>
  <si>
    <t>https://podminky.urs.cz/item/CS_URS_2023_01/279361821</t>
  </si>
  <si>
    <t>22,8*0,3*0,06</t>
  </si>
  <si>
    <t>135251784</t>
  </si>
  <si>
    <t>15,0*1,1*0,3+5,0*0,3*1,6+2,8*0,3*1,6</t>
  </si>
  <si>
    <t>15,0*(1,5+0,25+0,25)*1,1-(7,0*0,8*1,5+1,0*1,5*1,1+2,0*0,8*1,5)</t>
  </si>
  <si>
    <t>5,0*(1,5+0,25+0,25)*1,3-(2,5*0,5*1,5+1,4*1,5*0,5+1,5*0,5*1,5)</t>
  </si>
  <si>
    <t>2,8*(1,5+0,25+0,25)*1,0-(2,0*0,5*1,5)</t>
  </si>
  <si>
    <t>"odpočet boxy z desek VELOX"-0,9*0,6*1,5+0,5*0,25*1,5+1,6*0,3*1,5+0,8*1,6*1,5+0,3*0,5*1,5</t>
  </si>
  <si>
    <t>2073534478</t>
  </si>
  <si>
    <t>https://podminky.urs.cz/item/CS_URS_2023_01/311351121</t>
  </si>
  <si>
    <t>(15,0*0,550+15,0*0,25)*2</t>
  </si>
  <si>
    <t>5,0*0,550+5,0*0,25</t>
  </si>
  <si>
    <t>(2,8*0,550+2,8*0,25)*2+1,0*0,8+4,5*0,8</t>
  </si>
  <si>
    <t>15,0*1,5-(1,0*1,5)</t>
  </si>
  <si>
    <t>1,1*1,5</t>
  </si>
  <si>
    <t>1,4*1,5+0,25*1,5+7,0*1,5+0,5*1,5+0,5*1,5+1,1*1,5*2+1,0*1,5+2,0*1,5+0,5*1,5*4+0,8*1,5+5,0*1,5+0,5*1,5*2+4,5*1,5+0,5*1,5*2+4,1*1,5+1,3*1,5+2,3*1,5+0,5*1</t>
  </si>
  <si>
    <t>1116962294</t>
  </si>
  <si>
    <t>https://podminky.urs.cz/item/CS_URS_2023_01/311351122</t>
  </si>
  <si>
    <t>2081880344</t>
  </si>
  <si>
    <t>https://podminky.urs.cz/item/CS_URS_2023_01/311351911</t>
  </si>
  <si>
    <t>15,0*(1,5+0,25+0,25)*2</t>
  </si>
  <si>
    <t>-(7,0*1,5+2,0*1,5+1,3*1,5+1,0*1,5*2)</t>
  </si>
  <si>
    <t>0,8*2*1,5</t>
  </si>
  <si>
    <t>0,25*(1,5+0,25*2)</t>
  </si>
  <si>
    <t>1,1*2,45+5,8*2,45+0,25*2,45*2+4,1*2,45+1,0*2,45+2,8*2,45-(2,0*1,5)</t>
  </si>
  <si>
    <t>4,5*2,45-(2,5*1,5)</t>
  </si>
  <si>
    <t>328410226</t>
  </si>
  <si>
    <t>https://podminky.urs.cz/item/CS_URS_2023_01/311361821</t>
  </si>
  <si>
    <t>44,537</t>
  </si>
  <si>
    <t>44,537*0,130</t>
  </si>
  <si>
    <t>1638730958</t>
  </si>
  <si>
    <t>0,9*2*1,5+0,6*2*1,5+0,5*2*1,5+0,25*2*1,5+1,6*2*1,5+0,3*2*1,5+0,8*2*1,5+1,6*2*1,5+0,3*2*1,5+0,5*2*1,5</t>
  </si>
  <si>
    <t>342132148</t>
  </si>
  <si>
    <t>"stropní deska"(15,0+5,0+2,8)*1,0*0,15</t>
  </si>
  <si>
    <t>112628360</t>
  </si>
  <si>
    <t>https://podminky.urs.cz/item/CS_URS_2023_01/411351011</t>
  </si>
  <si>
    <t>(15,0+5,0+2,8)*0,15*2+1,1*0,15+0,8*0,15+5,0*0,15*2+4,1*0,15+2,8*0,15+1,3*0,15</t>
  </si>
  <si>
    <t>7,0*0,5+2,0*0,5+2,9*0,5*2+2,0*0,5</t>
  </si>
  <si>
    <t>-542870931</t>
  </si>
  <si>
    <t>https://podminky.urs.cz/item/CS_URS_2023_01/411351012</t>
  </si>
  <si>
    <t>-1655691093</t>
  </si>
  <si>
    <t>https://podminky.urs.cz/item/CS_URS_2023_01/411354311</t>
  </si>
  <si>
    <t>1127345030</t>
  </si>
  <si>
    <t>https://podminky.urs.cz/item/CS_URS_2023_01/411354312</t>
  </si>
  <si>
    <t>42066149</t>
  </si>
  <si>
    <t>https://podminky.urs.cz/item/CS_URS_2023_01/411359111</t>
  </si>
  <si>
    <t>-606668199</t>
  </si>
  <si>
    <t>https://podminky.urs.cz/item/CS_URS_2023_01/411361821</t>
  </si>
  <si>
    <t>"stropní deska"3,42*0,120</t>
  </si>
  <si>
    <t>1015970584</t>
  </si>
  <si>
    <t>Montáž lešení řadového rámového lehkého pracovního s podlahami s provozním zatížením tř. 3 do 200 kg/m2 šířky tř. SW06 od 0,6 do 0,9 m, výšky do 10 m</t>
  </si>
  <si>
    <t>https://podminky.urs.cz/item/CS_URS_2023_01/941211111</t>
  </si>
  <si>
    <t>22,8*2,0</t>
  </si>
  <si>
    <t>Příplatek k lešení řadovému rámovému lehkému š 0,9 m v přes 10 do 25 m za první a ZKD den použití</t>
  </si>
  <si>
    <t>1507149659</t>
  </si>
  <si>
    <t>Montáž lešení řadového rámového lehkého pracovního s podlahami s provozním zatížením tř. 3 do 200 kg/m2 Příplatek za první a každý další den použití lešení k ceně -1111 nebo -1112</t>
  </si>
  <si>
    <t>https://podminky.urs.cz/item/CS_URS_2023_01/941211211</t>
  </si>
  <si>
    <t>45,600*20</t>
  </si>
  <si>
    <t>1758421230</t>
  </si>
  <si>
    <t>-1488969166</t>
  </si>
  <si>
    <t>Demontáž lešení řadového rámového lehkého pracovního s provozním zatížením tř. 3 do 200 kg/m2 šířky tř. SW06 od 0,6 do 0,9 m, výšky do 10 m</t>
  </si>
  <si>
    <t>https://podminky.urs.cz/item/CS_URS_2023_01/941211811</t>
  </si>
  <si>
    <t>262165563</t>
  </si>
  <si>
    <t>01D</t>
  </si>
  <si>
    <t>Nika-ocelový plech-barva antracit (zámečnická konstrukce)+kouhot vodovodu, D+M, vč. dopravy</t>
  </si>
  <si>
    <t>soubor</t>
  </si>
  <si>
    <t>-383791472</t>
  </si>
  <si>
    <t>Nika-ocelový plech-barva antracit+kouhot vodovodu, D+M, vč. dopravy</t>
  </si>
  <si>
    <t>-624567544</t>
  </si>
  <si>
    <t>14*3</t>
  </si>
  <si>
    <t>4*3</t>
  </si>
  <si>
    <t>5*3</t>
  </si>
  <si>
    <t>09 - KOLUMBÁRIUM</t>
  </si>
  <si>
    <t>1881311656</t>
  </si>
  <si>
    <t>"150 mm sejmutá ornice - viz část 01a"9,1*1,85*0,75</t>
  </si>
  <si>
    <t>-205682816</t>
  </si>
  <si>
    <t>"zbývající zemina odvezena na skládku"12,626-5,915</t>
  </si>
  <si>
    <t>1319897300</t>
  </si>
  <si>
    <t>6,711*1,7</t>
  </si>
  <si>
    <t>452466231</t>
  </si>
  <si>
    <t>9,1*1,0*0,5+9,1*0,3*0,5</t>
  </si>
  <si>
    <t>-1882964204</t>
  </si>
  <si>
    <t>5,915</t>
  </si>
  <si>
    <t>-2048527779</t>
  </si>
  <si>
    <t>-1180654817</t>
  </si>
  <si>
    <t>9,1*1,6*0,2</t>
  </si>
  <si>
    <t>1979195301</t>
  </si>
  <si>
    <t>(9,1*1,6*5,267*2*1,15)/1000</t>
  </si>
  <si>
    <t>-968965969</t>
  </si>
  <si>
    <t>"sokl-viz řez"9,1*1,6*0,1</t>
  </si>
  <si>
    <t>-779834479</t>
  </si>
  <si>
    <t>9,1*1,6*0,1*0,1</t>
  </si>
  <si>
    <t>-1400342525</t>
  </si>
  <si>
    <t>9,1*0,5*2</t>
  </si>
  <si>
    <t>-1644440966</t>
  </si>
  <si>
    <t>9,1*0,5*2*0,3*0,06</t>
  </si>
  <si>
    <t>-1913338495</t>
  </si>
  <si>
    <t>9,1*1,6*0,550+9,1*1,0*0,25</t>
  </si>
  <si>
    <t>9,1*1,5*1,0-(6,5*1,5*0,50+5,0*1,5*0,5)</t>
  </si>
  <si>
    <t>"odpočet boxy z desek VELOX"-0,5*0,3*1,5*2</t>
  </si>
  <si>
    <t>-2137673237</t>
  </si>
  <si>
    <t>9,1*0,550*2+1,6*0,550*2+9,1*0,25*2+1,0*0,25*2</t>
  </si>
  <si>
    <t>9,1*2*1,5+1,0*2*1,5-(6,5*1,5+5,0*1,5)+0,25*1,5*4+3,3*1,5+1,0*1,5</t>
  </si>
  <si>
    <t>-2543315</t>
  </si>
  <si>
    <t>-689760369</t>
  </si>
  <si>
    <t>9,1*2,15</t>
  </si>
  <si>
    <t>9,1*2,0</t>
  </si>
  <si>
    <t>1,6*0,25*2+1,0*1,75*2</t>
  </si>
  <si>
    <t>0,25*0,25</t>
  </si>
  <si>
    <t>-(6,5*1,5+5,0*1,5)</t>
  </si>
  <si>
    <t>574256278</t>
  </si>
  <si>
    <t>14,858</t>
  </si>
  <si>
    <t>14,858*0,130</t>
  </si>
  <si>
    <t>1362424387</t>
  </si>
  <si>
    <t>0,3*1,5*2+0,5*1,5*2+0,3*1,5*2+0,5*1,5*2</t>
  </si>
  <si>
    <t>1316569757</t>
  </si>
  <si>
    <t>"stropní deska"9,1*1,0*0,15</t>
  </si>
  <si>
    <t>579583124</t>
  </si>
  <si>
    <t>9,1*0,15*2+1,0*0,15*2</t>
  </si>
  <si>
    <t>6,5*0,5+5,0*0,5</t>
  </si>
  <si>
    <t>-939042052</t>
  </si>
  <si>
    <t>-840492469</t>
  </si>
  <si>
    <t>-435692767</t>
  </si>
  <si>
    <t>387004756</t>
  </si>
  <si>
    <t>706783402</t>
  </si>
  <si>
    <t>1,365*0,120</t>
  </si>
  <si>
    <t>1386899435</t>
  </si>
  <si>
    <t>615793426</t>
  </si>
  <si>
    <t>18,2*12</t>
  </si>
  <si>
    <t>1423004957</t>
  </si>
  <si>
    <t>1221339931</t>
  </si>
  <si>
    <t>1124237415</t>
  </si>
  <si>
    <t>-796743301</t>
  </si>
  <si>
    <t>13*3</t>
  </si>
  <si>
    <t>-1150123553</t>
  </si>
  <si>
    <t>10*3</t>
  </si>
  <si>
    <t>10 - KOLUMBÁRIUM</t>
  </si>
  <si>
    <t>-459321896</t>
  </si>
  <si>
    <t>"150 mm sejmutá ornice - viz část 01a"(8,2+3,3)*1,8*0,7</t>
  </si>
  <si>
    <t>1549209044</t>
  </si>
  <si>
    <t>"zbývající zemina odvezena na skládku"14,490-7,475</t>
  </si>
  <si>
    <t>-503189925</t>
  </si>
  <si>
    <t>7,015*1,7</t>
  </si>
  <si>
    <t>-214137208</t>
  </si>
  <si>
    <t>(8,2+3,3)*1,0*0,5+(8,2+3,3)*0,3*0,5</t>
  </si>
  <si>
    <t>-923549335</t>
  </si>
  <si>
    <t>7,475</t>
  </si>
  <si>
    <t>1921789800</t>
  </si>
  <si>
    <t>-36061962</t>
  </si>
  <si>
    <t>8,2*1,6*0,2+3,0*1,6*0,</t>
  </si>
  <si>
    <t>715419307</t>
  </si>
  <si>
    <t>((8,2*1,6+3,0*1,6)*5,267*1,15*2)/1000</t>
  </si>
  <si>
    <t>-6471809</t>
  </si>
  <si>
    <t>"sokl-viz řez"8,2*1,6*0,1+3,0*1,6*0,1</t>
  </si>
  <si>
    <t>-1857685858</t>
  </si>
  <si>
    <t>8,2*1,6*0,1+3,0*1,6*0,1</t>
  </si>
  <si>
    <t>1,792*0,1</t>
  </si>
  <si>
    <t>-457572427</t>
  </si>
  <si>
    <t>8,2*0,55*2+3,0*0,55*2</t>
  </si>
  <si>
    <t>1734267823</t>
  </si>
  <si>
    <t>(8,2*0,55*2+3,0*0,55*2)*0,3*0,06</t>
  </si>
  <si>
    <t>-1287353709</t>
  </si>
  <si>
    <t>8,2*1,6*0,25+3,0*1,6*0,25</t>
  </si>
  <si>
    <t>(2,6+4,0+1,3)*(2,3-0,550)*1,3-(4,0*0,5*1,5+4,5*0,5*1,5+0,5*0,5*1,5)</t>
  </si>
  <si>
    <t>3,3*(2,3-0,550)*1,0-(3,0*1,0*1,5)</t>
  </si>
  <si>
    <t>"odpočet boxy z desek VELOX"-(1,0*0,75*1,5+0,75*0,25*1,5+0,75*0,25*1,5+0,75*0,25*1,5)</t>
  </si>
  <si>
    <t>876534928</t>
  </si>
  <si>
    <t>8,2*0,25*2+1,6*0,25*2+3,0*0,25*2+1,6*0,25</t>
  </si>
  <si>
    <t>(2,6*1,75+4,0*1,75+1,3*1,75+0,5*1,75*2)</t>
  </si>
  <si>
    <t>0,8*1,75+(3,8*1,75-(3,5*1,5))+0,5*1,5*2+0,3*1,75+1,0*1,75</t>
  </si>
  <si>
    <t>3,3*1,75-(2,7*1,5)</t>
  </si>
  <si>
    <t>0,5*1,75+0,8*1,75+1,6*1,75+1,3*1,75+4,5*1,75-(4,5*1,5)+0,5*1,5*2</t>
  </si>
  <si>
    <t>-148912938</t>
  </si>
  <si>
    <t>-2042692742</t>
  </si>
  <si>
    <t>1737535251</t>
  </si>
  <si>
    <t>15,009</t>
  </si>
  <si>
    <t>15,009*0,130</t>
  </si>
  <si>
    <t>-274821606</t>
  </si>
  <si>
    <t>1,0*1,5*2+0,75*1,5*2+(0,75*1,5*2+0,25*1,5*2)*3</t>
  </si>
  <si>
    <t>320095828</t>
  </si>
  <si>
    <t>"stropní deska"(2,6*1,3*0,15+4,0*0,8*0,15+1,3*0,8*0,15+1,0*3,8*0,15)</t>
  </si>
  <si>
    <t>-432296401</t>
  </si>
  <si>
    <t>1,3*0,15+2,6*0,15+0,5*0,15*2+4,5*0,15+1,3*0,15+0,8*0,15+3,8*0,15+1,0*0,15+3,3*0,15+5,3*0,15+1,6*0,15</t>
  </si>
  <si>
    <t>4,5*0,5+3,5*0,5+2,7*0,5</t>
  </si>
  <si>
    <t>493734463</t>
  </si>
  <si>
    <t>1304561334</t>
  </si>
  <si>
    <t>-822146092</t>
  </si>
  <si>
    <t>-1692882399</t>
  </si>
  <si>
    <t>-1065846488</t>
  </si>
  <si>
    <t>1,713*0,120</t>
  </si>
  <si>
    <t>1277737134</t>
  </si>
  <si>
    <t>9,6*2,0*2,0</t>
  </si>
  <si>
    <t>-1598760169</t>
  </si>
  <si>
    <t>38,400*15</t>
  </si>
  <si>
    <t>-1536825450</t>
  </si>
  <si>
    <t>2037225374</t>
  </si>
  <si>
    <t>-1752608677</t>
  </si>
  <si>
    <t>-1056464125</t>
  </si>
  <si>
    <t>6*3</t>
  </si>
  <si>
    <t>-483205979</t>
  </si>
  <si>
    <t>11 - KOLUMBÁRIUM</t>
  </si>
  <si>
    <t>-250248721</t>
  </si>
  <si>
    <t>"150 mm sejmutá ornice - viz část 01a"7,6*1,75*0,7</t>
  </si>
  <si>
    <t>-271148182</t>
  </si>
  <si>
    <t>"zbývající zemina odvezena na skládku"9,310-4,940</t>
  </si>
  <si>
    <t>-1744187536</t>
  </si>
  <si>
    <t>4,370*1,7</t>
  </si>
  <si>
    <t>-119654627</t>
  </si>
  <si>
    <t>7,6*1,0*0,5+7,6*0,3*0,5</t>
  </si>
  <si>
    <t>-139958166</t>
  </si>
  <si>
    <t>4,940</t>
  </si>
  <si>
    <t>-676497564</t>
  </si>
  <si>
    <t>860370919</t>
  </si>
  <si>
    <t>7,6*1,6*0,2</t>
  </si>
  <si>
    <t>818751339</t>
  </si>
  <si>
    <t>7,6*1,6*2*1,15*0,005267</t>
  </si>
  <si>
    <t>-1655552668</t>
  </si>
  <si>
    <t>"sokl-viz řez"7,6*1,6*0,1</t>
  </si>
  <si>
    <t>-852087608</t>
  </si>
  <si>
    <t>7,6*1,6*0,1*0,1</t>
  </si>
  <si>
    <t>75723084</t>
  </si>
  <si>
    <t>7,6*0,5*2</t>
  </si>
  <si>
    <t>-1480794352</t>
  </si>
  <si>
    <t>7,6*0,5*2*0,3*0,06</t>
  </si>
  <si>
    <t>1238289177</t>
  </si>
  <si>
    <t>7,6*0,25*1,6+7,6*1,0*0,25</t>
  </si>
  <si>
    <t>7,6*1,5*1,0-(5,5*1,5*0,5+2,0*1,5*0,5+3,0*1,5*0,5)</t>
  </si>
  <si>
    <t>2128790499</t>
  </si>
  <si>
    <t>(7,6*0,25+7,6*0,25)*2+1,0*0,25*2+1,6*0,25*2</t>
  </si>
  <si>
    <t>7,6*1,5*2+1,0*1,5*2+0,5*1,5*6+1,5*1,5+2,0*1,5*2-(5,5*1,5+2,0*1,5+3,0*1,5)</t>
  </si>
  <si>
    <t>1549831507</t>
  </si>
  <si>
    <t>-1717309392</t>
  </si>
  <si>
    <t>7,6*0,5*2+1,6*0,25*2+1,0*0,25*2</t>
  </si>
  <si>
    <t>1,0*1,5*2+7,6*1,5*2-(5,5*1,5+2,0*1,5+3,0*1,5)+0,5*1,5*6</t>
  </si>
  <si>
    <t>-2118329445</t>
  </si>
  <si>
    <t>8,465</t>
  </si>
  <si>
    <t>8,465*0,130</t>
  </si>
  <si>
    <t>-1475208776</t>
  </si>
  <si>
    <t>"stropní deska"7,6*1,0*0,15</t>
  </si>
  <si>
    <t>463412608</t>
  </si>
  <si>
    <t>7,6*0,15*2+1,0*0,15*2</t>
  </si>
  <si>
    <t>2,0*0,5+7,6*0,5+3,0*0,5</t>
  </si>
  <si>
    <t>1543380726</t>
  </si>
  <si>
    <t>457596630</t>
  </si>
  <si>
    <t>1385104229</t>
  </si>
  <si>
    <t>8470559</t>
  </si>
  <si>
    <t>-313030084</t>
  </si>
  <si>
    <t>1,140*0,120</t>
  </si>
  <si>
    <t>-389191448</t>
  </si>
  <si>
    <t>7,6*2,0</t>
  </si>
  <si>
    <t>839188305</t>
  </si>
  <si>
    <t>15,200*10</t>
  </si>
  <si>
    <t>-1140622818</t>
  </si>
  <si>
    <t>-701469946</t>
  </si>
  <si>
    <t>-1098151578</t>
  </si>
  <si>
    <t>-296937199</t>
  </si>
  <si>
    <t>-2007701915</t>
  </si>
  <si>
    <t>12 - KOLUMBÁRIUM</t>
  </si>
  <si>
    <t>-1687780680</t>
  </si>
  <si>
    <t>"150 mm sejmutá ornice - viz část 01a"5,3*1,75*0,7</t>
  </si>
  <si>
    <t>63447255</t>
  </si>
  <si>
    <t>"zbývající zemina odvezena na skládku"6,493-3,445</t>
  </si>
  <si>
    <t>1207300530</t>
  </si>
  <si>
    <t>3,048*1,7</t>
  </si>
  <si>
    <t>-350057774</t>
  </si>
  <si>
    <t>5,3*1,0*0,5+5,3*0,3*0,5</t>
  </si>
  <si>
    <t>-233999489</t>
  </si>
  <si>
    <t>3,445</t>
  </si>
  <si>
    <t>1797936062</t>
  </si>
  <si>
    <t>183380696</t>
  </si>
  <si>
    <t>5,3*1,6*0,2</t>
  </si>
  <si>
    <t>-1660504012</t>
  </si>
  <si>
    <t>(5,3*1,6*2*5,267*1,15)/1000</t>
  </si>
  <si>
    <t>-1137560742</t>
  </si>
  <si>
    <t>"sokl-viz řez"5,3*1,6*0,1</t>
  </si>
  <si>
    <t>290657444</t>
  </si>
  <si>
    <t>5,3*1,6*0,1*0,1</t>
  </si>
  <si>
    <t>-648563410</t>
  </si>
  <si>
    <t>5,3*0,5*2</t>
  </si>
  <si>
    <t>-1643129657</t>
  </si>
  <si>
    <t>(5,3*0,5*2*0,3)*60/1000</t>
  </si>
  <si>
    <t>-1762771534</t>
  </si>
  <si>
    <t>5,3*1,6*0,25</t>
  </si>
  <si>
    <t>5,3*1,0*(2,3-0,85)-(4,0*0,5*1,5+3,5*1,5*0,5)</t>
  </si>
  <si>
    <t>"odpočet boxy z desek VELOX"-0,5*0,5*1,5</t>
  </si>
  <si>
    <t>1344563748</t>
  </si>
  <si>
    <t>5,3*0,25*2+1,6*0,25*2</t>
  </si>
  <si>
    <t>5,3*1,75*2+1,0*1,75*2-(4,0*1,5+3,5*1,5)+1,0*1,5+0,5*1,5*3</t>
  </si>
  <si>
    <t>1282769993</t>
  </si>
  <si>
    <t>-417963081</t>
  </si>
  <si>
    <t>5,3*1,75*2+1,0*1,75*2-(4,0*1,5+3,5*1,5)</t>
  </si>
  <si>
    <t>279416919</t>
  </si>
  <si>
    <t>4,180*0,130</t>
  </si>
  <si>
    <t>1488120722</t>
  </si>
  <si>
    <t>0,5*1,5*4</t>
  </si>
  <si>
    <t>1823664576</t>
  </si>
  <si>
    <t>"stropní deska"5,3*1,0*0,15</t>
  </si>
  <si>
    <t>-932896704</t>
  </si>
  <si>
    <t>5,3*0,15*2+1,0*0,15*2</t>
  </si>
  <si>
    <t>3,5*0,5+4,0*0,5</t>
  </si>
  <si>
    <t>-2066849036</t>
  </si>
  <si>
    <t>-229219562</t>
  </si>
  <si>
    <t>722167533</t>
  </si>
  <si>
    <t>1434011935</t>
  </si>
  <si>
    <t>-132682212</t>
  </si>
  <si>
    <t>0,795*0,120</t>
  </si>
  <si>
    <t>-768068243</t>
  </si>
  <si>
    <t>5,3*2,0</t>
  </si>
  <si>
    <t>197453426</t>
  </si>
  <si>
    <t>10,6*10</t>
  </si>
  <si>
    <t>586969860</t>
  </si>
  <si>
    <t>1207467034</t>
  </si>
  <si>
    <t>-1494595805</t>
  </si>
  <si>
    <t>429873012</t>
  </si>
  <si>
    <t>8*3</t>
  </si>
  <si>
    <t>13 - PŘÍSTŘEŠEK</t>
  </si>
  <si>
    <t xml:space="preserve">    997 - Přesun sutě</t>
  </si>
  <si>
    <t>PSV - Práce a dodávky PSV</t>
  </si>
  <si>
    <t xml:space="preserve">    712 - Povlakové krytiny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</si>
  <si>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</si>
  <si>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</si>
  <si>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</si>
  <si>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</si>
  <si>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783 - Dokončovací práce - nátěry</t>
  </si>
  <si>
    <t xml:space="preserve">    OST - Ostatní</t>
  </si>
  <si>
    <t>831736282</t>
  </si>
  <si>
    <t>"viz PD-D.1.2.b_01"(6,2+0,6)*0,6*0,9</t>
  </si>
  <si>
    <t>(6,0+0,4+7,7+0,4)*0,6*0,9</t>
  </si>
  <si>
    <t>6,2*0,4*0,9</t>
  </si>
  <si>
    <t>(7,7+0,4+0,4)*0,6*0,9</t>
  </si>
  <si>
    <t>2,550*0,2*0,9+1,4*0,2*0,9</t>
  </si>
  <si>
    <t>-1515236110</t>
  </si>
  <si>
    <t>"zbývající zemina odvezena na skládku"21,267-2,472</t>
  </si>
  <si>
    <t>823881238</t>
  </si>
  <si>
    <t>18,795*1,7</t>
  </si>
  <si>
    <t>-1310439413</t>
  </si>
  <si>
    <t>1,4*0,8*0,9-(1,4*0,6*0,2)</t>
  </si>
  <si>
    <t>2,550*0,8*0,9-(2,550*0,4*0,2)</t>
  </si>
  <si>
    <t>1338563793</t>
  </si>
  <si>
    <t>-1153280307</t>
  </si>
  <si>
    <t>181951112</t>
  </si>
  <si>
    <t>Úprava pláně v hornině třídy těžitelnosti I skupiny 1 až 3 se zhutněním strojně</t>
  </si>
  <si>
    <t>-1677390564</t>
  </si>
  <si>
    <t>Úprava pláně vyrovnáním výškových rozdílů strojně v hornině třídy těžitelnosti I, skupiny 1 až 3 se zhutněním</t>
  </si>
  <si>
    <t>https://podminky.urs.cz/item/CS_URS_2023_01/181951112</t>
  </si>
  <si>
    <t>"PD-01c"</t>
  </si>
  <si>
    <t>6,8*0,6+3,0*0,6+8,5*2*0,4+6,0*2*0,4</t>
  </si>
  <si>
    <t>274313511</t>
  </si>
  <si>
    <t>Základové pásy z betonu tř. C 12/15</t>
  </si>
  <si>
    <t>1078377090</t>
  </si>
  <si>
    <t>Základy z betonu prostého pasy betonu kamenem neprokládaného tř. C 12/15</t>
  </si>
  <si>
    <t>https://podminky.urs.cz/item/CS_URS_2024_02/274313511</t>
  </si>
  <si>
    <t>"viz PD-D.1.2.b_01-statika, 01c"(6,2+0,6)*0,6*0,1</t>
  </si>
  <si>
    <t>(6,0+0,4+7,7+0,4)*0,6*0,1+1,4*0,2*0,1</t>
  </si>
  <si>
    <t>6,2*0,4*0,1</t>
  </si>
  <si>
    <t>(7,7+0,4+0,4)*0,6*0,1</t>
  </si>
  <si>
    <t>2,550*0,2*0,1</t>
  </si>
  <si>
    <t>274321411</t>
  </si>
  <si>
    <t>Základové pasy ze ŽB bez zvýšených nároků na prostředí tř. C 20/25</t>
  </si>
  <si>
    <t>125539088</t>
  </si>
  <si>
    <t>Základy z betonu železového (bez výztuže) pasy z betonu bez zvláštních nároků na prostředí tř. C 20/25</t>
  </si>
  <si>
    <t>https://podminky.urs.cz/item/CS_URS_2024_02/274321411</t>
  </si>
  <si>
    <t>"viz PD-D.1.2.b_01-statika, 01c"(6,2+0,6)*0,6*0,8</t>
  </si>
  <si>
    <t>(6,0+0,4+7,7+0,8)*0,6*0,4+1,4*0,2*0,8</t>
  </si>
  <si>
    <t>6,2*0,4*0,8</t>
  </si>
  <si>
    <t>(7,7+0,4+0,4)*0,6*0,8</t>
  </si>
  <si>
    <t>2,550*0,2*0,8</t>
  </si>
  <si>
    <t>-602914275</t>
  </si>
  <si>
    <t>"dle metodiky URS-směrné množství výztuže 90kg/m3"</t>
  </si>
  <si>
    <t>15,520*0,09</t>
  </si>
  <si>
    <t>311321814-1</t>
  </si>
  <si>
    <t>Nosná zeď ze ŽB pohledového tř. C 25/30 - XC4, XF3,  bez výztuže</t>
  </si>
  <si>
    <t>992316119</t>
  </si>
  <si>
    <t>Nosná zeď ze ŽB pohledového tř. C 25/30 - XC4, XF3, bez výztuže</t>
  </si>
  <si>
    <t>"PD-D.1.2.b_02"</t>
  </si>
  <si>
    <t>6,7*2,6*0,5-(1,0*1,5*0,5)</t>
  </si>
  <si>
    <t>8,4*2,6*0,5-(3,5*2,6*0,5)</t>
  </si>
  <si>
    <t>(3,5+2,4+1,0+1,0+0,5)*2,6*0,5-(4,9*2,6*0,5)</t>
  </si>
  <si>
    <t>-1839503782</t>
  </si>
  <si>
    <t>6,7*2,6*2+2,6*0,5*2-(1,0*1,5*2)+0,5*2,6*2</t>
  </si>
  <si>
    <t>4,9*2*2,6+0,5*2,6*2</t>
  </si>
  <si>
    <t>3,5*2,6*2+0,5*2,6*2</t>
  </si>
  <si>
    <t>883773579</t>
  </si>
  <si>
    <t>66841764</t>
  </si>
  <si>
    <t>-1488594055</t>
  </si>
  <si>
    <t>"dle směrného množství výztuže dle CS ÚRS je cca 150kg/m3"</t>
  </si>
  <si>
    <t>18,88*0,150</t>
  </si>
  <si>
    <t>317351107</t>
  </si>
  <si>
    <t>Zřízení bednění překladů v do 4 m</t>
  </si>
  <si>
    <t>-1827663515</t>
  </si>
  <si>
    <t>Bednění klenbových pásů, říms nebo překladů překladů neproměnného nebo proměnného průřezu nebo při tvaru zalomeném půdorysně nebo nárysně včetně podpěrné konstrukce do výše 4 m zřízení</t>
  </si>
  <si>
    <t>https://podminky.urs.cz/item/CS_URS_2023_01/317351107</t>
  </si>
  <si>
    <t>"průhled"1,0*0,5</t>
  </si>
  <si>
    <t>317351108</t>
  </si>
  <si>
    <t>Odstranění bednění překladů v do 4 m</t>
  </si>
  <si>
    <t>327835107</t>
  </si>
  <si>
    <t>Bednění klenbových pásů, říms nebo překladů překladů neproměnného nebo proměnného průřezu nebo při tvaru zalomeném půdorysně nebo nárysně včetně podpěrné konstrukce do výše 4 m odstranění</t>
  </si>
  <si>
    <t>https://podminky.urs.cz/item/CS_URS_2023_01/317351108</t>
  </si>
  <si>
    <t>3399411-1</t>
  </si>
  <si>
    <t>Sloup ocelový trubka TR 133 x 4,5 mm, ocel S 235 JR s protikorozní ochranou třídy C3,  D+M</t>
  </si>
  <si>
    <t>-1670500294</t>
  </si>
  <si>
    <t>Sloup ocelový trubka TR 133 x 4,5 mm, ocel S 235 JR s protikorozní ochranou třídy C3, D+M</t>
  </si>
  <si>
    <t>3*2,6</t>
  </si>
  <si>
    <t>345321515-1</t>
  </si>
  <si>
    <t>Zídky atikové, parapetní, schodišťové a zábradelní ze ŽB tř. C 25/30-XC4, XF3</t>
  </si>
  <si>
    <t>1369624717</t>
  </si>
  <si>
    <t>"obvod střechy, tl. 150 mm"</t>
  </si>
  <si>
    <t>8,4*2*0,5*0,150</t>
  </si>
  <si>
    <t>6,7*2*0,5*0,150</t>
  </si>
  <si>
    <t>345351005</t>
  </si>
  <si>
    <t>Zřízení bednění plnostěnných zídek atikových, parapetních, zábradelních</t>
  </si>
  <si>
    <t>1776341039</t>
  </si>
  <si>
    <t>Bednění atikových, poprsních, schodišťových, zábradelních zídek plnostěnných zřízení</t>
  </si>
  <si>
    <t>https://podminky.urs.cz/item/CS_URS_2024_02/345351005</t>
  </si>
  <si>
    <t>8,4*2*0,150*2+3,5*0,5+4,9*0,5</t>
  </si>
  <si>
    <t>6,7*2*0,150+6,7*2*0,5</t>
  </si>
  <si>
    <t>345351006</t>
  </si>
  <si>
    <t>Odstranění bednění plnostěnných zídek atikových, parapetních, zábradelních</t>
  </si>
  <si>
    <t>1544590351</t>
  </si>
  <si>
    <t>Bednění atikových, poprsních, schodišťových, zábradelních zídek plnostěnných odstranění</t>
  </si>
  <si>
    <t>https://podminky.urs.cz/item/CS_URS_2024_02/345351006</t>
  </si>
  <si>
    <t>345361821</t>
  </si>
  <si>
    <t>Výztuž zídek atikových, parapetních, schodišťových a zábradelních betonářskou ocelí 10 505</t>
  </si>
  <si>
    <t>1570408821</t>
  </si>
  <si>
    <t>Výztuž atikových, poprsních, schodišťových, zábradelních zídek a madel z betonářské oceli 10 505 (R) nebo BSt 500</t>
  </si>
  <si>
    <t>https://podminky.urs.cz/item/CS_URS_2024_02/345361821</t>
  </si>
  <si>
    <t>2,265*0,150</t>
  </si>
  <si>
    <t>4113254-1</t>
  </si>
  <si>
    <t>Stropy monolitické, žebrové ze ŽB pohledového tř. C 25/30 - XC4, XF3</t>
  </si>
  <si>
    <t>-1474678503</t>
  </si>
  <si>
    <t>8,4*6,7*0,180</t>
  </si>
  <si>
    <t>-1,0*1,0*0,180</t>
  </si>
  <si>
    <t>-844460960</t>
  </si>
  <si>
    <t>8,4*6,7</t>
  </si>
  <si>
    <t>-1,0*1,0</t>
  </si>
  <si>
    <t>1,0*4*0,180</t>
  </si>
  <si>
    <t>(8,4*2+6,7*2)*0,180</t>
  </si>
  <si>
    <t>-649333540</t>
  </si>
  <si>
    <t>411354313</t>
  </si>
  <si>
    <t>Zřízení podpěrné konstrukce stropů výšky do 4 m tl přes 15 do 25 cm</t>
  </si>
  <si>
    <t>1044323871</t>
  </si>
  <si>
    <t>Podpěrná konstrukce stropů - desek, kleneb a skořepin výška podepření do 4 m tloušťka stropu přes 15 do 25 cm zřízení</t>
  </si>
  <si>
    <t>https://podminky.urs.cz/item/CS_URS_2024_02/411354313</t>
  </si>
  <si>
    <t>411354314</t>
  </si>
  <si>
    <t>Odstranění podpěrné konstrukce stropů výšky do 4 m tl přes 15 do 25 cm</t>
  </si>
  <si>
    <t>1698446329</t>
  </si>
  <si>
    <t>Podpěrná konstrukce stropů - desek, kleneb a skořepin výška podepření do 4 m tloušťka stropu přes 15 do 25 cm odstranění</t>
  </si>
  <si>
    <t>https://podminky.urs.cz/item/CS_URS_2024_02/411354314</t>
  </si>
  <si>
    <t>-1235057146</t>
  </si>
  <si>
    <t>9,95*0,150</t>
  </si>
  <si>
    <t>935113211</t>
  </si>
  <si>
    <t>Osazení odvodňovacího betonového žlabu s krycím roštem šířky do 200 mm</t>
  </si>
  <si>
    <t>m</t>
  </si>
  <si>
    <t>461014833</t>
  </si>
  <si>
    <t>Osazení odvodňovacího žlabu s krycím roštem betonového šířky do 200 mm</t>
  </si>
  <si>
    <t>https://podminky.urs.cz/item/CS_URS_2024_02/935113211</t>
  </si>
  <si>
    <t>2,9*2</t>
  </si>
  <si>
    <t>M</t>
  </si>
  <si>
    <t>56241027-1</t>
  </si>
  <si>
    <t>žlab odvodňovací betonový s litinový roštem</t>
  </si>
  <si>
    <t>939738486</t>
  </si>
  <si>
    <t>943211111</t>
  </si>
  <si>
    <t>Montáž lešení prostorového rámového lehkého s podlahami zatížení do 200 kg/m2 v do 10 m</t>
  </si>
  <si>
    <t>1519085385</t>
  </si>
  <si>
    <t>Lešení prostorové rámové lehké pracovní s podlahami s provozním zatížením tř. 3 do 200 kg/m2 výšky do 10 m montáž</t>
  </si>
  <si>
    <t>https://podminky.urs.cz/item/CS_URS_2024_02/943211111</t>
  </si>
  <si>
    <t>4,9*2,83*1,4</t>
  </si>
  <si>
    <t>3,5*2,83*1,4</t>
  </si>
  <si>
    <t>943211211</t>
  </si>
  <si>
    <t>Příplatek k lešení prostorovému rámovému lehkému s podlahami do 200 kg/m2 v do 10 m za každý den použití</t>
  </si>
  <si>
    <t>661641644</t>
  </si>
  <si>
    <t>Lešení prostorové rámové lehké pracovní s podlahami s provozním zatížením tř. 3 do 200 kg/m2 výšky do 10 m příplatek k ceně za každý den použití</t>
  </si>
  <si>
    <t>https://podminky.urs.cz/item/CS_URS_2024_02/943211211</t>
  </si>
  <si>
    <t>33,281*20 'Přepočtené koeficientem množství</t>
  </si>
  <si>
    <t>33</t>
  </si>
  <si>
    <t>943211811</t>
  </si>
  <si>
    <t>Demontáž lešení prostorového rámového lehkého s podlahami zatížení do 200 kg/m2 v do 10 m</t>
  </si>
  <si>
    <t>-1218109430</t>
  </si>
  <si>
    <t>Lešení prostorové rámové lehké pracovní s podlahami s provozním zatížením tř. 3 do 200 kg/m2 výšky do 10 m demontáž</t>
  </si>
  <si>
    <t>https://podminky.urs.cz/item/CS_URS_2024_02/943211811</t>
  </si>
  <si>
    <t>34</t>
  </si>
  <si>
    <t>953961114</t>
  </si>
  <si>
    <t>Kotva chemickým tmelem M 16 hl 125 mm do betonu, ŽB nebo kamene s vyvrtáním otvoru</t>
  </si>
  <si>
    <t>-1301090435</t>
  </si>
  <si>
    <t>Kotva chemická s vyvrtáním otvoru do betonu, železobetonu nebo tvrdého kamene tmel, velikost M 16, hloubka 125 mm</t>
  </si>
  <si>
    <t>https://podminky.urs.cz/item/CS_URS_2024_02/953961114</t>
  </si>
  <si>
    <t>"sloupy-4 kusy na jeden sloup"4*5*2</t>
  </si>
  <si>
    <t>35</t>
  </si>
  <si>
    <t>953965-1</t>
  </si>
  <si>
    <t>Patní plech P12, D+M</t>
  </si>
  <si>
    <t>-1948585668</t>
  </si>
  <si>
    <t>"kotvení na základovou konstrukci+střešní kci"(3+2)*2</t>
  </si>
  <si>
    <t>36</t>
  </si>
  <si>
    <t>953965133</t>
  </si>
  <si>
    <t>Kotevní šroub pro chemické kotvy M 16 dl 300 mm</t>
  </si>
  <si>
    <t>-461778283</t>
  </si>
  <si>
    <t>Kotva chemická s vyvrtáním otvoru kotevní šrouby pro chemické kotvy, velikost M 16, délka 300 mm</t>
  </si>
  <si>
    <t>https://podminky.urs.cz/item/CS_URS_2024_02/953965133</t>
  </si>
  <si>
    <t>5*4*2</t>
  </si>
  <si>
    <t>37</t>
  </si>
  <si>
    <t>974049154</t>
  </si>
  <si>
    <t>Vysekání rýh v betonových zdech hl do 100 mm š do 150 mm</t>
  </si>
  <si>
    <t>-1589108647</t>
  </si>
  <si>
    <t>Vysekání rýh v betonových zdech do hl. 100 mm a šířky do 150 mm</t>
  </si>
  <si>
    <t>https://podminky.urs.cz/item/CS_URS_2024_02/974049154</t>
  </si>
  <si>
    <t>"deštový svod"2,83*2</t>
  </si>
  <si>
    <t>"elektro"2,6</t>
  </si>
  <si>
    <t>"kanalizace"2,83</t>
  </si>
  <si>
    <t>38</t>
  </si>
  <si>
    <t>949101111</t>
  </si>
  <si>
    <t>Lešení pomocné pro objekty pozemních staveb s lešeňovou podlahou v do 1,9 m zatížení do 150 kg/m2</t>
  </si>
  <si>
    <t>1930658305</t>
  </si>
  <si>
    <t>Lešení pomocné pracovní pro objekty pozemních staveb pro zatížení do 150 kg/m2, o výšce lešeňové podlahy do 1,9 m</t>
  </si>
  <si>
    <t>https://podminky.urs.cz/item/CS_URS_2023_01/949101111</t>
  </si>
  <si>
    <t>(8,4*6,7)</t>
  </si>
  <si>
    <t>39</t>
  </si>
  <si>
    <t>952901111</t>
  </si>
  <si>
    <t>Vyčištění budov bytové a občanské výstavby při výšce podlaží do 4 m</t>
  </si>
  <si>
    <t>-758492816</t>
  </si>
  <si>
    <t>Vyčištění budov nebo objektů před předáním do užívání budov bytové nebo občanské výstavby, světlé výšky podlaží do 4 m</t>
  </si>
  <si>
    <t>https://podminky.urs.cz/item/CS_URS_2023_01/952901111</t>
  </si>
  <si>
    <t>997</t>
  </si>
  <si>
    <t>Přesun sutě</t>
  </si>
  <si>
    <t>40</t>
  </si>
  <si>
    <t>997013211</t>
  </si>
  <si>
    <t>Vnitrostaveništní doprava suti a vybouraných hmot pro budovy v do 6 m ručně</t>
  </si>
  <si>
    <t>-1922172893</t>
  </si>
  <si>
    <t>Vnitrostaveništní doprava suti a vybouraných hmot vodorovně do 50 m s naložením ručně pro budovy a haly výšky do 6 m</t>
  </si>
  <si>
    <t>https://podminky.urs.cz/item/CS_URS_2024_02/997013211</t>
  </si>
  <si>
    <t>997013501</t>
  </si>
  <si>
    <t>Odvoz suti a vybouraných hmot na skládku nebo meziskládku do 1 km se složením</t>
  </si>
  <si>
    <t>1737345863</t>
  </si>
  <si>
    <t>Odvoz suti a vybouraných hmot na skládku nebo meziskládku se složením, na vzdálenost do 1 km</t>
  </si>
  <si>
    <t>https://podminky.urs.cz/item/CS_URS_2024_02/997013501</t>
  </si>
  <si>
    <t>42</t>
  </si>
  <si>
    <t>997013509</t>
  </si>
  <si>
    <t>Příplatek k odvozu suti a vybouraných hmot na skládku ZKD 1 km přes 1 km</t>
  </si>
  <si>
    <t>-1169828547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</si>
  <si>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</si>
  <si>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</si>
  <si>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0,366*9 'Přepočtené koeficientem množství</t>
  </si>
  <si>
    <t>43</t>
  </si>
  <si>
    <t>997013871</t>
  </si>
  <si>
    <t>Poplatek za uložení stavebního odpadu na recyklační skládce (skládkovné) směsného stavebního a demoličního kód odpadu 17 09 04</t>
  </si>
  <si>
    <t>-465389473</t>
  </si>
  <si>
    <t>Poplatek za uložení stavebního odpadu na recyklační skládce (skládkovné) směsného stavebního a demoličního zatříděného do Katalogu odpadů pod kódem 17 09 04</t>
  </si>
  <si>
    <t>https://podminky.urs.cz/item/CS_URS_2024_02/997013871</t>
  </si>
  <si>
    <t>44</t>
  </si>
  <si>
    <t>998018001</t>
  </si>
  <si>
    <t>Přesun hmot pro budovy ruční pro budovy v do 6 m</t>
  </si>
  <si>
    <t>1636556730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</si>
  <si>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</si>
  <si>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https://podminky.urs.cz/item/CS_URS_2024_02/998018001</t>
  </si>
  <si>
    <t>Práce a dodávky PSV</t>
  </si>
  <si>
    <t>712</t>
  </si>
  <si>
    <t>Povlakové krytiny</t>
  </si>
  <si>
    <t>45</t>
  </si>
  <si>
    <t>712311101</t>
  </si>
  <si>
    <t>Provedení povlakové krytiny střech do 10° za studena lakem penetračním nebo asfaltovým</t>
  </si>
  <si>
    <t>1683622101</t>
  </si>
  <si>
    <t>Provedení povlakové krytiny střech plochých do 10° natěradly a tmely za studena nátěrem lakem penetračním nebo asfaltovým</t>
  </si>
  <si>
    <t>https://podminky.urs.cz/item/CS_URS_2024_02/712311101</t>
  </si>
  <si>
    <t>8,4*6,7+8,4*0,5*2+6,7*0,5*2</t>
  </si>
  <si>
    <t>46</t>
  </si>
  <si>
    <t>11163150</t>
  </si>
  <si>
    <t>lak penetrační asfaltový</t>
  </si>
  <si>
    <t>735229189</t>
  </si>
  <si>
    <t>71,38*0,00032 'Přepočtené koeficientem množství</t>
  </si>
  <si>
    <t>47</t>
  </si>
  <si>
    <t>712311117-1</t>
  </si>
  <si>
    <t>Provedení povlakové krytiny střech do 10° nátěrovou hydroizolací</t>
  </si>
  <si>
    <t>-1775890871</t>
  </si>
  <si>
    <t>48</t>
  </si>
  <si>
    <t>24613621-1</t>
  </si>
  <si>
    <t>nátěrová hydroizolace</t>
  </si>
  <si>
    <t>kg</t>
  </si>
  <si>
    <t>-1247294367</t>
  </si>
  <si>
    <t>71,38*2,2 'Přepočtené koeficientem množství</t>
  </si>
  <si>
    <t>49</t>
  </si>
  <si>
    <t>998712121</t>
  </si>
  <si>
    <t>Přesun hmot tonážní pro krytiny povlakové ruční v objektech v do 6 m</t>
  </si>
  <si>
    <t>-821985636</t>
  </si>
  <si>
    <t>Přesun hmot pro povlakové krytiny stanovený z hmotnosti přesunovaného materiálu vodorovná dopravní vzdálenost do 50 m ruční (bez užití mechanizace) v objektech výšky do 6 m</t>
  </si>
  <si>
    <t>https://podminky.urs.cz/item/CS_URS_2024_02/998712121</t>
  </si>
  <si>
    <t>721</t>
  </si>
  <si>
    <t>Zdravotechnika - vnitřní kanalizace</t>
  </si>
  <si>
    <t>50</t>
  </si>
  <si>
    <t>721249115</t>
  </si>
  <si>
    <t>Montáž lapače střešních splavenin z PP DN 110 ostatní typ</t>
  </si>
  <si>
    <t>1278011747</t>
  </si>
  <si>
    <t>Lapače střešních splavenin montáž lapačů střešních splavenin ostatních typů polypropylenových DN 110</t>
  </si>
  <si>
    <t>https://podminky.urs.cz/item/CS_URS_2024_02/721249115</t>
  </si>
  <si>
    <t>51</t>
  </si>
  <si>
    <t>28341110-1</t>
  </si>
  <si>
    <t>vpusť rohová atiková koutová z PVC průměr 110/L500 mm, vč. ochranné mřížky</t>
  </si>
  <si>
    <t>668127471</t>
  </si>
  <si>
    <t>52</t>
  </si>
  <si>
    <t>7211733-1</t>
  </si>
  <si>
    <t>Čistící kus KGRE 110, D+M</t>
  </si>
  <si>
    <t>367670526</t>
  </si>
  <si>
    <t xml:space="preserve">"pata potrubí svod"2 </t>
  </si>
  <si>
    <t>53</t>
  </si>
  <si>
    <t>998721121</t>
  </si>
  <si>
    <t>Přesun hmot tonážní pro vnitřní kanalizaci ruční v objektech v do 6 m</t>
  </si>
  <si>
    <t>1537778562</t>
  </si>
  <si>
    <t>Přesun hmot pro vnitřní kanalizaci stanovený z hmotnosti přesunovaného materiálu vodorovná dopravní vzdálenost do 50 m ruční (bez užití mechanizace) v objektech výšky do 6 m</t>
  </si>
  <si>
    <t>https://podminky.urs.cz/item/CS_URS_2024_02/998721121</t>
  </si>
  <si>
    <t>762</t>
  </si>
  <si>
    <t>Konstrukce tesařské</t>
  </si>
  <si>
    <t>54</t>
  </si>
  <si>
    <t>762361-1</t>
  </si>
  <si>
    <t>Spára-hranolek š. 20 mm a hl. 10 mm, D+M</t>
  </si>
  <si>
    <t>685567912</t>
  </si>
  <si>
    <t>4,9+3,5</t>
  </si>
  <si>
    <t>55</t>
  </si>
  <si>
    <t>762361-2</t>
  </si>
  <si>
    <t>Okapnička-hranolek š. 20 mm a hl. 10 mm, D+M</t>
  </si>
  <si>
    <t>-49916356</t>
  </si>
  <si>
    <t>8,4*2</t>
  </si>
  <si>
    <t>56</t>
  </si>
  <si>
    <t>998762311</t>
  </si>
  <si>
    <t>Přesun hmot procentní pro kce tesařské ruční v objektech v do 6 m</t>
  </si>
  <si>
    <t>%</t>
  </si>
  <si>
    <t>313489443</t>
  </si>
  <si>
    <t>Přesun hmot pro konstrukce tesařské stanovený procentní sazbou (%) z ceny vodorovná dopravní vzdálenost do 50 m ruční (bez užití mechanizace) v objektech výšky do 6 m</t>
  </si>
  <si>
    <t>https://podminky.urs.cz/item/CS_URS_2024_02/998762311</t>
  </si>
  <si>
    <t>764</t>
  </si>
  <si>
    <t>Konstrukce klempířské</t>
  </si>
  <si>
    <t>57</t>
  </si>
  <si>
    <t>764568623-1</t>
  </si>
  <si>
    <t>Svod kruhový včetně objímek, kolen, odskoků z plastu průměru přes 105 do 125 mm, vč. zámečnického zaplentování</t>
  </si>
  <si>
    <t>829787032</t>
  </si>
  <si>
    <t>2*2,83</t>
  </si>
  <si>
    <t>58</t>
  </si>
  <si>
    <t>998764121</t>
  </si>
  <si>
    <t>Přesun hmot tonážní pro konstrukce klempířské ruční v objektech v do 6 m</t>
  </si>
  <si>
    <t>1611395042</t>
  </si>
  <si>
    <t>Přesun hmot pro konstrukce klempířské stanovený z hmotnosti přesunovaného materiálu vodorovná dopravní vzdálenost do 50 m ruční (bez užtití mechanizace) v objektech výšky do 6 m</t>
  </si>
  <si>
    <t>https://podminky.urs.cz/item/CS_URS_2024_02/998764121</t>
  </si>
  <si>
    <t>767</t>
  </si>
  <si>
    <t>Konstrukce zámečnické</t>
  </si>
  <si>
    <t>59</t>
  </si>
  <si>
    <t>76700-1</t>
  </si>
  <si>
    <t>Prosklené posuvné panely, vč. obvodového rámu Alu profily 40x70 mm, vč. zasklení bezpečnostní sklo ESG 10 mm, vč. kování, vč. posuvného otevírání na bázi zavěšení panelu ze stropní kolejnice, D+M, vč. dopravy</t>
  </si>
  <si>
    <t>-117789524</t>
  </si>
  <si>
    <t>60</t>
  </si>
  <si>
    <t>76700-2</t>
  </si>
  <si>
    <t>Posuvné dveře rámové 2600 x 2600 mm, závěsná kolejnice přisazená, 2xpevný sloupek, vč. kování, dorazu, skla, D+M, vč. dopravy</t>
  </si>
  <si>
    <t>1296730390</t>
  </si>
  <si>
    <t>61</t>
  </si>
  <si>
    <t>76700-3</t>
  </si>
  <si>
    <t>Světlík - ocelo skleněná pyramida, mléčné sklo, matové sklo ESG 8 mm,  1000 x 1000 mm, D+M, vč. dopravy</t>
  </si>
  <si>
    <t>-359604624</t>
  </si>
  <si>
    <t>Světlík - ocelo skleněná pyramida, mléčné sklo, matové sklo ESG 8 mm, 1000 x 1000 mm, D+M, vč. dopravy</t>
  </si>
  <si>
    <t>62</t>
  </si>
  <si>
    <t>998767311</t>
  </si>
  <si>
    <t>Přesun hmot procentní pro zámečnické konstrukce ruční v objektech v do 6 m</t>
  </si>
  <si>
    <t>-354525876</t>
  </si>
  <si>
    <t>Přesun hmot pro zámečnické konstrukce stanovený procentní sazbou (%) z ceny vodorovná dopravní vzdálenost do 50 m ruční (bez užití mechanizace) v objektech výšky do 6 m</t>
  </si>
  <si>
    <t>https://podminky.urs.cz/item/CS_URS_2024_02/998767311</t>
  </si>
  <si>
    <t>783</t>
  </si>
  <si>
    <t>Dokončovací práce - nátěry</t>
  </si>
  <si>
    <t>63</t>
  </si>
  <si>
    <t>783301313</t>
  </si>
  <si>
    <t>Odmaštění zámečnických konstrukcí ředidlovým odmašťovačem</t>
  </si>
  <si>
    <t>-30940718</t>
  </si>
  <si>
    <t>Příprava podkladu zámečnických konstrukcí před provedením nátěru odmaštění odmašťovačem ředidlovým</t>
  </si>
  <si>
    <t>https://podminky.urs.cz/item/CS_URS_2023_01/783301313</t>
  </si>
  <si>
    <t>"TR 133 x 4,5 mm-3 x"</t>
  </si>
  <si>
    <t>((2*3,14*0,133+2*3,14*0,0665*0,0045)*5*2,6)*1,25</t>
  </si>
  <si>
    <t>64</t>
  </si>
  <si>
    <t>783342101</t>
  </si>
  <si>
    <t>Tmelení včetně přebroušení zámečnických konstrukcí polyuretanovým tmelem</t>
  </si>
  <si>
    <t>-1317701222</t>
  </si>
  <si>
    <t>Tmelení zámečnických konstrukcí včetně přebroušení tmelených míst, tmelem polyuretanovým</t>
  </si>
  <si>
    <t>https://podminky.urs.cz/item/CS_URS_2024_02/783342101</t>
  </si>
  <si>
    <t>65</t>
  </si>
  <si>
    <t>783344101</t>
  </si>
  <si>
    <t>Základní jednonásobný polyuretanový nátěr zámečnických konstrukcí</t>
  </si>
  <si>
    <t>-1088096291</t>
  </si>
  <si>
    <t>Základní nátěr zámečnických konstrukcí jednonásobný polyuretanový</t>
  </si>
  <si>
    <t>https://podminky.urs.cz/item/CS_URS_2024_02/783344101</t>
  </si>
  <si>
    <t>66</t>
  </si>
  <si>
    <t>783344201</t>
  </si>
  <si>
    <t>Základní antikorozní jednonásobný polyuretanový nátěr zámečnických konstrukcí</t>
  </si>
  <si>
    <t>-2086896242</t>
  </si>
  <si>
    <t>Základní antikorozní nátěr zámečnických konstrukcí jednonásobný polyuretanový</t>
  </si>
  <si>
    <t>https://podminky.urs.cz/item/CS_URS_2024_02/783344201</t>
  </si>
  <si>
    <t>67</t>
  </si>
  <si>
    <t>783347101</t>
  </si>
  <si>
    <t>Krycí jednonásobný polyuretanový nátěr zámečnických konstrukcí</t>
  </si>
  <si>
    <t>1468515117</t>
  </si>
  <si>
    <t>Krycí nátěr (email) zámečnických konstrukcí jednonásobný polyuretanový</t>
  </si>
  <si>
    <t>https://podminky.urs.cz/item/CS_URS_2024_02/783347101</t>
  </si>
  <si>
    <t>OST</t>
  </si>
  <si>
    <t>Ostatní</t>
  </si>
  <si>
    <t>68</t>
  </si>
  <si>
    <t>OST1</t>
  </si>
  <si>
    <t>Lavice-masiv, vč. povrchové úpravy, D+M, vč. dopravy</t>
  </si>
  <si>
    <t>-69391956</t>
  </si>
  <si>
    <t>69</t>
  </si>
  <si>
    <t>OST12</t>
  </si>
  <si>
    <t>Pult - podstavec, kámen, D+M, vč. dopravy</t>
  </si>
  <si>
    <t>kpl</t>
  </si>
  <si>
    <t>1110129139</t>
  </si>
  <si>
    <t>02 - Navrhovaný mobiliář</t>
  </si>
  <si>
    <t>936124-L2</t>
  </si>
  <si>
    <t>Lavice dřevěná masivní dubové hranoly, vč. povrchové úpravy (olejová lazura do exteriéru), 3750 x 500, D+M, vč. dopravy</t>
  </si>
  <si>
    <t>-1428736651</t>
  </si>
  <si>
    <t>"PD C05"2</t>
  </si>
  <si>
    <t>936124-L4</t>
  </si>
  <si>
    <t>Lavice dřevěná masivní dubové hranoly, vč. povrchové úpravy (olejová lazura do exteriéru), 2 250 x 500 mm,  D+M, vč. dopravy</t>
  </si>
  <si>
    <t>857517609</t>
  </si>
  <si>
    <t>Lavice dřevěná masivní dubové hranoly, vč. povrchové úpravy (olejová lazura do exteriéru), 2 250 x 500 mm, D+M, vč. dopravy</t>
  </si>
  <si>
    <t>"PD C05"1</t>
  </si>
  <si>
    <t>936124-L5</t>
  </si>
  <si>
    <t>Lavice dřevěná masivní dubové hranoly, vč. povrchové úpravy (olejová lazura do exteriéru), 1 750 x 1 750 mm,  D+M, vč. dopravy</t>
  </si>
  <si>
    <t>-1111123382</t>
  </si>
  <si>
    <t>Lavice dřevěná masivní dubové hranoly, vč. povrchové úpravy (olejová lazura do exteriéru), 1 750 x 1 750 mm, D+M, vč. dopravy</t>
  </si>
  <si>
    <t>03 - Navrhované povrchy</t>
  </si>
  <si>
    <t>A - Mlatový povrch</t>
  </si>
  <si>
    <t xml:space="preserve">    5 - Komunikace pozemní</t>
  </si>
  <si>
    <t>122251104</t>
  </si>
  <si>
    <t>Odkopávky a prokopávky nezapažené v hornině třídy těžitelnosti I skupiny 3 objem do 500 m3 strojně</t>
  </si>
  <si>
    <t>-1894705886</t>
  </si>
  <si>
    <t>Odkopávky a prokopávky nezapažené strojně v hornině třídy těžitelnosti I skupiny 3 přes 100 do 500 m3</t>
  </si>
  <si>
    <t>https://podminky.urs.cz/item/CS_URS_2023_01/122251104</t>
  </si>
  <si>
    <t>"skladba A-tl. 440 mm, 150 mm sejmuta ornice"</t>
  </si>
  <si>
    <t>(34,50*2,0+34,50*6,0+15,0*3,0)*(0,440-0,150)</t>
  </si>
  <si>
    <t>-1356327644</t>
  </si>
  <si>
    <t>279873098</t>
  </si>
  <si>
    <t>93,090*1,7</t>
  </si>
  <si>
    <t>-393064929</t>
  </si>
  <si>
    <t>34,50*2,0+34,50*6,0+15,0*3,0</t>
  </si>
  <si>
    <t>311311-1</t>
  </si>
  <si>
    <t>Sokl z betonu prostého tř. C 25/30, včetně základu</t>
  </si>
  <si>
    <t>-22227383</t>
  </si>
  <si>
    <t>"betonový sokl pro umělecké dílo"0,5*0,5*0,5</t>
  </si>
  <si>
    <t>311351-2</t>
  </si>
  <si>
    <t xml:space="preserve">Zřízení jednostranného bednění </t>
  </si>
  <si>
    <t>-2043155966</t>
  </si>
  <si>
    <t>0,5*0,5*4</t>
  </si>
  <si>
    <t>311351-1</t>
  </si>
  <si>
    <t xml:space="preserve">Odstranění jednostranného bednění </t>
  </si>
  <si>
    <t>1453746937</t>
  </si>
  <si>
    <t>3113519-1</t>
  </si>
  <si>
    <t>Příplatek k cenám bednění za pohledový beton</t>
  </si>
  <si>
    <t>-1878247021</t>
  </si>
  <si>
    <t>434311115</t>
  </si>
  <si>
    <t>Schodišťové stupně dusané na terén z betonu tř. C 20/25 bez potěru</t>
  </si>
  <si>
    <t>-92654026</t>
  </si>
  <si>
    <t>Stupně dusané z betonu prostého nebo prokládaného kamenem na terén nebo na desku bez potěru, se zahlazením povrchu tř. C 20/25</t>
  </si>
  <si>
    <t>https://podminky.urs.cz/item/CS_URS_2023_01/434311115</t>
  </si>
  <si>
    <t>2,3*2</t>
  </si>
  <si>
    <t>434351141</t>
  </si>
  <si>
    <t>Zřízení bednění stupňů přímočarých schodišť</t>
  </si>
  <si>
    <t>2112368940</t>
  </si>
  <si>
    <t>Bednění stupňů betonovaných na podstupňové desce nebo na terénu půdorysně přímočarých zřízení</t>
  </si>
  <si>
    <t>https://podminky.urs.cz/item/CS_URS_2023_01/434351141</t>
  </si>
  <si>
    <t>2,3*2*0,180</t>
  </si>
  <si>
    <t>434351142</t>
  </si>
  <si>
    <t>Odstranění bednění stupňů přímočarých schodišť</t>
  </si>
  <si>
    <t>642063975</t>
  </si>
  <si>
    <t>Bednění stupňů betonovaných na podstupňové desce nebo na terénu půdorysně přímočarých odstranění</t>
  </si>
  <si>
    <t>https://podminky.urs.cz/item/CS_URS_2023_01/434351142</t>
  </si>
  <si>
    <t>Komunikace pozemní</t>
  </si>
  <si>
    <t>564732111</t>
  </si>
  <si>
    <t>Podklad z vibrovaného štěrku VŠ tl 100 mm</t>
  </si>
  <si>
    <t>2059756338</t>
  </si>
  <si>
    <t>Podklad nebo kryt z vibrovaného štěrku VŠ s rozprostřením, vlhčením a zhutněním, po zhutnění tl. 100 mm</t>
  </si>
  <si>
    <t>https://podminky.urs.cz/item/CS_URS_2023_01/564732111</t>
  </si>
  <si>
    <t>"VŠ 8/16"</t>
  </si>
  <si>
    <t>564752111</t>
  </si>
  <si>
    <t>Podklad z vibrovaného štěrku VŠ tl 150 mm</t>
  </si>
  <si>
    <t>-44648579</t>
  </si>
  <si>
    <t>Podklad nebo kryt z vibrovaného štěrku VŠ s rozprostřením, vlhčením a zhutněním, po zhutnění tl. 150 mm</t>
  </si>
  <si>
    <t>https://podminky.urs.cz/item/CS_URS_2023_01/564752111</t>
  </si>
  <si>
    <t>"VŠ 32/64"</t>
  </si>
  <si>
    <t>"VŠ 16/32"</t>
  </si>
  <si>
    <t>589116-1</t>
  </si>
  <si>
    <t>Mlatový povrch, hlinitopísčitá lomová výsivka,  vč. dopravy</t>
  </si>
  <si>
    <t>1846485015</t>
  </si>
  <si>
    <t>321,0*0,04</t>
  </si>
  <si>
    <t>"uvažováno 1 m3=200 kg, 10% ztratné"(12,840*2000)/1000*1,1</t>
  </si>
  <si>
    <t>916271122</t>
  </si>
  <si>
    <t>Chodníkový obrubník z ocelové ráfoviny 5 x 250 mm</t>
  </si>
  <si>
    <t>1155302482</t>
  </si>
  <si>
    <t>https://podminky.urs.cz/item/CS_URS_2023_01/916271122</t>
  </si>
  <si>
    <t>"obruba pouze mlat x zatravěná plocha, mlat x litý povrch, kačírek x litý povrch"</t>
  </si>
  <si>
    <t>34,50*2+23,0+6,0+2,0+3,5*2</t>
  </si>
  <si>
    <t>919726123</t>
  </si>
  <si>
    <t>Geotextilie pro ochranu, separaci a filtraci netkaná měrná hm přes 300 do 500 g/m2</t>
  </si>
  <si>
    <t>-699474525</t>
  </si>
  <si>
    <t>Geotextilie netkaná pro ochranu, separaci nebo filtraci měrná hmotnost přes 300 do 500 g/m2</t>
  </si>
  <si>
    <t>https://podminky.urs.cz/item/CS_URS_2023_01/919726123</t>
  </si>
  <si>
    <t>998225111</t>
  </si>
  <si>
    <t>Přesun hmot pro pozemní komunikace s krytem z kamene, monolitickým betonovým nebo živičným</t>
  </si>
  <si>
    <t>241717655</t>
  </si>
  <si>
    <t>Přesun hmot pro komunikace s krytem z kameniva, monolitickým betonovým nebo živičným dopravní vzdálenost do 200 m jakékoliv délky objektu</t>
  </si>
  <si>
    <t>https://podminky.urs.cz/item/CS_URS_2023_01/998225111</t>
  </si>
  <si>
    <t>B - Litý beton pochozí</t>
  </si>
  <si>
    <t xml:space="preserve">    711 - Izolace proti vodě, vlhkosti a plynům</t>
  </si>
  <si>
    <t>122251102</t>
  </si>
  <si>
    <t>Odkopávky a prokopávky nezapažené v hornině třídy těžitelnosti I skupiny 3 objem do 50 m3 strojně</t>
  </si>
  <si>
    <t>433136064</t>
  </si>
  <si>
    <t>Odkopávky a prokopávky nezapažené strojně v hornině třídy těžitelnosti I skupiny 3 přes 20 do 50 m3</t>
  </si>
  <si>
    <t>https://podminky.urs.cz/item/CS_URS_2023_01/122251102</t>
  </si>
  <si>
    <t>"skladba B-tl. 400 mm, 150 mm sejmuta ornice, viz PD 01c"</t>
  </si>
  <si>
    <t>(34,50-(3,0+3,50))*15,0</t>
  </si>
  <si>
    <t>-(15,0*1,1+5,3*1,6+2,5*1,6+4,8*1,6+9,1*1,6+7,6*1,6+1,6*6,1+6,6*1,6+4,6*1,6+6,8*0,6+6,0*0,6+8,5*2*0,4+6,0*2*0,4)</t>
  </si>
  <si>
    <t>309,660*(0,4-0,150)</t>
  </si>
  <si>
    <t>-304149528</t>
  </si>
  <si>
    <t>-299870605</t>
  </si>
  <si>
    <t>77,415*1,7</t>
  </si>
  <si>
    <t>-667567662</t>
  </si>
  <si>
    <t>532575914</t>
  </si>
  <si>
    <t>564851111</t>
  </si>
  <si>
    <t>Podklad ze štěrkodrtě ŠD plochy přes 100 m2 tl 150 mm</t>
  </si>
  <si>
    <t>1844918188</t>
  </si>
  <si>
    <t>Podklad ze štěrkodrti ŠD s rozprostřením a zhutněním plochy přes 100 m2, po zhutnění tl. 150 mm</t>
  </si>
  <si>
    <t>https://podminky.urs.cz/item/CS_URS_2023_01/564851111</t>
  </si>
  <si>
    <t>581111211</t>
  </si>
  <si>
    <t>Kryt cementobetonový vozovek skupiny CB II tl 100 mm</t>
  </si>
  <si>
    <t>-923358932</t>
  </si>
  <si>
    <t>Kryt cementobetonový silničních komunikací skupiny CB II tl. 100 mm</t>
  </si>
  <si>
    <t>https://podminky.urs.cz/item/CS_URS_2023_01/581111211</t>
  </si>
  <si>
    <t>-1822046688</t>
  </si>
  <si>
    <t>"obruba pouze, mlat x litý povrch, kačírek x litý povrch"</t>
  </si>
  <si>
    <t>6,10+7,10*2+4,50+3,5+0,75*2+3,75*2+3,5*2+2,0*2+3,5*2+3,5*2+2,75*2</t>
  </si>
  <si>
    <t>919716111</t>
  </si>
  <si>
    <t>Výztuž cementobetonového krytu ze svařovaných sítí hmotnosti do 7,5 kg/m2</t>
  </si>
  <si>
    <t>1342323264</t>
  </si>
  <si>
    <t>Ocelová výztuž cementobetonového krytu ze svařovaných sítí hmotnosti do 7,5 kg/m2</t>
  </si>
  <si>
    <t>https://podminky.urs.cz/item/CS_URS_2023_01/919716111</t>
  </si>
  <si>
    <t>(309,660*7,5*1,1)/1000</t>
  </si>
  <si>
    <t>-1033140931</t>
  </si>
  <si>
    <t>-705985770</t>
  </si>
  <si>
    <t>711</t>
  </si>
  <si>
    <t>Izolace proti vodě, vlhkosti a plynům</t>
  </si>
  <si>
    <t>711471053</t>
  </si>
  <si>
    <t>Provedení vodorovné izolace proti tlakové vodě termoplasty volně položenou fólií z nízkolehčeného PE</t>
  </si>
  <si>
    <t>1511415333</t>
  </si>
  <si>
    <t>Provedení izolace proti povrchové a podpovrchové tlakové vodě termoplasty na ploše vodorovné V folií z nízkolehčeného PE položenou volně</t>
  </si>
  <si>
    <t>https://podminky.urs.cz/item/CS_URS_2023_01/711471053</t>
  </si>
  <si>
    <t>-(15,0*1,1+5,3*1,6+2,5*1,6+4,8*1,6+9,1*1,6+7,6*1,6+1,6*6,1+6,6*1,6+4,6*1,6+6,8*0,6+6,0*0,6+8,5*2*0,4+6,00*2*0,4)</t>
  </si>
  <si>
    <t>28323074</t>
  </si>
  <si>
    <t>fólie LDPE (750 kg/m3) proti zemní vlhkosti nad úrovní terénu tl 3mm</t>
  </si>
  <si>
    <t>1065089014</t>
  </si>
  <si>
    <t>309,66*1,1655 'Přepočtené koeficientem množství</t>
  </si>
  <si>
    <t>998711121</t>
  </si>
  <si>
    <t>Přesun hmot tonážní pro izolace proti vodě, vlhkosti a plynům ruční v objektech v do 6 m</t>
  </si>
  <si>
    <t>1699793651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</si>
  <si>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</si>
  <si>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https://podminky.urs.cz/item/CS_URS_2024_02/998711121</t>
  </si>
  <si>
    <t>C - Kačírek pochozí vsak</t>
  </si>
  <si>
    <t>"skladba C-tl. 450 mm, 150 mm sejmuta ornice"</t>
  </si>
  <si>
    <t>2,0*3,5*0,3</t>
  </si>
  <si>
    <t>3,5*2,75*0,3</t>
  </si>
  <si>
    <t>3,5*3,75*0,3</t>
  </si>
  <si>
    <t>3,25*2,75*0,3</t>
  </si>
  <si>
    <t>0,75*3,5*0,3</t>
  </si>
  <si>
    <t>12,395*1,7</t>
  </si>
  <si>
    <t>2,0*3,5</t>
  </si>
  <si>
    <t>3,5*2,75</t>
  </si>
  <si>
    <t>3,5*3,75</t>
  </si>
  <si>
    <t>3,25*2,75</t>
  </si>
  <si>
    <t>0,75*3,5</t>
  </si>
  <si>
    <t>564861011</t>
  </si>
  <si>
    <t>Podklad ze štěrkodrtě ŠD plochy do 100 m2 tl 200 mm</t>
  </si>
  <si>
    <t>-388319173</t>
  </si>
  <si>
    <t>Podklad ze štěrkodrti ŠD s rozprostřením a zhutněním plochy jednotlivě do 100 m2, po zhutnění tl. 200 mm</t>
  </si>
  <si>
    <t>https://podminky.urs.cz/item/CS_URS_2024_02/564861011</t>
  </si>
  <si>
    <t>571908111-1</t>
  </si>
  <si>
    <t>Kryt říční  kamenivo (kačírkem) tl 100 mm, kačírek 8/16</t>
  </si>
  <si>
    <t>491362941</t>
  </si>
  <si>
    <t>Kryt říční kamenivo (kačírkem) tl 100 mm, kačírek 8/16</t>
  </si>
  <si>
    <t>919726121</t>
  </si>
  <si>
    <t>Geotextilie pro ochranu, separaci a filtraci netkaná měrná hm do 200 g/m2</t>
  </si>
  <si>
    <t>2047464959</t>
  </si>
  <si>
    <t>Geotextilie netkaná pro ochranu, separaci nebo filtraci měrná hmotnost do 200 g/m2</t>
  </si>
  <si>
    <t>https://podminky.urs.cz/item/CS_URS_2023_01/919726121</t>
  </si>
  <si>
    <t>04 - Výsadba-SÚ</t>
  </si>
  <si>
    <t>181351005</t>
  </si>
  <si>
    <t>Rozprostření ornice tl vrstvy přes 250 do 300 mm pl do 100 m2 v rovině nebo ve svahu do 1:5 strojně</t>
  </si>
  <si>
    <t>-987794105</t>
  </si>
  <si>
    <t>Rozprostření a urovnání ornice v rovině nebo ve svahu sklonu do 1:5 strojně při souvislé ploše do 100 m2, tl. vrstvy přes 250 do 300 mm</t>
  </si>
  <si>
    <t>https://podminky.urs.cz/item/CS_URS_2024_02/181351005</t>
  </si>
  <si>
    <t>15,0*3,50</t>
  </si>
  <si>
    <t>162211311</t>
  </si>
  <si>
    <t>Vodorovné přemístění výkopku z horniny třídy těžitelnosti I skupiny 1 až 3 stavebním kolečkem do 10 m</t>
  </si>
  <si>
    <t>733766777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</si>
  <si>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</si>
  <si>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https://podminky.urs.cz/item/CS_URS_2024_02/162211311</t>
  </si>
  <si>
    <t>"dovoz ornice z mezideponie"</t>
  </si>
  <si>
    <t>15,0*3,50*0,30</t>
  </si>
  <si>
    <t>162211319</t>
  </si>
  <si>
    <t>Příplatek k vodorovnému přemístění výkopku z horniny třídy těžitelnosti I skupiny 1 až 3 stavebním kolečkem za každých dalších 10 m</t>
  </si>
  <si>
    <t>-1759915497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</si>
  <si>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</si>
  <si>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https://podminky.urs.cz/item/CS_URS_2024_02/162211319</t>
  </si>
  <si>
    <t>"uvažována mezideponie ornice 50,0 m"</t>
  </si>
  <si>
    <t>15,0*3,50*0,30*4</t>
  </si>
  <si>
    <t>-1636824009</t>
  </si>
  <si>
    <t>"nakládání ornice"</t>
  </si>
  <si>
    <t>181411131</t>
  </si>
  <si>
    <t>Založení parkového trávníku výsevem pl do 1000 m2 v rovině a ve svahu do 1:5</t>
  </si>
  <si>
    <t>1151788709</t>
  </si>
  <si>
    <t>Založení trávníku na půdě předem připravené plochy do 1000 m2 výsevem včetně utažení parkového v rovině nebo na svahu do 1:5</t>
  </si>
  <si>
    <t>https://podminky.urs.cz/item/CS_URS_2024_02/181411131</t>
  </si>
  <si>
    <t>00572420</t>
  </si>
  <si>
    <t>osivo směs travní parková okrasná</t>
  </si>
  <si>
    <t>1656062924</t>
  </si>
  <si>
    <t>52,5*0,02 'Přepočtené koeficientem množství</t>
  </si>
  <si>
    <t>185802111</t>
  </si>
  <si>
    <t>Hnojení půdy rašelinou v rovině a svahu do 1:5</t>
  </si>
  <si>
    <t>707133918</t>
  </si>
  <si>
    <t>Hnojení půdy nebo trávníku v rovině nebo na svahu do 1:5 rašelinou</t>
  </si>
  <si>
    <t>https://podminky.urs.cz/item/CS_URS_2024_02/185802111</t>
  </si>
  <si>
    <t>52,5*0,3*1,7</t>
  </si>
  <si>
    <t>10311100</t>
  </si>
  <si>
    <t>rašelina zahradnická VL</t>
  </si>
  <si>
    <t>861366091</t>
  </si>
  <si>
    <t>26,775*0,04 'Přepočtené koeficientem množství</t>
  </si>
  <si>
    <t>185803111</t>
  </si>
  <si>
    <t>Ošetření trávníku shrabáním v rovině a svahu do 1:5</t>
  </si>
  <si>
    <t>-1162709153</t>
  </si>
  <si>
    <t>Ošetření trávníku jednorázové v rovině nebo na svahu do 1:5</t>
  </si>
  <si>
    <t>https://podminky.urs.cz/item/CS_URS_2024_02/185803111</t>
  </si>
  <si>
    <t>183101321</t>
  </si>
  <si>
    <t>Jamky pro výsadbu s výměnou 100 % půdy zeminy skupiny 1 až 4 obj přes 0,4 do 1 m3 v rovině a svahu do 1:5</t>
  </si>
  <si>
    <t>-593725011</t>
  </si>
  <si>
    <t>Hloubení jamek pro vysazování rostlin v zemině skupiny 1 až 4 s výměnou půdy z 100% v rovině nebo na svahu do 1:5, objemu přes 0,40 do 1,00 m3</t>
  </si>
  <si>
    <t>https://podminky.urs.cz/item/CS_URS_2024_02/183101321</t>
  </si>
  <si>
    <t>10321100</t>
  </si>
  <si>
    <t>zahradní substrát pro výsadbu VL</t>
  </si>
  <si>
    <t>-1986404467</t>
  </si>
  <si>
    <t>3*0,4 'Přepočtené koeficientem množství</t>
  </si>
  <si>
    <t>184102115</t>
  </si>
  <si>
    <t>Výsadba dřeviny s balem D přes 0,5 do 0,6 m do jamky se zalitím v rovině a svahu do 1:5</t>
  </si>
  <si>
    <t>-151749743</t>
  </si>
  <si>
    <t>Výsadba dřeviny s balem do předem vyhloubené jamky se zalitím v rovině nebo na svahu do 1:5, při průměru balu přes 500 do 600 mm</t>
  </si>
  <si>
    <t>https://podminky.urs.cz/item/CS_URS_2024_02/184102115</t>
  </si>
  <si>
    <t>02650-1</t>
  </si>
  <si>
    <t>javor mléč /Acer platanoides/ 2,0-2,5 m, obvod kmene 20-25 cm</t>
  </si>
  <si>
    <t>320818079</t>
  </si>
  <si>
    <t>184215133</t>
  </si>
  <si>
    <t>Ukotvení kmene dřevin v rovině nebo na svahu do 1:5 třemi kůly D do 0,1 m dl přes 2 do 3 m</t>
  </si>
  <si>
    <t>-1585448048</t>
  </si>
  <si>
    <t>Ukotvení dřeviny kůly v rovině nebo na svahu do 1:5 třemi kůly, délky přes 2 do 3 m</t>
  </si>
  <si>
    <t>https://podminky.urs.cz/item/CS_URS_2024_02/184215133</t>
  </si>
  <si>
    <t>60591257</t>
  </si>
  <si>
    <t>kůl vyvazovací dřevěný impregnovaný D 8cm dl 3m</t>
  </si>
  <si>
    <t>-1821450597</t>
  </si>
  <si>
    <t>3*3 'Přepočtené koeficientem množství</t>
  </si>
  <si>
    <t>18450-1</t>
  </si>
  <si>
    <t xml:space="preserve">Zhotovení protikořenové folie po obvodu, D+M, vč. dopravy </t>
  </si>
  <si>
    <t>-82975830</t>
  </si>
  <si>
    <t>3*10,0*0,5</t>
  </si>
  <si>
    <t>184801121</t>
  </si>
  <si>
    <t>Ošetřování vysazených dřevin solitérních v rovině a svahu do 1:5</t>
  </si>
  <si>
    <t>-1932325096</t>
  </si>
  <si>
    <t>Ošetření vysazených dřevin solitérních v rovině nebo na svahu do 1:5</t>
  </si>
  <si>
    <t>https://podminky.urs.cz/item/CS_URS_2024_02/184801121</t>
  </si>
  <si>
    <t>998231311</t>
  </si>
  <si>
    <t>Přesun hmot pro sadovnické a krajinářské úpravy vodorovně do 5000 m</t>
  </si>
  <si>
    <t>1769175603</t>
  </si>
  <si>
    <t>Přesun hmot pro sadovnické a krajinářské úpravy strojně dopravní vzdálenost do 5000 m</t>
  </si>
  <si>
    <t>https://podminky.urs.cz/item/CS_URS_2024_02/998231311</t>
  </si>
  <si>
    <t>05 - Technické zařízení</t>
  </si>
  <si>
    <t>05a - ZTI-venkovní rozvod</t>
  </si>
  <si>
    <t xml:space="preserve">    8 - Trubní vedení</t>
  </si>
  <si>
    <t>132251102</t>
  </si>
  <si>
    <t>Hloubení rýh nezapažených š do 800 mm v hornině třídy těžitelnosti I skupiny 3 objem do 50 m3 strojně</t>
  </si>
  <si>
    <t>-1531976</t>
  </si>
  <si>
    <t>Hloubení nezapažených rýh šířky do 800 mm strojně s urovnáním dna do předepsaného profilu a spádu v hornině třídy těžitelnosti I skupiny 3 přes 20 do 50 m3</t>
  </si>
  <si>
    <t>https://podminky.urs.cz/item/CS_URS_2024_02/132251102</t>
  </si>
  <si>
    <t>"výkop pod mlatem"33,3*0,4*0,8</t>
  </si>
  <si>
    <t>"výkop pro provizorní napojení"35*0,4*0,5</t>
  </si>
  <si>
    <t>"výkop pro provizorní napojení přes stávající cestu"3,7*0,4*0,8</t>
  </si>
  <si>
    <t>"trativod"89*0,4*0,5</t>
  </si>
  <si>
    <t>132251251</t>
  </si>
  <si>
    <t>Hloubení rýh nezapažených š do 2000 mm v hornině třídy těžitelnosti I skupiny 3 objem do 20 m3 strojně</t>
  </si>
  <si>
    <t>1825792817</t>
  </si>
  <si>
    <t>Hloubení nezapažených rýh šířky přes 800 do 2 000 mm strojně s urovnáním dna do předepsaného profilu a spádu v hornině třídy těžitelnosti I skupiny 3 do 20 m3</t>
  </si>
  <si>
    <t>https://podminky.urs.cz/item/CS_URS_2024_02/132251251</t>
  </si>
  <si>
    <t>"výkop pro šachtu"1,0*1,0*1,4</t>
  </si>
  <si>
    <t>174111101</t>
  </si>
  <si>
    <t>Zásyp jam, šachet rýh nebo kolem objektů sypaninou se zhutněním ručně</t>
  </si>
  <si>
    <t>1571968527</t>
  </si>
  <si>
    <t>Zásyp sypaninou z jakékoliv horniny ručně s uložením výkopku ve vrstvách se zhutněním jam, šachet, rýh nebo kolem objektů v těchto vykopávkách</t>
  </si>
  <si>
    <t>https://podminky.urs.cz/item/CS_URS_2024_02/174111101</t>
  </si>
  <si>
    <t xml:space="preserve">"kolumbaria a cesta"37*0,4*0,6 </t>
  </si>
  <si>
    <t>"provizorní spojka"35*0,4*0,3</t>
  </si>
  <si>
    <t>"trativod"84*0,4*0,45</t>
  </si>
  <si>
    <t>-1541412497</t>
  </si>
  <si>
    <t>"pro zásyp"28,200</t>
  </si>
  <si>
    <t>581535313</t>
  </si>
  <si>
    <t>2021260952</t>
  </si>
  <si>
    <t>"zbývající zemina odvezena na skládku"(36,640+1,400)-28,200</t>
  </si>
  <si>
    <t>-2012751086</t>
  </si>
  <si>
    <t>9,840*1,7</t>
  </si>
  <si>
    <t>175111101</t>
  </si>
  <si>
    <t>Obsypání potrubí ručně sypaninou bez prohození, uloženou do 3 m</t>
  </si>
  <si>
    <t>670669900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</si>
  <si>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</si>
  <si>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https://podminky.urs.cz/item/CS_URS_2024_02/175111101</t>
  </si>
  <si>
    <t>"trativod"89,0*0,3*0,3</t>
  </si>
  <si>
    <t>"potrubí"72*0,4*0,2</t>
  </si>
  <si>
    <t>"šachta"0,35</t>
  </si>
  <si>
    <t>"podsyp-šachta"0,20</t>
  </si>
  <si>
    <t>58337310</t>
  </si>
  <si>
    <t>štěrkopísek frakce 0/4</t>
  </si>
  <si>
    <t>-2129967873</t>
  </si>
  <si>
    <t>14,12*2 'Přepočtené koeficientem množství</t>
  </si>
  <si>
    <t>58333674</t>
  </si>
  <si>
    <t>kamenivo těžené hrubé frakce 16/32</t>
  </si>
  <si>
    <t>1349957788</t>
  </si>
  <si>
    <t>0,2*1,9 'Přepočtené koeficientem množství</t>
  </si>
  <si>
    <t>211971110</t>
  </si>
  <si>
    <t>Zřízení opláštění žeber nebo trativodů geotextilií v rýze nebo zářezu sklonu do 1:2</t>
  </si>
  <si>
    <t>507348805</t>
  </si>
  <si>
    <t>Zřízení opláštění výplně z geotextilie odvodňovacích žeber nebo trativodů v rýze nebo zářezu se stěnami šikmými o sklonu do 1:2</t>
  </si>
  <si>
    <t>https://podminky.urs.cz/item/CS_URS_2024_02/211971110</t>
  </si>
  <si>
    <t>(23+23+21+7,5+4,5+10)*3,14*0,1</t>
  </si>
  <si>
    <t>69311228</t>
  </si>
  <si>
    <t>geotextilie netkaná separační, ochranná, filtrační, drenážní PES 250g/m2</t>
  </si>
  <si>
    <t>-964300839</t>
  </si>
  <si>
    <t>27,946*1,1845 'Přepočtené koeficientem množství</t>
  </si>
  <si>
    <t>212572111</t>
  </si>
  <si>
    <t>Lože pro trativody ze štěrkopísku tříděného</t>
  </si>
  <si>
    <t>-2123729709</t>
  </si>
  <si>
    <t>https://podminky.urs.cz/item/CS_URS_2024_02/212572111</t>
  </si>
  <si>
    <t>(23+23+21+7,5+4,5+10)*0,15*0,25</t>
  </si>
  <si>
    <t>212755214</t>
  </si>
  <si>
    <t>Trativody z drenážních trubek plastových flexibilních D 100 mm bez lože</t>
  </si>
  <si>
    <t>-988623726</t>
  </si>
  <si>
    <t>Trativody bez lože z drenážních trubek plastových flexibilních D 100 mm</t>
  </si>
  <si>
    <t>https://podminky.urs.cz/item/CS_URS_2024_02/212755214</t>
  </si>
  <si>
    <t>23+23+21+7,5+4,5+10</t>
  </si>
  <si>
    <t>572330111</t>
  </si>
  <si>
    <t>Vyspravení krytu komunikací po překopech pl do 15 m2 obalovaným kamenivem tl přes 20 do 50 mm</t>
  </si>
  <si>
    <t>-1077573871</t>
  </si>
  <si>
    <t>Vyspravení krytu komunikací po překopech inženýrských sítí plochy do 15 m2 živičnou směsí z kameniva těženého nebo ze štěrkopísku obaleného asfaltem po zhutnění tl. přes 20 do 50 mm</t>
  </si>
  <si>
    <t>https://podminky.urs.cz/item/CS_URS_2024_02/572330111</t>
  </si>
  <si>
    <t>3,000*0,6</t>
  </si>
  <si>
    <t>Trubní vedení</t>
  </si>
  <si>
    <t>8711611-1</t>
  </si>
  <si>
    <t>Montáž potrubí z PE100 SDR 11 otevřený výkop svařovaných na tupo D 25 x 3,5 mm</t>
  </si>
  <si>
    <t>517090247</t>
  </si>
  <si>
    <t>37+35</t>
  </si>
  <si>
    <t>28613-1</t>
  </si>
  <si>
    <t>trubka vodovodní PE100 SDR11 se signalizační vrstvou 25x3,5mm</t>
  </si>
  <si>
    <t>591427009</t>
  </si>
  <si>
    <t>72*1,015 'Přepočtené koeficientem množství</t>
  </si>
  <si>
    <t>877161-1</t>
  </si>
  <si>
    <t>Montáž elektrokolen 90° na vodovodním potrubí z PE trub d 25</t>
  </si>
  <si>
    <t>-396158426</t>
  </si>
  <si>
    <t>28653052</t>
  </si>
  <si>
    <t>elektrokoleno 90° PE 100 D 32mm</t>
  </si>
  <si>
    <t>-301302502</t>
  </si>
  <si>
    <t>8771611-1</t>
  </si>
  <si>
    <t>Montáž elektrospojek na vodovodním potrubí z PE trub d 25</t>
  </si>
  <si>
    <t>-740850974</t>
  </si>
  <si>
    <t>286159-1</t>
  </si>
  <si>
    <t>elektrospojka SDR11 PE 100 PN16 D 25mm</t>
  </si>
  <si>
    <t>-948702989</t>
  </si>
  <si>
    <t>286159-2</t>
  </si>
  <si>
    <t>přechodový kus PE-HD/ocel 25/25, PE 100, SDR11</t>
  </si>
  <si>
    <t>-1943942587</t>
  </si>
  <si>
    <t>Přechodový kus PE-HD/ocel 25/25, PE 100, SDR11</t>
  </si>
  <si>
    <t>892241111</t>
  </si>
  <si>
    <t>Tlaková zkouška vodou potrubí DN do 80</t>
  </si>
  <si>
    <t>1838911476</t>
  </si>
  <si>
    <t>Tlakové zkoušky vodou na potrubí DN do 80</t>
  </si>
  <si>
    <t>https://podminky.urs.cz/item/CS_URS_2024_02/892241111</t>
  </si>
  <si>
    <t>892372111</t>
  </si>
  <si>
    <t>Zabezpečení konců potrubí DN do 300 při tlakových zkouškách vodou</t>
  </si>
  <si>
    <t>380092455</t>
  </si>
  <si>
    <t>Tlakové zkoušky vodou zabezpečení konců potrubí při tlakových zkouškách DN do 300</t>
  </si>
  <si>
    <t>https://podminky.urs.cz/item/CS_URS_2024_02/892372111</t>
  </si>
  <si>
    <t>893811151</t>
  </si>
  <si>
    <t>Osazení vodoměrné šachty kruhové z PP samonosné pro běžné zatížení D do 1,0 m hl do 1,2 m</t>
  </si>
  <si>
    <t>-495856630</t>
  </si>
  <si>
    <t>Osazení vodoměrné šachty z polypropylenu PP samonosné pro běžné zatížení kruhové, průměru D do 1,0 m, světlé hloubky do 1,2 m</t>
  </si>
  <si>
    <t>https://podminky.urs.cz/item/CS_URS_2024_02/893811151</t>
  </si>
  <si>
    <t>56230581</t>
  </si>
  <si>
    <t>šachta plastová vodoměrná samonosná kruhová 1,0/1,2m</t>
  </si>
  <si>
    <t>2103752023</t>
  </si>
  <si>
    <t>899-1</t>
  </si>
  <si>
    <t>Připojení na stávající šachtu</t>
  </si>
  <si>
    <t>souborl</t>
  </si>
  <si>
    <t>999919920</t>
  </si>
  <si>
    <t>899721111</t>
  </si>
  <si>
    <t>Signalizační vodič DN do 150 mm na potrubí</t>
  </si>
  <si>
    <t>965455558</t>
  </si>
  <si>
    <t>Signalizační vodič na potrubí DN do 150 mm</t>
  </si>
  <si>
    <t>https://podminky.urs.cz/item/CS_URS_2024_02/899721111</t>
  </si>
  <si>
    <t>919735111</t>
  </si>
  <si>
    <t>Řezání stávajícího živičného krytu hl do 50 mm</t>
  </si>
  <si>
    <t>-291459375</t>
  </si>
  <si>
    <t>Řezání stávajícího živičného krytu nebo podkladu hloubky do 50 mm</t>
  </si>
  <si>
    <t>https://podminky.urs.cz/item/CS_URS_2024_02/919735111</t>
  </si>
  <si>
    <t>"napojení přes stávající cestu"3,0</t>
  </si>
  <si>
    <t>998276101</t>
  </si>
  <si>
    <t>Přesun hmot pro trubní vedení z trub z plastických hmot otevřený výkop</t>
  </si>
  <si>
    <t>-96388079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</si>
  <si>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</si>
  <si>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https://podminky.urs.cz/item/CS_URS_2024_02/998276101</t>
  </si>
  <si>
    <t>05b - ZTI-vnitřní vodovod a vnitřní kanalizace v SO 08</t>
  </si>
  <si>
    <t xml:space="preserve">    722 - Zdravotechnika - vnitřní vodovod</t>
  </si>
  <si>
    <t>721173-1</t>
  </si>
  <si>
    <t>Vyvedení a upevnění odpadních výpustek DN 110</t>
  </si>
  <si>
    <t>1395842189</t>
  </si>
  <si>
    <t>721173-2</t>
  </si>
  <si>
    <t>Izolační souprava bez fólie</t>
  </si>
  <si>
    <t>-669313832</t>
  </si>
  <si>
    <t>721173401</t>
  </si>
  <si>
    <t>Potrubí kanalizační z PVC SN 4 svodné DN 110</t>
  </si>
  <si>
    <t>-115657008</t>
  </si>
  <si>
    <t>Potrubí z trub PVC SN4 svodné (ležaté) DN 110</t>
  </si>
  <si>
    <t>https://podminky.urs.cz/item/CS_URS_2024_02/721173401</t>
  </si>
  <si>
    <t>"vč. tvarovek"8,0</t>
  </si>
  <si>
    <t>7212-1</t>
  </si>
  <si>
    <t>Střešní vtok DN50/75 s otočným kloubem na odtoku, s izolačním přírubou, se záchytným košem, D+M</t>
  </si>
  <si>
    <t>-2021367073</t>
  </si>
  <si>
    <t>998721311</t>
  </si>
  <si>
    <t>Přesun hmot procentní pro vnitřní kanalizaci ruční v objektech v do 6 m</t>
  </si>
  <si>
    <t>-413744170</t>
  </si>
  <si>
    <t>Přesun hmot pro vnitřní kanalizaci stanovený procentní sazbou (%) z ceny vodorovná dopravní vzdálenost do 50 m ruční (bez užití mechanizace) v objektech výšky do 6 m</t>
  </si>
  <si>
    <t>https://podminky.urs.cz/item/CS_URS_2024_02/998721311</t>
  </si>
  <si>
    <t>722</t>
  </si>
  <si>
    <t>Zdravotechnika - vnitřní vodovod</t>
  </si>
  <si>
    <t>722140-1</t>
  </si>
  <si>
    <t>Potrubí ocel. závitové černé šroubované DN 25, vč. tvarovek a zednické výpomoci</t>
  </si>
  <si>
    <t>390382108</t>
  </si>
  <si>
    <t>722181242</t>
  </si>
  <si>
    <t>Ochrana vodovodního potrubí přilepenými termoizolačními trubicemi z PE tl přes 13 do 20 mm DN přes 22 do 45 mm</t>
  </si>
  <si>
    <t>-1078745715</t>
  </si>
  <si>
    <t>Ochrana potrubí termoizolačními trubicemi z pěnového polyetylenu PE přilepenými v příčných a podélných spojích, tloušťky izolace přes 13 do 20 mm, vnitřního průměru izolace DN přes 22 do 45 mm</t>
  </si>
  <si>
    <t>https://podminky.urs.cz/item/CS_URS_2024_02/722181242</t>
  </si>
  <si>
    <t>722224-1</t>
  </si>
  <si>
    <t>Mrazuvzdorný zahradní kulový kohout 1", D+M</t>
  </si>
  <si>
    <t>-81606363</t>
  </si>
  <si>
    <t>722224-2</t>
  </si>
  <si>
    <t>Vyvedení a upevnění výpustku DN do 25</t>
  </si>
  <si>
    <t>-1131035851</t>
  </si>
  <si>
    <t>998722311</t>
  </si>
  <si>
    <t>Přesun hmot procentní pro vnitřní vodovod ruční v objektech v do 6 m</t>
  </si>
  <si>
    <t>-1052506699</t>
  </si>
  <si>
    <t>Přesun hmot pro vnitřní vodovod stanovený procentní sazbou (%) z ceny vodorovná dopravní vzdálenost do 50 m ruční (bez užití mechanizace) v objektech výšky do 6 m</t>
  </si>
  <si>
    <t>https://podminky.urs.cz/item/CS_URS_2024_02/998722311</t>
  </si>
  <si>
    <t>05c - Elektro</t>
  </si>
  <si>
    <t xml:space="preserve">    741 - Elektroinstalace - silnoproud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</si>
  <si>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</si>
  <si>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</si>
  <si>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</si>
  <si>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</si>
  <si>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741</t>
  </si>
  <si>
    <t>Elektroinstalace - silnoproud</t>
  </si>
  <si>
    <t>741310031</t>
  </si>
  <si>
    <t>Montáž spínač nástěnný 1-jednopólový prostředí venkovní/mokré se zapojením vodičů</t>
  </si>
  <si>
    <t>848782006</t>
  </si>
  <si>
    <t>Montáž spínačů jedno nebo dvoupólových nástěnných se zapojením vodičů, pro prostředí venkovní nebo mokré spínačů, řazení 1-jednopólových</t>
  </si>
  <si>
    <t>https://podminky.urs.cz/item/CS_URS_2024_02/741310031</t>
  </si>
  <si>
    <t>34535015</t>
  </si>
  <si>
    <t>spínač nástěnný jednopólový, řazení 1, IP44, šroubové svorky</t>
  </si>
  <si>
    <t>-1499660523</t>
  </si>
  <si>
    <t>741311002</t>
  </si>
  <si>
    <t>Montáž spínač soumrakový se zapojením vodičů</t>
  </si>
  <si>
    <t>648718325</t>
  </si>
  <si>
    <t>Montáž spínačů speciálních se zapojením vodičů soumrakových</t>
  </si>
  <si>
    <t>https://podminky.urs.cz/item/CS_URS_2024_02/741311002</t>
  </si>
  <si>
    <t>40461077</t>
  </si>
  <si>
    <t>spínač soumrakový exteriérový, s fotočlánkem, regulace 2 - 100LUX, spínání nočního osvětlení za soumraku pro 350W LED, na DIN lištu, IP20 spínač, IP65 čidlo, kabel 1m</t>
  </si>
  <si>
    <t>1943020391</t>
  </si>
  <si>
    <t>741313082</t>
  </si>
  <si>
    <t>Montáž zásuvka chráněná v krabici šroubové připojení 2P+PE prostředí venkovní, mokré se zapojením vodičů</t>
  </si>
  <si>
    <t>-2048717640</t>
  </si>
  <si>
    <t>Montáž zásuvek domovních se zapojením vodičů šroubové připojení venkovní nebo mokré, provedení 2P + PE</t>
  </si>
  <si>
    <t>https://podminky.urs.cz/item/CS_URS_2024_02/741313082</t>
  </si>
  <si>
    <t>"Zásuvka jednonásobná IP 44, 16 A, 250 V AC, s víčkem"2</t>
  </si>
  <si>
    <t>"rámeček"4</t>
  </si>
  <si>
    <t>34555229</t>
  </si>
  <si>
    <t>zásuvka nástěnná jednonásobná s víčkem, IP44, šroubové svorky</t>
  </si>
  <si>
    <t>1130772376</t>
  </si>
  <si>
    <t>37451-2</t>
  </si>
  <si>
    <t>rámeček pro elektroinstalační přístroje IP44 - jednonásobný</t>
  </si>
  <si>
    <t>128</t>
  </si>
  <si>
    <t>1442415880</t>
  </si>
  <si>
    <t>741210-1</t>
  </si>
  <si>
    <t>Rozvaděč 6 zásuvek Schuko-FI jistič - 6 jističů, D+M</t>
  </si>
  <si>
    <t>1078661312</t>
  </si>
  <si>
    <t>741372131</t>
  </si>
  <si>
    <t>Montáž svítidlo LED exteriérové samostatné zemní se zapojením vodičů</t>
  </si>
  <si>
    <t>-1820111106</t>
  </si>
  <si>
    <t>Montáž svítidel s integrovaným zdrojem LED se zapojením vodičů exteriérových samostatných zemních</t>
  </si>
  <si>
    <t>https://podminky.urs.cz/item/CS_URS_2024_02/741372131</t>
  </si>
  <si>
    <t>348250-3</t>
  </si>
  <si>
    <t>svítidlo C – zemní architektonické, LED 18W IP65</t>
  </si>
  <si>
    <t>-1187464043</t>
  </si>
  <si>
    <t>741810001</t>
  </si>
  <si>
    <t>Celková prohlídka elektrického rozvodu a zařízení do 100 000,- Kč</t>
  </si>
  <si>
    <t>-1471543567</t>
  </si>
  <si>
    <t>Zkoušky a prohlídky elektrických rozvodů a zařízení celková prohlídka a vyhotovení revizní zprávy pro objem montážních prací do 100 tis. Kč</t>
  </si>
  <si>
    <t>https://podminky.urs.cz/item/CS_URS_2024_02/741810001</t>
  </si>
  <si>
    <t>998741311</t>
  </si>
  <si>
    <t>Přesun hmot procentní pro silnoproud ruční v objektech v do 6 m</t>
  </si>
  <si>
    <t>1802166162</t>
  </si>
  <si>
    <t>Přesun hmot pro silnoproud stanovený procentní sazbou (%) z ceny vodorovná dopravní vzdálenost do 50 m ruční (bez užití mechanizace) v objektech výšky do 6 m</t>
  </si>
  <si>
    <t>https://podminky.urs.cz/item/CS_URS_2024_02/998741311</t>
  </si>
  <si>
    <t>Práce a dodávky M</t>
  </si>
  <si>
    <t>21-M</t>
  </si>
  <si>
    <t>Elektromontáže</t>
  </si>
  <si>
    <t>210800411</t>
  </si>
  <si>
    <t>Montáž vodiče Cu izolovaného plného nebo laněného s PVC pláštěm do 1 kV žíla 0,15 až 16 mm2 zataženého (např. CY, CHAH-V) bez ukončení</t>
  </si>
  <si>
    <t>239729154</t>
  </si>
  <si>
    <t>Montáž izolovaných vodičů měděných do 1 kV bez ukončení uložených v trubkách nebo lištách zatažených plných nebo laněných s PVC pláštěm, bezhalogenových, ohniodolných (např. CY, CHAH-V) průřezu žíly 0,5 až 16 mm2</t>
  </si>
  <si>
    <t>https://podminky.urs.cz/item/CS_URS_2024_02/210800411</t>
  </si>
  <si>
    <t>50,0</t>
  </si>
  <si>
    <t>2,0</t>
  </si>
  <si>
    <t>34140842</t>
  </si>
  <si>
    <t>vodič propojovací jádro Cu lanované izolace PVC 450/750V (H07V-R) 1x4mm2</t>
  </si>
  <si>
    <t>669038470</t>
  </si>
  <si>
    <t>50*1,15 'Přepočtené koeficientem množství</t>
  </si>
  <si>
    <t>34141142</t>
  </si>
  <si>
    <t>vodič propojovací jádro Cu lanované izolace PVC 450/750V (H07V-R) 1x16mm2</t>
  </si>
  <si>
    <t>1341073642</t>
  </si>
  <si>
    <t>15*1,15 'Přepočtené koeficientem množství</t>
  </si>
  <si>
    <t>210813011</t>
  </si>
  <si>
    <t>Montáž kabelu Cu plného nebo laněného do 1 kV žíly 3x1,5 až 6 mm2 (např. CYKY) bez ukončení uloženého pevně</t>
  </si>
  <si>
    <t>-2068049120</t>
  </si>
  <si>
    <t>Montáž izolovaných kabelů měděných do 1 kV bez ukončení plných nebo laněných kulatých (např. CYKY, CHKE-R) uložených pevně počtu a průřezu žil 3x1,5 až 6 mm2</t>
  </si>
  <si>
    <t>https://podminky.urs.cz/item/CS_URS_2024_02/210813011</t>
  </si>
  <si>
    <t>150,0</t>
  </si>
  <si>
    <t>52,0</t>
  </si>
  <si>
    <t>30,0</t>
  </si>
  <si>
    <t>34111030</t>
  </si>
  <si>
    <t>kabel instalační jádro Cu plné izolace PVC plášť PVC 450/750V (CYKY) 3x1,5mm2</t>
  </si>
  <si>
    <t>-1023926149</t>
  </si>
  <si>
    <t>150</t>
  </si>
  <si>
    <t>150*1,15 'Přepočtené koeficientem množství</t>
  </si>
  <si>
    <t>34111036</t>
  </si>
  <si>
    <t>kabel instalační jádro Cu plné izolace PVC plášť PVC 450/750V (CYKY) 3x2,5mm2</t>
  </si>
  <si>
    <t>-1687444319</t>
  </si>
  <si>
    <t>34111076</t>
  </si>
  <si>
    <t>kabel instalační jádro Cu plné izolace PVC plášť PVC 450/750V (CYKY) 4x10mm2</t>
  </si>
  <si>
    <t>92225886</t>
  </si>
  <si>
    <t>52*1,15 'Přepočtené koeficientem množství</t>
  </si>
  <si>
    <t>-757402178</t>
  </si>
  <si>
    <t>30*1,15 'Přepočtené koeficientem množství</t>
  </si>
  <si>
    <t>210-2</t>
  </si>
  <si>
    <t>Pomocné elektromontážní práce</t>
  </si>
  <si>
    <t>-2126099772</t>
  </si>
  <si>
    <t>210040-3</t>
  </si>
  <si>
    <t>Propojení elektro v zemi</t>
  </si>
  <si>
    <t>1105382705</t>
  </si>
  <si>
    <t>"ve volném terénu kabel CYKY 4x10, propojení márnice a přístřešku"</t>
  </si>
  <si>
    <t>210-3</t>
  </si>
  <si>
    <t>Pomocný materiál</t>
  </si>
  <si>
    <t>-2130285761</t>
  </si>
  <si>
    <t>210-4</t>
  </si>
  <si>
    <t>Doprava a likvidace odpadu</t>
  </si>
  <si>
    <t>-681815843</t>
  </si>
  <si>
    <t>22-M</t>
  </si>
  <si>
    <t>Montáže technologických zařízení pro dopravní stavby</t>
  </si>
  <si>
    <t>2201820-1</t>
  </si>
  <si>
    <t>Kabelová chránička z PVC DN 110 mm vč. obsypu</t>
  </si>
  <si>
    <t>-1991588131</t>
  </si>
  <si>
    <t>"Položka obsahuje dodávku a montáž kabelové chráničky včetně obsypu"</t>
  </si>
  <si>
    <t>"35m osvětlení kolumbarií"</t>
  </si>
  <si>
    <t>"2*6m příprava směr studna"</t>
  </si>
  <si>
    <t>"uložení do skladby terénu"47</t>
  </si>
  <si>
    <t>2201820-2</t>
  </si>
  <si>
    <t>Kabelová chránička z PVC DN 160 mm vč. obsypu</t>
  </si>
  <si>
    <t>-500827400</t>
  </si>
  <si>
    <t>"25m příprava na připojení etapa 2</t>
  </si>
  <si>
    <t>"uložení do skladby terénu"25</t>
  </si>
  <si>
    <t>46-M</t>
  </si>
  <si>
    <t>Zemní práce při extr.mont.pracích</t>
  </si>
  <si>
    <t>460161152</t>
  </si>
  <si>
    <t>Hloubení kabelových rýh ručně š 35 cm hl 60 cm v hornině tř I skupiny 3</t>
  </si>
  <si>
    <t>-143117372</t>
  </si>
  <si>
    <t>Hloubení kabelových rýh ručně včetně urovnání dna s přemístěním výkopku do vzdálenosti 3 m od okraje jámy nebo s naložením na dopravní prostředek šířky 35 cm hloubky 60 cm v hornině třídy těžitelnosti I skupiny 3</t>
  </si>
  <si>
    <t>https://podminky.urs.cz/item/CS_URS_2024_02/460161152</t>
  </si>
  <si>
    <t>" k márnici"10,0</t>
  </si>
  <si>
    <t>"pod mlatem a přístřeškem"42,0</t>
  </si>
  <si>
    <t>460321111</t>
  </si>
  <si>
    <t>Vodorovné přemístění horniny jakékoliv třídy stavebním kolečkem při elektromontážích do 10 m</t>
  </si>
  <si>
    <t>512999304</t>
  </si>
  <si>
    <t>Vodorovné přemístění (odvoz) horniny stavebním kolečkem s vyprázdněním kolečka na hromady nebo do dopravního prostředku z jakékoliv horniny na vzdálenost do 10 m</t>
  </si>
  <si>
    <t>https://podminky.urs.cz/item/CS_URS_2024_02/460321111</t>
  </si>
  <si>
    <t>" k márnici"10,0*0,3*0,6</t>
  </si>
  <si>
    <t>"pod mlatem a přístřeškem"42,0*0,3*0,2</t>
  </si>
  <si>
    <t>460391123</t>
  </si>
  <si>
    <t>Zásyp jam při elektromontážích ručně se zhutněním z hornin třídy I skupiny 3</t>
  </si>
  <si>
    <t>-1848886776</t>
  </si>
  <si>
    <t>Zásyp jam ručně s uložením výkopku ve vrstvách a úpravou povrchu s přemístění sypaniny ze vzdálenosti do 10 m se zhutněním z horniny třídy těžitelnosti I skupiny 3</t>
  </si>
  <si>
    <t>https://podminky.urs.cz/item/CS_URS_2024_02/460391123</t>
  </si>
  <si>
    <t>460371111</t>
  </si>
  <si>
    <t>Naložení výkopku při elektromontážích ručně z hornin třídy I skupiny 1 až 3</t>
  </si>
  <si>
    <t>-1430179503</t>
  </si>
  <si>
    <t>Naložení výkopku ručně z hornin třídy těžitelnosti I skupiny 1 až 3</t>
  </si>
  <si>
    <t>https://podminky.urs.cz/item/CS_URS_2024_02/460371111</t>
  </si>
  <si>
    <t>06 - VRN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</si>
  <si>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</si>
  <si>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</si>
  <si>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</si>
  <si>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</si>
  <si>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</si>
  <si>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</si>
  <si>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Vedlejší rozpočtové náklady</t>
  </si>
  <si>
    <t>VRN1</t>
  </si>
  <si>
    <t>Průzkumné, geodetické a projektové práce</t>
  </si>
  <si>
    <t>011114000</t>
  </si>
  <si>
    <t>Inženýrsko-geologický průzkum</t>
  </si>
  <si>
    <t>1024</t>
  </si>
  <si>
    <t>1106292755</t>
  </si>
  <si>
    <t>https://podminky.urs.cz/item/CS_URS_2024_02/011114000</t>
  </si>
  <si>
    <t>" v rámci přípravných prací"1</t>
  </si>
  <si>
    <t>011134000</t>
  </si>
  <si>
    <t>Hydrogeologický průzkum</t>
  </si>
  <si>
    <t>-135172992</t>
  </si>
  <si>
    <t>https://podminky.urs.cz/item/CS_URS_2024_02/011134000</t>
  </si>
  <si>
    <t>VRN2</t>
  </si>
  <si>
    <t>Příprava staveniště</t>
  </si>
  <si>
    <t>020001000</t>
  </si>
  <si>
    <t>-1407911346</t>
  </si>
  <si>
    <t>https://podminky.urs.cz/item/CS_URS_2024_02/020001000</t>
  </si>
  <si>
    <t>"zjištění přesných pozic případného vedení a stavu IS"1</t>
  </si>
  <si>
    <t>VRN3</t>
  </si>
  <si>
    <t>Zařízení staveniště</t>
  </si>
  <si>
    <t>030001000</t>
  </si>
  <si>
    <t>-1938036596</t>
  </si>
  <si>
    <t>https://podminky.urs.cz/item/CS_URS_2024_02/030001000</t>
  </si>
  <si>
    <t>VRN4</t>
  </si>
  <si>
    <t>Inženýrská činnost</t>
  </si>
  <si>
    <t>040001000</t>
  </si>
  <si>
    <t>-766041915</t>
  </si>
  <si>
    <t>https://podminky.urs.cz/item/CS_URS_2024_02/040001000</t>
  </si>
  <si>
    <t>VRN9</t>
  </si>
  <si>
    <t>Ostatní náklady</t>
  </si>
  <si>
    <t>090001000</t>
  </si>
  <si>
    <t>Kč</t>
  </si>
  <si>
    <t>1151699012</t>
  </si>
  <si>
    <t>https://podminky.urs.cz/item/CS_URS_2024_02/090001000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</si>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</sst>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8"/>
      <name val="Arial CE"/>
      <charset val="238"/>
    </font>
    <font>
      <sz val="9"/>
      <name val="Trebuchet MS"/>
      <family val="2"/>
    </font>
    <font>
      <sz val="10"/>
      <name val="Trebuchet MS"/>
      <family val="2"/>
    </font>
    <font>
      <sz val="11"/>
      <name val="Trebuchet MS"/>
      <family val="2"/>
    </font>
    <font>
      <b/>
      <sz val="9"/>
      <name val="Trebuchet MS"/>
      <family val="2"/>
    </font>
    <font>
      <b/>
      <sz val="8"/>
      <name val="Arial CE"/>
      <charset val="238"/>
    </font>
    <font>
      <sz val="9"/>
      <name val="Trebuchet MS"/>
      <family val="2"/>
    </font>
    <font>
      <sz val="8"/>
      <name val="Arial CE"/>
      <charset val="238"/>
    </font>
    <font>
      <u/>
      <sz val="11"/>
      <color theme="10"/>
      <name val="Calibri"/>
      <family val="2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23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2" fillId="4" borderId="8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564732111" TargetMode="External"/><Relationship Id="rId13" Type="http://schemas.openxmlformats.org/officeDocument/2006/relationships/drawing" Target="../drawings/drawing11.xml"/><Relationship Id="rId3" Type="http://schemas.openxmlformats.org/officeDocument/2006/relationships/hyperlink" Target="https://podminky.urs.cz/item/CS_URS_2023_01/171201231" TargetMode="External"/><Relationship Id="rId7" Type="http://schemas.openxmlformats.org/officeDocument/2006/relationships/hyperlink" Target="https://podminky.urs.cz/item/CS_URS_2023_01/434351142" TargetMode="External"/><Relationship Id="rId12" Type="http://schemas.openxmlformats.org/officeDocument/2006/relationships/hyperlink" Target="https://podminky.urs.cz/item/CS_URS_2023_01/998225111" TargetMode="External"/><Relationship Id="rId2" Type="http://schemas.openxmlformats.org/officeDocument/2006/relationships/hyperlink" Target="https://podminky.urs.cz/item/CS_URS_2023_01/162751117" TargetMode="External"/><Relationship Id="rId1" Type="http://schemas.openxmlformats.org/officeDocument/2006/relationships/hyperlink" Target="https://podminky.urs.cz/item/CS_URS_2023_01/122251104" TargetMode="External"/><Relationship Id="rId6" Type="http://schemas.openxmlformats.org/officeDocument/2006/relationships/hyperlink" Target="https://podminky.urs.cz/item/CS_URS_2023_01/434351141" TargetMode="External"/><Relationship Id="rId11" Type="http://schemas.openxmlformats.org/officeDocument/2006/relationships/hyperlink" Target="https://podminky.urs.cz/item/CS_URS_2023_01/919726123" TargetMode="External"/><Relationship Id="rId5" Type="http://schemas.openxmlformats.org/officeDocument/2006/relationships/hyperlink" Target="https://podminky.urs.cz/item/CS_URS_2023_01/434311115" TargetMode="External"/><Relationship Id="rId10" Type="http://schemas.openxmlformats.org/officeDocument/2006/relationships/hyperlink" Target="https://podminky.urs.cz/item/CS_URS_2023_01/916271122" TargetMode="External"/><Relationship Id="rId4" Type="http://schemas.openxmlformats.org/officeDocument/2006/relationships/hyperlink" Target="https://podminky.urs.cz/item/CS_URS_2023_01/181951112" TargetMode="External"/><Relationship Id="rId9" Type="http://schemas.openxmlformats.org/officeDocument/2006/relationships/hyperlink" Target="https://podminky.urs.cz/item/CS_URS_2023_01/564752111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916271122" TargetMode="External"/><Relationship Id="rId13" Type="http://schemas.openxmlformats.org/officeDocument/2006/relationships/hyperlink" Target="https://podminky.urs.cz/item/CS_URS_2024_02/998711121" TargetMode="External"/><Relationship Id="rId3" Type="http://schemas.openxmlformats.org/officeDocument/2006/relationships/hyperlink" Target="https://podminky.urs.cz/item/CS_URS_2023_01/171201231" TargetMode="External"/><Relationship Id="rId7" Type="http://schemas.openxmlformats.org/officeDocument/2006/relationships/hyperlink" Target="https://podminky.urs.cz/item/CS_URS_2023_01/581111211" TargetMode="External"/><Relationship Id="rId12" Type="http://schemas.openxmlformats.org/officeDocument/2006/relationships/hyperlink" Target="https://podminky.urs.cz/item/CS_URS_2023_01/711471053" TargetMode="External"/><Relationship Id="rId2" Type="http://schemas.openxmlformats.org/officeDocument/2006/relationships/hyperlink" Target="https://podminky.urs.cz/item/CS_URS_2023_01/162751117" TargetMode="External"/><Relationship Id="rId1" Type="http://schemas.openxmlformats.org/officeDocument/2006/relationships/hyperlink" Target="https://podminky.urs.cz/item/CS_URS_2023_01/122251102" TargetMode="External"/><Relationship Id="rId6" Type="http://schemas.openxmlformats.org/officeDocument/2006/relationships/hyperlink" Target="https://podminky.urs.cz/item/CS_URS_2023_01/564851111" TargetMode="External"/><Relationship Id="rId11" Type="http://schemas.openxmlformats.org/officeDocument/2006/relationships/hyperlink" Target="https://podminky.urs.cz/item/CS_URS_2023_01/998225111" TargetMode="External"/><Relationship Id="rId5" Type="http://schemas.openxmlformats.org/officeDocument/2006/relationships/hyperlink" Target="https://podminky.urs.cz/item/CS_URS_2023_01/564752111" TargetMode="External"/><Relationship Id="rId10" Type="http://schemas.openxmlformats.org/officeDocument/2006/relationships/hyperlink" Target="https://podminky.urs.cz/item/CS_URS_2023_01/919726123" TargetMode="External"/><Relationship Id="rId4" Type="http://schemas.openxmlformats.org/officeDocument/2006/relationships/hyperlink" Target="https://podminky.urs.cz/item/CS_URS_2023_01/181951112" TargetMode="External"/><Relationship Id="rId9" Type="http://schemas.openxmlformats.org/officeDocument/2006/relationships/hyperlink" Target="https://podminky.urs.cz/item/CS_URS_2023_01/919716111" TargetMode="External"/><Relationship Id="rId1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919726123" TargetMode="External"/><Relationship Id="rId3" Type="http://schemas.openxmlformats.org/officeDocument/2006/relationships/hyperlink" Target="https://podminky.urs.cz/item/CS_URS_2023_01/171201231" TargetMode="External"/><Relationship Id="rId7" Type="http://schemas.openxmlformats.org/officeDocument/2006/relationships/hyperlink" Target="https://podminky.urs.cz/item/CS_URS_2023_01/919726121" TargetMode="External"/><Relationship Id="rId2" Type="http://schemas.openxmlformats.org/officeDocument/2006/relationships/hyperlink" Target="https://podminky.urs.cz/item/CS_URS_2023_01/162751117" TargetMode="External"/><Relationship Id="rId1" Type="http://schemas.openxmlformats.org/officeDocument/2006/relationships/hyperlink" Target="https://podminky.urs.cz/item/CS_URS_2023_01/122251102" TargetMode="External"/><Relationship Id="rId6" Type="http://schemas.openxmlformats.org/officeDocument/2006/relationships/hyperlink" Target="https://podminky.urs.cz/item/CS_URS_2024_02/564861011" TargetMode="External"/><Relationship Id="rId5" Type="http://schemas.openxmlformats.org/officeDocument/2006/relationships/hyperlink" Target="https://podminky.urs.cz/item/CS_URS_2023_01/564752111" TargetMode="External"/><Relationship Id="rId10" Type="http://schemas.openxmlformats.org/officeDocument/2006/relationships/drawing" Target="../drawings/drawing13.xml"/><Relationship Id="rId4" Type="http://schemas.openxmlformats.org/officeDocument/2006/relationships/hyperlink" Target="https://podminky.urs.cz/item/CS_URS_2023_01/181951112" TargetMode="External"/><Relationship Id="rId9" Type="http://schemas.openxmlformats.org/officeDocument/2006/relationships/hyperlink" Target="https://podminky.urs.cz/item/CS_URS_2023_01/99822511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3101321" TargetMode="External"/><Relationship Id="rId13" Type="http://schemas.openxmlformats.org/officeDocument/2006/relationships/drawing" Target="../drawings/drawing14.xml"/><Relationship Id="rId3" Type="http://schemas.openxmlformats.org/officeDocument/2006/relationships/hyperlink" Target="https://podminky.urs.cz/item/CS_URS_2024_02/162211319" TargetMode="External"/><Relationship Id="rId7" Type="http://schemas.openxmlformats.org/officeDocument/2006/relationships/hyperlink" Target="https://podminky.urs.cz/item/CS_URS_2024_02/185803111" TargetMode="External"/><Relationship Id="rId12" Type="http://schemas.openxmlformats.org/officeDocument/2006/relationships/hyperlink" Target="https://podminky.urs.cz/item/CS_URS_2024_02/998231311" TargetMode="External"/><Relationship Id="rId2" Type="http://schemas.openxmlformats.org/officeDocument/2006/relationships/hyperlink" Target="https://podminky.urs.cz/item/CS_URS_2024_02/162211311" TargetMode="External"/><Relationship Id="rId1" Type="http://schemas.openxmlformats.org/officeDocument/2006/relationships/hyperlink" Target="https://podminky.urs.cz/item/CS_URS_2024_02/181351005" TargetMode="External"/><Relationship Id="rId6" Type="http://schemas.openxmlformats.org/officeDocument/2006/relationships/hyperlink" Target="https://podminky.urs.cz/item/CS_URS_2024_02/185802111" TargetMode="External"/><Relationship Id="rId11" Type="http://schemas.openxmlformats.org/officeDocument/2006/relationships/hyperlink" Target="https://podminky.urs.cz/item/CS_URS_2024_02/184801121" TargetMode="External"/><Relationship Id="rId5" Type="http://schemas.openxmlformats.org/officeDocument/2006/relationships/hyperlink" Target="https://podminky.urs.cz/item/CS_URS_2024_02/181411131" TargetMode="External"/><Relationship Id="rId10" Type="http://schemas.openxmlformats.org/officeDocument/2006/relationships/hyperlink" Target="https://podminky.urs.cz/item/CS_URS_2024_02/184215133" TargetMode="External"/><Relationship Id="rId4" Type="http://schemas.openxmlformats.org/officeDocument/2006/relationships/hyperlink" Target="https://podminky.urs.cz/item/CS_URS_2024_02/167151101" TargetMode="External"/><Relationship Id="rId9" Type="http://schemas.openxmlformats.org/officeDocument/2006/relationships/hyperlink" Target="https://podminky.urs.cz/item/CS_URS_2024_02/184102115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5111101" TargetMode="External"/><Relationship Id="rId13" Type="http://schemas.openxmlformats.org/officeDocument/2006/relationships/hyperlink" Target="https://podminky.urs.cz/item/CS_URS_2024_02/892241111" TargetMode="External"/><Relationship Id="rId18" Type="http://schemas.openxmlformats.org/officeDocument/2006/relationships/hyperlink" Target="https://podminky.urs.cz/item/CS_URS_2024_02/998276101" TargetMode="External"/><Relationship Id="rId3" Type="http://schemas.openxmlformats.org/officeDocument/2006/relationships/hyperlink" Target="https://podminky.urs.cz/item/CS_URS_2024_02/174111101" TargetMode="External"/><Relationship Id="rId7" Type="http://schemas.openxmlformats.org/officeDocument/2006/relationships/hyperlink" Target="https://podminky.urs.cz/item/CS_URS_2024_02/171201231" TargetMode="External"/><Relationship Id="rId12" Type="http://schemas.openxmlformats.org/officeDocument/2006/relationships/hyperlink" Target="https://podminky.urs.cz/item/CS_URS_2024_02/572330111" TargetMode="External"/><Relationship Id="rId17" Type="http://schemas.openxmlformats.org/officeDocument/2006/relationships/hyperlink" Target="https://podminky.urs.cz/item/CS_URS_2024_02/919735111" TargetMode="External"/><Relationship Id="rId2" Type="http://schemas.openxmlformats.org/officeDocument/2006/relationships/hyperlink" Target="https://podminky.urs.cz/item/CS_URS_2024_02/132251251" TargetMode="External"/><Relationship Id="rId16" Type="http://schemas.openxmlformats.org/officeDocument/2006/relationships/hyperlink" Target="https://podminky.urs.cz/item/CS_URS_2024_02/899721111" TargetMode="External"/><Relationship Id="rId1" Type="http://schemas.openxmlformats.org/officeDocument/2006/relationships/hyperlink" Target="https://podminky.urs.cz/item/CS_URS_2024_02/132251102" TargetMode="External"/><Relationship Id="rId6" Type="http://schemas.openxmlformats.org/officeDocument/2006/relationships/hyperlink" Target="https://podminky.urs.cz/item/CS_URS_2024_02/162751117" TargetMode="External"/><Relationship Id="rId11" Type="http://schemas.openxmlformats.org/officeDocument/2006/relationships/hyperlink" Target="https://podminky.urs.cz/item/CS_URS_2024_02/212755214" TargetMode="External"/><Relationship Id="rId5" Type="http://schemas.openxmlformats.org/officeDocument/2006/relationships/hyperlink" Target="https://podminky.urs.cz/item/CS_URS_2024_02/167151101" TargetMode="External"/><Relationship Id="rId15" Type="http://schemas.openxmlformats.org/officeDocument/2006/relationships/hyperlink" Target="https://podminky.urs.cz/item/CS_URS_2024_02/893811151" TargetMode="External"/><Relationship Id="rId10" Type="http://schemas.openxmlformats.org/officeDocument/2006/relationships/hyperlink" Target="https://podminky.urs.cz/item/CS_URS_2024_02/212572111" TargetMode="External"/><Relationship Id="rId19" Type="http://schemas.openxmlformats.org/officeDocument/2006/relationships/drawing" Target="../drawings/drawing15.xml"/><Relationship Id="rId4" Type="http://schemas.openxmlformats.org/officeDocument/2006/relationships/hyperlink" Target="https://podminky.urs.cz/item/CS_URS_2024_02/162251101" TargetMode="External"/><Relationship Id="rId9" Type="http://schemas.openxmlformats.org/officeDocument/2006/relationships/hyperlink" Target="https://podminky.urs.cz/item/CS_URS_2024_02/211971110" TargetMode="External"/><Relationship Id="rId14" Type="http://schemas.openxmlformats.org/officeDocument/2006/relationships/hyperlink" Target="https://podminky.urs.cz/item/CS_URS_2024_02/89237211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722181242" TargetMode="External"/><Relationship Id="rId2" Type="http://schemas.openxmlformats.org/officeDocument/2006/relationships/hyperlink" Target="https://podminky.urs.cz/item/CS_URS_2024_02/998721311" TargetMode="External"/><Relationship Id="rId1" Type="http://schemas.openxmlformats.org/officeDocument/2006/relationships/hyperlink" Target="https://podminky.urs.cz/item/CS_URS_2024_02/721173401" TargetMode="External"/><Relationship Id="rId5" Type="http://schemas.openxmlformats.org/officeDocument/2006/relationships/drawing" Target="../drawings/drawing16.xml"/><Relationship Id="rId4" Type="http://schemas.openxmlformats.org/officeDocument/2006/relationships/hyperlink" Target="https://podminky.urs.cz/item/CS_URS_2024_02/998722311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210813011" TargetMode="External"/><Relationship Id="rId13" Type="http://schemas.openxmlformats.org/officeDocument/2006/relationships/drawing" Target="../drawings/drawing17.xml"/><Relationship Id="rId3" Type="http://schemas.openxmlformats.org/officeDocument/2006/relationships/hyperlink" Target="https://podminky.urs.cz/item/CS_URS_2024_02/741313082" TargetMode="External"/><Relationship Id="rId7" Type="http://schemas.openxmlformats.org/officeDocument/2006/relationships/hyperlink" Target="https://podminky.urs.cz/item/CS_URS_2024_02/210800411" TargetMode="External"/><Relationship Id="rId12" Type="http://schemas.openxmlformats.org/officeDocument/2006/relationships/hyperlink" Target="https://podminky.urs.cz/item/CS_URS_2024_02/460371111" TargetMode="External"/><Relationship Id="rId2" Type="http://schemas.openxmlformats.org/officeDocument/2006/relationships/hyperlink" Target="https://podminky.urs.cz/item/CS_URS_2024_02/741311002" TargetMode="External"/><Relationship Id="rId1" Type="http://schemas.openxmlformats.org/officeDocument/2006/relationships/hyperlink" Target="https://podminky.urs.cz/item/CS_URS_2024_02/741310031" TargetMode="External"/><Relationship Id="rId6" Type="http://schemas.openxmlformats.org/officeDocument/2006/relationships/hyperlink" Target="https://podminky.urs.cz/item/CS_URS_2024_02/998741311" TargetMode="External"/><Relationship Id="rId11" Type="http://schemas.openxmlformats.org/officeDocument/2006/relationships/hyperlink" Target="https://podminky.urs.cz/item/CS_URS_2024_02/460391123" TargetMode="External"/><Relationship Id="rId5" Type="http://schemas.openxmlformats.org/officeDocument/2006/relationships/hyperlink" Target="https://podminky.urs.cz/item/CS_URS_2024_02/741810001" TargetMode="External"/><Relationship Id="rId10" Type="http://schemas.openxmlformats.org/officeDocument/2006/relationships/hyperlink" Target="https://podminky.urs.cz/item/CS_URS_2024_02/460321111" TargetMode="External"/><Relationship Id="rId4" Type="http://schemas.openxmlformats.org/officeDocument/2006/relationships/hyperlink" Target="https://podminky.urs.cz/item/CS_URS_2024_02/741372131" TargetMode="External"/><Relationship Id="rId9" Type="http://schemas.openxmlformats.org/officeDocument/2006/relationships/hyperlink" Target="https://podminky.urs.cz/item/CS_URS_2024_02/460161152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020001000" TargetMode="External"/><Relationship Id="rId7" Type="http://schemas.openxmlformats.org/officeDocument/2006/relationships/drawing" Target="../drawings/drawing18.xml"/><Relationship Id="rId2" Type="http://schemas.openxmlformats.org/officeDocument/2006/relationships/hyperlink" Target="https://podminky.urs.cz/item/CS_URS_2024_02/011134000" TargetMode="External"/><Relationship Id="rId1" Type="http://schemas.openxmlformats.org/officeDocument/2006/relationships/hyperlink" Target="https://podminky.urs.cz/item/CS_URS_2024_02/011114000" TargetMode="External"/><Relationship Id="rId6" Type="http://schemas.openxmlformats.org/officeDocument/2006/relationships/hyperlink" Target="https://podminky.urs.cz/item/CS_URS_2024_02/090001000" TargetMode="External"/><Relationship Id="rId5" Type="http://schemas.openxmlformats.org/officeDocument/2006/relationships/hyperlink" Target="https://podminky.urs.cz/item/CS_URS_2024_02/040001000" TargetMode="External"/><Relationship Id="rId4" Type="http://schemas.openxmlformats.org/officeDocument/2006/relationships/hyperlink" Target="https://podminky.urs.cz/item/CS_URS_2024_02/030001000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112151013" TargetMode="External"/><Relationship Id="rId2" Type="http://schemas.openxmlformats.org/officeDocument/2006/relationships/hyperlink" Target="https://podminky.urs.cz/item/CS_URS_2024_02/184818242" TargetMode="External"/><Relationship Id="rId1" Type="http://schemas.openxmlformats.org/officeDocument/2006/relationships/hyperlink" Target="https://podminky.urs.cz/item/CS_URS_2024_02/121151123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podminky.urs.cz/item/CS_URS_2024_02/11215522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273362021" TargetMode="External"/><Relationship Id="rId13" Type="http://schemas.openxmlformats.org/officeDocument/2006/relationships/hyperlink" Target="https://podminky.urs.cz/item/CS_URS_2024_02/311321814" TargetMode="External"/><Relationship Id="rId18" Type="http://schemas.openxmlformats.org/officeDocument/2006/relationships/hyperlink" Target="https://podminky.urs.cz/item/CS_URS_2024_02/411324444" TargetMode="External"/><Relationship Id="rId26" Type="http://schemas.openxmlformats.org/officeDocument/2006/relationships/hyperlink" Target="https://podminky.urs.cz/item/CS_URS_2024_02/941211211" TargetMode="External"/><Relationship Id="rId3" Type="http://schemas.openxmlformats.org/officeDocument/2006/relationships/hyperlink" Target="https://podminky.urs.cz/item/CS_URS_2024_02/171201231" TargetMode="External"/><Relationship Id="rId21" Type="http://schemas.openxmlformats.org/officeDocument/2006/relationships/hyperlink" Target="https://podminky.urs.cz/item/CS_URS_2024_02/411354311" TargetMode="External"/><Relationship Id="rId7" Type="http://schemas.openxmlformats.org/officeDocument/2006/relationships/hyperlink" Target="https://podminky.urs.cz/item/CS_URS_2024_02/273321411" TargetMode="External"/><Relationship Id="rId12" Type="http://schemas.openxmlformats.org/officeDocument/2006/relationships/hyperlink" Target="https://podminky.urs.cz/item/CS_URS_2024_02/279361821" TargetMode="External"/><Relationship Id="rId17" Type="http://schemas.openxmlformats.org/officeDocument/2006/relationships/hyperlink" Target="https://podminky.urs.cz/item/CS_URS_2024_02/311361821" TargetMode="External"/><Relationship Id="rId25" Type="http://schemas.openxmlformats.org/officeDocument/2006/relationships/hyperlink" Target="https://podminky.urs.cz/item/CS_URS_2024_02/941211111" TargetMode="External"/><Relationship Id="rId2" Type="http://schemas.openxmlformats.org/officeDocument/2006/relationships/hyperlink" Target="https://podminky.urs.cz/item/CS_URS_2024_02/162751117" TargetMode="External"/><Relationship Id="rId16" Type="http://schemas.openxmlformats.org/officeDocument/2006/relationships/hyperlink" Target="https://podminky.urs.cz/item/CS_URS_2024_02/311351911" TargetMode="External"/><Relationship Id="rId20" Type="http://schemas.openxmlformats.org/officeDocument/2006/relationships/hyperlink" Target="https://podminky.urs.cz/item/CS_URS_2024_02/411351012" TargetMode="External"/><Relationship Id="rId29" Type="http://schemas.openxmlformats.org/officeDocument/2006/relationships/hyperlink" Target="https://podminky.urs.cz/item/CS_URS_2023_01/998153211" TargetMode="External"/><Relationship Id="rId1" Type="http://schemas.openxmlformats.org/officeDocument/2006/relationships/hyperlink" Target="https://podminky.urs.cz/item/CS_URS_2024_02/132251252" TargetMode="External"/><Relationship Id="rId6" Type="http://schemas.openxmlformats.org/officeDocument/2006/relationships/hyperlink" Target="https://podminky.urs.cz/item/CS_URS_2024_02/162251101" TargetMode="External"/><Relationship Id="rId11" Type="http://schemas.openxmlformats.org/officeDocument/2006/relationships/hyperlink" Target="https://podminky.urs.cz/item/CS_URS_2024_02/279113144" TargetMode="External"/><Relationship Id="rId24" Type="http://schemas.openxmlformats.org/officeDocument/2006/relationships/hyperlink" Target="https://podminky.urs.cz/item/CS_URS_2024_02/411361821" TargetMode="External"/><Relationship Id="rId5" Type="http://schemas.openxmlformats.org/officeDocument/2006/relationships/hyperlink" Target="https://podminky.urs.cz/item/CS_URS_2024_02/167151101" TargetMode="External"/><Relationship Id="rId15" Type="http://schemas.openxmlformats.org/officeDocument/2006/relationships/hyperlink" Target="https://podminky.urs.cz/item/CS_URS_2024_02/311351122" TargetMode="External"/><Relationship Id="rId23" Type="http://schemas.openxmlformats.org/officeDocument/2006/relationships/hyperlink" Target="https://podminky.urs.cz/item/CS_URS_2024_02/411359111" TargetMode="External"/><Relationship Id="rId28" Type="http://schemas.openxmlformats.org/officeDocument/2006/relationships/hyperlink" Target="https://podminky.urs.cz/item/CS_URS_2024_02/941211811" TargetMode="External"/><Relationship Id="rId10" Type="http://schemas.openxmlformats.org/officeDocument/2006/relationships/hyperlink" Target="https://podminky.urs.cz/item/CS_URS_2024_02/274361821" TargetMode="External"/><Relationship Id="rId19" Type="http://schemas.openxmlformats.org/officeDocument/2006/relationships/hyperlink" Target="https://podminky.urs.cz/item/CS_URS_2024_02/411351011" TargetMode="External"/><Relationship Id="rId4" Type="http://schemas.openxmlformats.org/officeDocument/2006/relationships/hyperlink" Target="https://podminky.urs.cz/item/CS_URS_2024_02/174151101" TargetMode="External"/><Relationship Id="rId9" Type="http://schemas.openxmlformats.org/officeDocument/2006/relationships/hyperlink" Target="https://podminky.urs.cz/item/CS_URS_2024_02/274321511" TargetMode="External"/><Relationship Id="rId14" Type="http://schemas.openxmlformats.org/officeDocument/2006/relationships/hyperlink" Target="https://podminky.urs.cz/item/CS_URS_2024_02/311351121" TargetMode="External"/><Relationship Id="rId22" Type="http://schemas.openxmlformats.org/officeDocument/2006/relationships/hyperlink" Target="https://podminky.urs.cz/item/CS_URS_2024_02/411354312" TargetMode="External"/><Relationship Id="rId27" Type="http://schemas.openxmlformats.org/officeDocument/2006/relationships/hyperlink" Target="https://podminky.urs.cz/item/CS_URS_2024_02/941211311" TargetMode="External"/><Relationship Id="rId30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273362021" TargetMode="External"/><Relationship Id="rId13" Type="http://schemas.openxmlformats.org/officeDocument/2006/relationships/hyperlink" Target="https://podminky.urs.cz/item/CS_URS_2023_01/311351122" TargetMode="External"/><Relationship Id="rId18" Type="http://schemas.openxmlformats.org/officeDocument/2006/relationships/hyperlink" Target="https://podminky.urs.cz/item/CS_URS_2023_01/411351012" TargetMode="External"/><Relationship Id="rId26" Type="http://schemas.openxmlformats.org/officeDocument/2006/relationships/hyperlink" Target="https://podminky.urs.cz/item/CS_URS_2023_01/941211811" TargetMode="External"/><Relationship Id="rId3" Type="http://schemas.openxmlformats.org/officeDocument/2006/relationships/hyperlink" Target="https://podminky.urs.cz/item/CS_URS_2023_01/171201231" TargetMode="External"/><Relationship Id="rId21" Type="http://schemas.openxmlformats.org/officeDocument/2006/relationships/hyperlink" Target="https://podminky.urs.cz/item/CS_URS_2023_01/411359111" TargetMode="External"/><Relationship Id="rId7" Type="http://schemas.openxmlformats.org/officeDocument/2006/relationships/hyperlink" Target="https://podminky.urs.cz/item/CS_URS_2024_02/273321411" TargetMode="External"/><Relationship Id="rId12" Type="http://schemas.openxmlformats.org/officeDocument/2006/relationships/hyperlink" Target="https://podminky.urs.cz/item/CS_URS_2023_01/311351121" TargetMode="External"/><Relationship Id="rId17" Type="http://schemas.openxmlformats.org/officeDocument/2006/relationships/hyperlink" Target="https://podminky.urs.cz/item/CS_URS_2023_01/411351011" TargetMode="External"/><Relationship Id="rId25" Type="http://schemas.openxmlformats.org/officeDocument/2006/relationships/hyperlink" Target="https://podminky.urs.cz/item/CS_URS_2024_02/941211311" TargetMode="External"/><Relationship Id="rId2" Type="http://schemas.openxmlformats.org/officeDocument/2006/relationships/hyperlink" Target="https://podminky.urs.cz/item/CS_URS_2023_01/162751117" TargetMode="External"/><Relationship Id="rId16" Type="http://schemas.openxmlformats.org/officeDocument/2006/relationships/hyperlink" Target="https://podminky.urs.cz/item/CS_URS_2024_02/411324444" TargetMode="External"/><Relationship Id="rId20" Type="http://schemas.openxmlformats.org/officeDocument/2006/relationships/hyperlink" Target="https://podminky.urs.cz/item/CS_URS_2023_01/411354312" TargetMode="External"/><Relationship Id="rId1" Type="http://schemas.openxmlformats.org/officeDocument/2006/relationships/hyperlink" Target="https://podminky.urs.cz/item/CS_URS_2023_01/132251252" TargetMode="External"/><Relationship Id="rId6" Type="http://schemas.openxmlformats.org/officeDocument/2006/relationships/hyperlink" Target="https://podminky.urs.cz/item/CS_URS_2023_01/167151101" TargetMode="External"/><Relationship Id="rId11" Type="http://schemas.openxmlformats.org/officeDocument/2006/relationships/hyperlink" Target="https://podminky.urs.cz/item/CS_URS_2024_02/311321814" TargetMode="External"/><Relationship Id="rId24" Type="http://schemas.openxmlformats.org/officeDocument/2006/relationships/hyperlink" Target="https://podminky.urs.cz/item/CS_URS_2023_01/941211211" TargetMode="External"/><Relationship Id="rId5" Type="http://schemas.openxmlformats.org/officeDocument/2006/relationships/hyperlink" Target="https://podminky.urs.cz/item/CS_URS_2023_01/162251101" TargetMode="External"/><Relationship Id="rId15" Type="http://schemas.openxmlformats.org/officeDocument/2006/relationships/hyperlink" Target="https://podminky.urs.cz/item/CS_URS_2023_01/311361821" TargetMode="External"/><Relationship Id="rId23" Type="http://schemas.openxmlformats.org/officeDocument/2006/relationships/hyperlink" Target="https://podminky.urs.cz/item/CS_URS_2023_01/941211111" TargetMode="External"/><Relationship Id="rId28" Type="http://schemas.openxmlformats.org/officeDocument/2006/relationships/drawing" Target="../drawings/drawing4.xml"/><Relationship Id="rId10" Type="http://schemas.openxmlformats.org/officeDocument/2006/relationships/hyperlink" Target="https://podminky.urs.cz/item/CS_URS_2023_01/279361821" TargetMode="External"/><Relationship Id="rId19" Type="http://schemas.openxmlformats.org/officeDocument/2006/relationships/hyperlink" Target="https://podminky.urs.cz/item/CS_URS_2023_01/411354311" TargetMode="External"/><Relationship Id="rId4" Type="http://schemas.openxmlformats.org/officeDocument/2006/relationships/hyperlink" Target="https://podminky.urs.cz/item/CS_URS_2023_01/174151101" TargetMode="External"/><Relationship Id="rId9" Type="http://schemas.openxmlformats.org/officeDocument/2006/relationships/hyperlink" Target="https://podminky.urs.cz/item/CS_URS_2023_01/279113144" TargetMode="External"/><Relationship Id="rId14" Type="http://schemas.openxmlformats.org/officeDocument/2006/relationships/hyperlink" Target="https://podminky.urs.cz/item/CS_URS_2023_01/311351911" TargetMode="External"/><Relationship Id="rId22" Type="http://schemas.openxmlformats.org/officeDocument/2006/relationships/hyperlink" Target="https://podminky.urs.cz/item/CS_URS_2023_01/411361821" TargetMode="External"/><Relationship Id="rId27" Type="http://schemas.openxmlformats.org/officeDocument/2006/relationships/hyperlink" Target="https://podminky.urs.cz/item/CS_URS_2023_01/99815321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273362021" TargetMode="External"/><Relationship Id="rId13" Type="http://schemas.openxmlformats.org/officeDocument/2006/relationships/hyperlink" Target="https://podminky.urs.cz/item/CS_URS_2024_02/311321814" TargetMode="External"/><Relationship Id="rId18" Type="http://schemas.openxmlformats.org/officeDocument/2006/relationships/hyperlink" Target="https://podminky.urs.cz/item/CS_URS_2024_02/411324444" TargetMode="External"/><Relationship Id="rId26" Type="http://schemas.openxmlformats.org/officeDocument/2006/relationships/hyperlink" Target="https://podminky.urs.cz/item/CS_URS_2023_01/941211211" TargetMode="External"/><Relationship Id="rId3" Type="http://schemas.openxmlformats.org/officeDocument/2006/relationships/hyperlink" Target="https://podminky.urs.cz/item/CS_URS_2023_01/171201231" TargetMode="External"/><Relationship Id="rId21" Type="http://schemas.openxmlformats.org/officeDocument/2006/relationships/hyperlink" Target="https://podminky.urs.cz/item/CS_URS_2023_01/411354311" TargetMode="External"/><Relationship Id="rId7" Type="http://schemas.openxmlformats.org/officeDocument/2006/relationships/hyperlink" Target="https://podminky.urs.cz/item/CS_URS_2024_02/273321411" TargetMode="External"/><Relationship Id="rId12" Type="http://schemas.openxmlformats.org/officeDocument/2006/relationships/hyperlink" Target="https://podminky.urs.cz/item/CS_URS_2023_01/279361821" TargetMode="External"/><Relationship Id="rId17" Type="http://schemas.openxmlformats.org/officeDocument/2006/relationships/hyperlink" Target="https://podminky.urs.cz/item/CS_URS_2023_01/311361821" TargetMode="External"/><Relationship Id="rId25" Type="http://schemas.openxmlformats.org/officeDocument/2006/relationships/hyperlink" Target="https://podminky.urs.cz/item/CS_URS_2023_01/941211111" TargetMode="External"/><Relationship Id="rId2" Type="http://schemas.openxmlformats.org/officeDocument/2006/relationships/hyperlink" Target="https://podminky.urs.cz/item/CS_URS_2023_01/162751117" TargetMode="External"/><Relationship Id="rId16" Type="http://schemas.openxmlformats.org/officeDocument/2006/relationships/hyperlink" Target="https://podminky.urs.cz/item/CS_URS_2023_01/311351911" TargetMode="External"/><Relationship Id="rId20" Type="http://schemas.openxmlformats.org/officeDocument/2006/relationships/hyperlink" Target="https://podminky.urs.cz/item/CS_URS_2023_01/411351012" TargetMode="External"/><Relationship Id="rId29" Type="http://schemas.openxmlformats.org/officeDocument/2006/relationships/hyperlink" Target="https://podminky.urs.cz/item/CS_URS_2023_01/998153211" TargetMode="External"/><Relationship Id="rId1" Type="http://schemas.openxmlformats.org/officeDocument/2006/relationships/hyperlink" Target="https://podminky.urs.cz/item/CS_URS_2023_01/132251252" TargetMode="External"/><Relationship Id="rId6" Type="http://schemas.openxmlformats.org/officeDocument/2006/relationships/hyperlink" Target="https://podminky.urs.cz/item/CS_URS_2023_01/167151101" TargetMode="External"/><Relationship Id="rId11" Type="http://schemas.openxmlformats.org/officeDocument/2006/relationships/hyperlink" Target="https://podminky.urs.cz/item/CS_URS_2023_01/279113144" TargetMode="External"/><Relationship Id="rId24" Type="http://schemas.openxmlformats.org/officeDocument/2006/relationships/hyperlink" Target="https://podminky.urs.cz/item/CS_URS_2023_01/411361821" TargetMode="External"/><Relationship Id="rId5" Type="http://schemas.openxmlformats.org/officeDocument/2006/relationships/hyperlink" Target="https://podminky.urs.cz/item/CS_URS_2023_01/162251101" TargetMode="External"/><Relationship Id="rId15" Type="http://schemas.openxmlformats.org/officeDocument/2006/relationships/hyperlink" Target="https://podminky.urs.cz/item/CS_URS_2023_01/311351122" TargetMode="External"/><Relationship Id="rId23" Type="http://schemas.openxmlformats.org/officeDocument/2006/relationships/hyperlink" Target="https://podminky.urs.cz/item/CS_URS_2023_01/411359111" TargetMode="External"/><Relationship Id="rId28" Type="http://schemas.openxmlformats.org/officeDocument/2006/relationships/hyperlink" Target="https://podminky.urs.cz/item/CS_URS_2023_01/941211811" TargetMode="External"/><Relationship Id="rId10" Type="http://schemas.openxmlformats.org/officeDocument/2006/relationships/hyperlink" Target="https://podminky.urs.cz/item/CS_URS_2024_02/274361821" TargetMode="External"/><Relationship Id="rId19" Type="http://schemas.openxmlformats.org/officeDocument/2006/relationships/hyperlink" Target="https://podminky.urs.cz/item/CS_URS_2023_01/411351011" TargetMode="External"/><Relationship Id="rId4" Type="http://schemas.openxmlformats.org/officeDocument/2006/relationships/hyperlink" Target="https://podminky.urs.cz/item/CS_URS_2023_01/174151101" TargetMode="External"/><Relationship Id="rId9" Type="http://schemas.openxmlformats.org/officeDocument/2006/relationships/hyperlink" Target="https://podminky.urs.cz/item/CS_URS_2024_02/274321511" TargetMode="External"/><Relationship Id="rId14" Type="http://schemas.openxmlformats.org/officeDocument/2006/relationships/hyperlink" Target="https://podminky.urs.cz/item/CS_URS_2023_01/311351121" TargetMode="External"/><Relationship Id="rId22" Type="http://schemas.openxmlformats.org/officeDocument/2006/relationships/hyperlink" Target="https://podminky.urs.cz/item/CS_URS_2023_01/411354312" TargetMode="External"/><Relationship Id="rId27" Type="http://schemas.openxmlformats.org/officeDocument/2006/relationships/hyperlink" Target="https://podminky.urs.cz/item/CS_URS_2024_02/941211311" TargetMode="External"/><Relationship Id="rId30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273362021" TargetMode="External"/><Relationship Id="rId13" Type="http://schemas.openxmlformats.org/officeDocument/2006/relationships/hyperlink" Target="https://podminky.urs.cz/item/CS_URS_2024_02/311321814" TargetMode="External"/><Relationship Id="rId18" Type="http://schemas.openxmlformats.org/officeDocument/2006/relationships/hyperlink" Target="https://podminky.urs.cz/item/CS_URS_2024_02/411324444" TargetMode="External"/><Relationship Id="rId26" Type="http://schemas.openxmlformats.org/officeDocument/2006/relationships/hyperlink" Target="https://podminky.urs.cz/item/CS_URS_2023_01/941211211" TargetMode="External"/><Relationship Id="rId3" Type="http://schemas.openxmlformats.org/officeDocument/2006/relationships/hyperlink" Target="https://podminky.urs.cz/item/CS_URS_2023_01/171201231" TargetMode="External"/><Relationship Id="rId21" Type="http://schemas.openxmlformats.org/officeDocument/2006/relationships/hyperlink" Target="https://podminky.urs.cz/item/CS_URS_2023_01/411354311" TargetMode="External"/><Relationship Id="rId7" Type="http://schemas.openxmlformats.org/officeDocument/2006/relationships/hyperlink" Target="https://podminky.urs.cz/item/CS_URS_2024_02/273321411" TargetMode="External"/><Relationship Id="rId12" Type="http://schemas.openxmlformats.org/officeDocument/2006/relationships/hyperlink" Target="https://podminky.urs.cz/item/CS_URS_2023_01/279361821" TargetMode="External"/><Relationship Id="rId17" Type="http://schemas.openxmlformats.org/officeDocument/2006/relationships/hyperlink" Target="https://podminky.urs.cz/item/CS_URS_2023_01/311361821" TargetMode="External"/><Relationship Id="rId25" Type="http://schemas.openxmlformats.org/officeDocument/2006/relationships/hyperlink" Target="https://podminky.urs.cz/item/CS_URS_2023_01/941211111" TargetMode="External"/><Relationship Id="rId2" Type="http://schemas.openxmlformats.org/officeDocument/2006/relationships/hyperlink" Target="https://podminky.urs.cz/item/CS_URS_2023_01/162751117" TargetMode="External"/><Relationship Id="rId16" Type="http://schemas.openxmlformats.org/officeDocument/2006/relationships/hyperlink" Target="https://podminky.urs.cz/item/CS_URS_2023_01/311351911" TargetMode="External"/><Relationship Id="rId20" Type="http://schemas.openxmlformats.org/officeDocument/2006/relationships/hyperlink" Target="https://podminky.urs.cz/item/CS_URS_2023_01/411351012" TargetMode="External"/><Relationship Id="rId29" Type="http://schemas.openxmlformats.org/officeDocument/2006/relationships/hyperlink" Target="https://podminky.urs.cz/item/CS_URS_2023_01/998153211" TargetMode="External"/><Relationship Id="rId1" Type="http://schemas.openxmlformats.org/officeDocument/2006/relationships/hyperlink" Target="https://podminky.urs.cz/item/CS_URS_2023_01/132251252" TargetMode="External"/><Relationship Id="rId6" Type="http://schemas.openxmlformats.org/officeDocument/2006/relationships/hyperlink" Target="https://podminky.urs.cz/item/CS_URS_2023_01/162251101" TargetMode="External"/><Relationship Id="rId11" Type="http://schemas.openxmlformats.org/officeDocument/2006/relationships/hyperlink" Target="https://podminky.urs.cz/item/CS_URS_2023_01/279113144" TargetMode="External"/><Relationship Id="rId24" Type="http://schemas.openxmlformats.org/officeDocument/2006/relationships/hyperlink" Target="https://podminky.urs.cz/item/CS_URS_2023_01/411361821" TargetMode="External"/><Relationship Id="rId5" Type="http://schemas.openxmlformats.org/officeDocument/2006/relationships/hyperlink" Target="https://podminky.urs.cz/item/CS_URS_2023_01/167151101" TargetMode="External"/><Relationship Id="rId15" Type="http://schemas.openxmlformats.org/officeDocument/2006/relationships/hyperlink" Target="https://podminky.urs.cz/item/CS_URS_2023_01/311351122" TargetMode="External"/><Relationship Id="rId23" Type="http://schemas.openxmlformats.org/officeDocument/2006/relationships/hyperlink" Target="https://podminky.urs.cz/item/CS_URS_2023_01/411359111" TargetMode="External"/><Relationship Id="rId28" Type="http://schemas.openxmlformats.org/officeDocument/2006/relationships/hyperlink" Target="https://podminky.urs.cz/item/CS_URS_2023_01/941211811" TargetMode="External"/><Relationship Id="rId10" Type="http://schemas.openxmlformats.org/officeDocument/2006/relationships/hyperlink" Target="https://podminky.urs.cz/item/CS_URS_2024_02/274361821" TargetMode="External"/><Relationship Id="rId19" Type="http://schemas.openxmlformats.org/officeDocument/2006/relationships/hyperlink" Target="https://podminky.urs.cz/item/CS_URS_2023_01/411351011" TargetMode="External"/><Relationship Id="rId4" Type="http://schemas.openxmlformats.org/officeDocument/2006/relationships/hyperlink" Target="https://podminky.urs.cz/item/CS_URS_2023_01/174151101" TargetMode="External"/><Relationship Id="rId9" Type="http://schemas.openxmlformats.org/officeDocument/2006/relationships/hyperlink" Target="https://podminky.urs.cz/item/CS_URS_2024_02/274321511" TargetMode="External"/><Relationship Id="rId14" Type="http://schemas.openxmlformats.org/officeDocument/2006/relationships/hyperlink" Target="https://podminky.urs.cz/item/CS_URS_2023_01/311351121" TargetMode="External"/><Relationship Id="rId22" Type="http://schemas.openxmlformats.org/officeDocument/2006/relationships/hyperlink" Target="https://podminky.urs.cz/item/CS_URS_2023_01/411354312" TargetMode="External"/><Relationship Id="rId27" Type="http://schemas.openxmlformats.org/officeDocument/2006/relationships/hyperlink" Target="https://podminky.urs.cz/item/CS_URS_2024_02/941211311" TargetMode="External"/><Relationship Id="rId30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273362021" TargetMode="External"/><Relationship Id="rId13" Type="http://schemas.openxmlformats.org/officeDocument/2006/relationships/hyperlink" Target="https://podminky.urs.cz/item/CS_URS_2024_02/311321814" TargetMode="External"/><Relationship Id="rId18" Type="http://schemas.openxmlformats.org/officeDocument/2006/relationships/hyperlink" Target="https://podminky.urs.cz/item/CS_URS_2024_02/411324444" TargetMode="External"/><Relationship Id="rId26" Type="http://schemas.openxmlformats.org/officeDocument/2006/relationships/hyperlink" Target="https://podminky.urs.cz/item/CS_URS_2023_01/941211211" TargetMode="External"/><Relationship Id="rId3" Type="http://schemas.openxmlformats.org/officeDocument/2006/relationships/hyperlink" Target="https://podminky.urs.cz/item/CS_URS_2023_01/171201231" TargetMode="External"/><Relationship Id="rId21" Type="http://schemas.openxmlformats.org/officeDocument/2006/relationships/hyperlink" Target="https://podminky.urs.cz/item/CS_URS_2023_01/411354311" TargetMode="External"/><Relationship Id="rId7" Type="http://schemas.openxmlformats.org/officeDocument/2006/relationships/hyperlink" Target="https://podminky.urs.cz/item/CS_URS_2024_02/273321411" TargetMode="External"/><Relationship Id="rId12" Type="http://schemas.openxmlformats.org/officeDocument/2006/relationships/hyperlink" Target="https://podminky.urs.cz/item/CS_URS_2023_01/279361821" TargetMode="External"/><Relationship Id="rId17" Type="http://schemas.openxmlformats.org/officeDocument/2006/relationships/hyperlink" Target="https://podminky.urs.cz/item/CS_URS_2023_01/311361821" TargetMode="External"/><Relationship Id="rId25" Type="http://schemas.openxmlformats.org/officeDocument/2006/relationships/hyperlink" Target="https://podminky.urs.cz/item/CS_URS_2023_01/941211111" TargetMode="External"/><Relationship Id="rId2" Type="http://schemas.openxmlformats.org/officeDocument/2006/relationships/hyperlink" Target="https://podminky.urs.cz/item/CS_URS_2023_01/162751117" TargetMode="External"/><Relationship Id="rId16" Type="http://schemas.openxmlformats.org/officeDocument/2006/relationships/hyperlink" Target="https://podminky.urs.cz/item/CS_URS_2023_01/311351911" TargetMode="External"/><Relationship Id="rId20" Type="http://schemas.openxmlformats.org/officeDocument/2006/relationships/hyperlink" Target="https://podminky.urs.cz/item/CS_URS_2023_01/411351012" TargetMode="External"/><Relationship Id="rId29" Type="http://schemas.openxmlformats.org/officeDocument/2006/relationships/hyperlink" Target="https://podminky.urs.cz/item/CS_URS_2023_01/998153211" TargetMode="External"/><Relationship Id="rId1" Type="http://schemas.openxmlformats.org/officeDocument/2006/relationships/hyperlink" Target="https://podminky.urs.cz/item/CS_URS_2023_01/132251252" TargetMode="External"/><Relationship Id="rId6" Type="http://schemas.openxmlformats.org/officeDocument/2006/relationships/hyperlink" Target="https://podminky.urs.cz/item/CS_URS_2023_01/167151101" TargetMode="External"/><Relationship Id="rId11" Type="http://schemas.openxmlformats.org/officeDocument/2006/relationships/hyperlink" Target="https://podminky.urs.cz/item/CS_URS_2023_01/279113144" TargetMode="External"/><Relationship Id="rId24" Type="http://schemas.openxmlformats.org/officeDocument/2006/relationships/hyperlink" Target="https://podminky.urs.cz/item/CS_URS_2023_01/411361821" TargetMode="External"/><Relationship Id="rId5" Type="http://schemas.openxmlformats.org/officeDocument/2006/relationships/hyperlink" Target="https://podminky.urs.cz/item/CS_URS_2023_01/162251101" TargetMode="External"/><Relationship Id="rId15" Type="http://schemas.openxmlformats.org/officeDocument/2006/relationships/hyperlink" Target="https://podminky.urs.cz/item/CS_URS_2023_01/311351122" TargetMode="External"/><Relationship Id="rId23" Type="http://schemas.openxmlformats.org/officeDocument/2006/relationships/hyperlink" Target="https://podminky.urs.cz/item/CS_URS_2023_01/411359111" TargetMode="External"/><Relationship Id="rId28" Type="http://schemas.openxmlformats.org/officeDocument/2006/relationships/hyperlink" Target="https://podminky.urs.cz/item/CS_URS_2023_01/941211811" TargetMode="External"/><Relationship Id="rId10" Type="http://schemas.openxmlformats.org/officeDocument/2006/relationships/hyperlink" Target="https://podminky.urs.cz/item/CS_URS_2024_02/274361821" TargetMode="External"/><Relationship Id="rId19" Type="http://schemas.openxmlformats.org/officeDocument/2006/relationships/hyperlink" Target="https://podminky.urs.cz/item/CS_URS_2023_01/411351011" TargetMode="External"/><Relationship Id="rId4" Type="http://schemas.openxmlformats.org/officeDocument/2006/relationships/hyperlink" Target="https://podminky.urs.cz/item/CS_URS_2023_01/174151101" TargetMode="External"/><Relationship Id="rId9" Type="http://schemas.openxmlformats.org/officeDocument/2006/relationships/hyperlink" Target="https://podminky.urs.cz/item/CS_URS_2024_02/274321511" TargetMode="External"/><Relationship Id="rId14" Type="http://schemas.openxmlformats.org/officeDocument/2006/relationships/hyperlink" Target="https://podminky.urs.cz/item/CS_URS_2023_01/311351121" TargetMode="External"/><Relationship Id="rId22" Type="http://schemas.openxmlformats.org/officeDocument/2006/relationships/hyperlink" Target="https://podminky.urs.cz/item/CS_URS_2023_01/411354312" TargetMode="External"/><Relationship Id="rId27" Type="http://schemas.openxmlformats.org/officeDocument/2006/relationships/hyperlink" Target="https://podminky.urs.cz/item/CS_URS_2024_02/941211311" TargetMode="External"/><Relationship Id="rId30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273362021" TargetMode="External"/><Relationship Id="rId13" Type="http://schemas.openxmlformats.org/officeDocument/2006/relationships/hyperlink" Target="https://podminky.urs.cz/item/CS_URS_2024_02/311321814" TargetMode="External"/><Relationship Id="rId18" Type="http://schemas.openxmlformats.org/officeDocument/2006/relationships/hyperlink" Target="https://podminky.urs.cz/item/CS_URS_2024_02/411324444" TargetMode="External"/><Relationship Id="rId26" Type="http://schemas.openxmlformats.org/officeDocument/2006/relationships/hyperlink" Target="https://podminky.urs.cz/item/CS_URS_2023_01/941211211" TargetMode="External"/><Relationship Id="rId3" Type="http://schemas.openxmlformats.org/officeDocument/2006/relationships/hyperlink" Target="https://podminky.urs.cz/item/CS_URS_2023_01/171201231" TargetMode="External"/><Relationship Id="rId21" Type="http://schemas.openxmlformats.org/officeDocument/2006/relationships/hyperlink" Target="https://podminky.urs.cz/item/CS_URS_2023_01/411354311" TargetMode="External"/><Relationship Id="rId7" Type="http://schemas.openxmlformats.org/officeDocument/2006/relationships/hyperlink" Target="https://podminky.urs.cz/item/CS_URS_2024_02/273321411" TargetMode="External"/><Relationship Id="rId12" Type="http://schemas.openxmlformats.org/officeDocument/2006/relationships/hyperlink" Target="https://podminky.urs.cz/item/CS_URS_2023_01/279361821" TargetMode="External"/><Relationship Id="rId17" Type="http://schemas.openxmlformats.org/officeDocument/2006/relationships/hyperlink" Target="https://podminky.urs.cz/item/CS_URS_2023_01/311361821" TargetMode="External"/><Relationship Id="rId25" Type="http://schemas.openxmlformats.org/officeDocument/2006/relationships/hyperlink" Target="https://podminky.urs.cz/item/CS_URS_2023_01/941211111" TargetMode="External"/><Relationship Id="rId2" Type="http://schemas.openxmlformats.org/officeDocument/2006/relationships/hyperlink" Target="https://podminky.urs.cz/item/CS_URS_2023_01/162751117" TargetMode="External"/><Relationship Id="rId16" Type="http://schemas.openxmlformats.org/officeDocument/2006/relationships/hyperlink" Target="https://podminky.urs.cz/item/CS_URS_2023_01/311351911" TargetMode="External"/><Relationship Id="rId20" Type="http://schemas.openxmlformats.org/officeDocument/2006/relationships/hyperlink" Target="https://podminky.urs.cz/item/CS_URS_2023_01/411351012" TargetMode="External"/><Relationship Id="rId29" Type="http://schemas.openxmlformats.org/officeDocument/2006/relationships/hyperlink" Target="https://podminky.urs.cz/item/CS_URS_2023_01/998153211" TargetMode="External"/><Relationship Id="rId1" Type="http://schemas.openxmlformats.org/officeDocument/2006/relationships/hyperlink" Target="https://podminky.urs.cz/item/CS_URS_2023_01/132251252" TargetMode="External"/><Relationship Id="rId6" Type="http://schemas.openxmlformats.org/officeDocument/2006/relationships/hyperlink" Target="https://podminky.urs.cz/item/CS_URS_2023_01/162251101" TargetMode="External"/><Relationship Id="rId11" Type="http://schemas.openxmlformats.org/officeDocument/2006/relationships/hyperlink" Target="https://podminky.urs.cz/item/CS_URS_2023_01/279113144" TargetMode="External"/><Relationship Id="rId24" Type="http://schemas.openxmlformats.org/officeDocument/2006/relationships/hyperlink" Target="https://podminky.urs.cz/item/CS_URS_2023_01/411361821" TargetMode="External"/><Relationship Id="rId5" Type="http://schemas.openxmlformats.org/officeDocument/2006/relationships/hyperlink" Target="https://podminky.urs.cz/item/CS_URS_2023_01/167151101" TargetMode="External"/><Relationship Id="rId15" Type="http://schemas.openxmlformats.org/officeDocument/2006/relationships/hyperlink" Target="https://podminky.urs.cz/item/CS_URS_2023_01/311351122" TargetMode="External"/><Relationship Id="rId23" Type="http://schemas.openxmlformats.org/officeDocument/2006/relationships/hyperlink" Target="https://podminky.urs.cz/item/CS_URS_2023_01/411359111" TargetMode="External"/><Relationship Id="rId28" Type="http://schemas.openxmlformats.org/officeDocument/2006/relationships/hyperlink" Target="https://podminky.urs.cz/item/CS_URS_2023_01/941211811" TargetMode="External"/><Relationship Id="rId10" Type="http://schemas.openxmlformats.org/officeDocument/2006/relationships/hyperlink" Target="https://podminky.urs.cz/item/CS_URS_2024_02/274361821" TargetMode="External"/><Relationship Id="rId19" Type="http://schemas.openxmlformats.org/officeDocument/2006/relationships/hyperlink" Target="https://podminky.urs.cz/item/CS_URS_2023_01/411351011" TargetMode="External"/><Relationship Id="rId4" Type="http://schemas.openxmlformats.org/officeDocument/2006/relationships/hyperlink" Target="https://podminky.urs.cz/item/CS_URS_2023_01/174151101" TargetMode="External"/><Relationship Id="rId9" Type="http://schemas.openxmlformats.org/officeDocument/2006/relationships/hyperlink" Target="https://podminky.urs.cz/item/CS_URS_2024_02/274321511" TargetMode="External"/><Relationship Id="rId14" Type="http://schemas.openxmlformats.org/officeDocument/2006/relationships/hyperlink" Target="https://podminky.urs.cz/item/CS_URS_2023_01/311351121" TargetMode="External"/><Relationship Id="rId22" Type="http://schemas.openxmlformats.org/officeDocument/2006/relationships/hyperlink" Target="https://podminky.urs.cz/item/CS_URS_2023_01/411354312" TargetMode="External"/><Relationship Id="rId27" Type="http://schemas.openxmlformats.org/officeDocument/2006/relationships/hyperlink" Target="https://podminky.urs.cz/item/CS_URS_2024_02/941211311" TargetMode="External"/><Relationship Id="rId30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1/311351911" TargetMode="External"/><Relationship Id="rId18" Type="http://schemas.openxmlformats.org/officeDocument/2006/relationships/hyperlink" Target="https://podminky.urs.cz/item/CS_URS_2024_02/345351006" TargetMode="External"/><Relationship Id="rId26" Type="http://schemas.openxmlformats.org/officeDocument/2006/relationships/hyperlink" Target="https://podminky.urs.cz/item/CS_URS_2024_02/943211111" TargetMode="External"/><Relationship Id="rId39" Type="http://schemas.openxmlformats.org/officeDocument/2006/relationships/hyperlink" Target="https://podminky.urs.cz/item/CS_URS_2024_02/712311101" TargetMode="External"/><Relationship Id="rId3" Type="http://schemas.openxmlformats.org/officeDocument/2006/relationships/hyperlink" Target="https://podminky.urs.cz/item/CS_URS_2023_01/171201231" TargetMode="External"/><Relationship Id="rId21" Type="http://schemas.openxmlformats.org/officeDocument/2006/relationships/hyperlink" Target="https://podminky.urs.cz/item/CS_URS_2023_01/411351012" TargetMode="External"/><Relationship Id="rId34" Type="http://schemas.openxmlformats.org/officeDocument/2006/relationships/hyperlink" Target="https://podminky.urs.cz/item/CS_URS_2024_02/997013211" TargetMode="External"/><Relationship Id="rId42" Type="http://schemas.openxmlformats.org/officeDocument/2006/relationships/hyperlink" Target="https://podminky.urs.cz/item/CS_URS_2024_02/998721121" TargetMode="External"/><Relationship Id="rId47" Type="http://schemas.openxmlformats.org/officeDocument/2006/relationships/hyperlink" Target="https://podminky.urs.cz/item/CS_URS_2024_02/783342101" TargetMode="External"/><Relationship Id="rId50" Type="http://schemas.openxmlformats.org/officeDocument/2006/relationships/hyperlink" Target="https://podminky.urs.cz/item/CS_URS_2024_02/783347101" TargetMode="External"/><Relationship Id="rId7" Type="http://schemas.openxmlformats.org/officeDocument/2006/relationships/hyperlink" Target="https://podminky.urs.cz/item/CS_URS_2023_01/181951112" TargetMode="External"/><Relationship Id="rId12" Type="http://schemas.openxmlformats.org/officeDocument/2006/relationships/hyperlink" Target="https://podminky.urs.cz/item/CS_URS_2023_01/311351122" TargetMode="External"/><Relationship Id="rId17" Type="http://schemas.openxmlformats.org/officeDocument/2006/relationships/hyperlink" Target="https://podminky.urs.cz/item/CS_URS_2024_02/345351005" TargetMode="External"/><Relationship Id="rId25" Type="http://schemas.openxmlformats.org/officeDocument/2006/relationships/hyperlink" Target="https://podminky.urs.cz/item/CS_URS_2024_02/935113211" TargetMode="External"/><Relationship Id="rId33" Type="http://schemas.openxmlformats.org/officeDocument/2006/relationships/hyperlink" Target="https://podminky.urs.cz/item/CS_URS_2023_01/952901111" TargetMode="External"/><Relationship Id="rId38" Type="http://schemas.openxmlformats.org/officeDocument/2006/relationships/hyperlink" Target="https://podminky.urs.cz/item/CS_URS_2024_02/998018001" TargetMode="External"/><Relationship Id="rId46" Type="http://schemas.openxmlformats.org/officeDocument/2006/relationships/hyperlink" Target="https://podminky.urs.cz/item/CS_URS_2023_01/783301313" TargetMode="External"/><Relationship Id="rId2" Type="http://schemas.openxmlformats.org/officeDocument/2006/relationships/hyperlink" Target="https://podminky.urs.cz/item/CS_URS_2023_01/162751117" TargetMode="External"/><Relationship Id="rId16" Type="http://schemas.openxmlformats.org/officeDocument/2006/relationships/hyperlink" Target="https://podminky.urs.cz/item/CS_URS_2023_01/317351108" TargetMode="External"/><Relationship Id="rId20" Type="http://schemas.openxmlformats.org/officeDocument/2006/relationships/hyperlink" Target="https://podminky.urs.cz/item/CS_URS_2023_01/411351011" TargetMode="External"/><Relationship Id="rId29" Type="http://schemas.openxmlformats.org/officeDocument/2006/relationships/hyperlink" Target="https://podminky.urs.cz/item/CS_URS_2024_02/953961114" TargetMode="External"/><Relationship Id="rId41" Type="http://schemas.openxmlformats.org/officeDocument/2006/relationships/hyperlink" Target="https://podminky.urs.cz/item/CS_URS_2024_02/721249115" TargetMode="External"/><Relationship Id="rId1" Type="http://schemas.openxmlformats.org/officeDocument/2006/relationships/hyperlink" Target="https://podminky.urs.cz/item/CS_URS_2023_01/132251252" TargetMode="External"/><Relationship Id="rId6" Type="http://schemas.openxmlformats.org/officeDocument/2006/relationships/hyperlink" Target="https://podminky.urs.cz/item/CS_URS_2023_01/167151101" TargetMode="External"/><Relationship Id="rId11" Type="http://schemas.openxmlformats.org/officeDocument/2006/relationships/hyperlink" Target="https://podminky.urs.cz/item/CS_URS_2023_01/311351121" TargetMode="External"/><Relationship Id="rId24" Type="http://schemas.openxmlformats.org/officeDocument/2006/relationships/hyperlink" Target="https://podminky.urs.cz/item/CS_URS_2023_01/411361821" TargetMode="External"/><Relationship Id="rId32" Type="http://schemas.openxmlformats.org/officeDocument/2006/relationships/hyperlink" Target="https://podminky.urs.cz/item/CS_URS_2023_01/949101111" TargetMode="External"/><Relationship Id="rId37" Type="http://schemas.openxmlformats.org/officeDocument/2006/relationships/hyperlink" Target="https://podminky.urs.cz/item/CS_URS_2024_02/997013871" TargetMode="External"/><Relationship Id="rId40" Type="http://schemas.openxmlformats.org/officeDocument/2006/relationships/hyperlink" Target="https://podminky.urs.cz/item/CS_URS_2024_02/998712121" TargetMode="External"/><Relationship Id="rId45" Type="http://schemas.openxmlformats.org/officeDocument/2006/relationships/hyperlink" Target="https://podminky.urs.cz/item/CS_URS_2024_02/998767311" TargetMode="External"/><Relationship Id="rId5" Type="http://schemas.openxmlformats.org/officeDocument/2006/relationships/hyperlink" Target="https://podminky.urs.cz/item/CS_URS_2023_01/162251101" TargetMode="External"/><Relationship Id="rId15" Type="http://schemas.openxmlformats.org/officeDocument/2006/relationships/hyperlink" Target="https://podminky.urs.cz/item/CS_URS_2023_01/317351107" TargetMode="External"/><Relationship Id="rId23" Type="http://schemas.openxmlformats.org/officeDocument/2006/relationships/hyperlink" Target="https://podminky.urs.cz/item/CS_URS_2024_02/411354314" TargetMode="External"/><Relationship Id="rId28" Type="http://schemas.openxmlformats.org/officeDocument/2006/relationships/hyperlink" Target="https://podminky.urs.cz/item/CS_URS_2024_02/943211811" TargetMode="External"/><Relationship Id="rId36" Type="http://schemas.openxmlformats.org/officeDocument/2006/relationships/hyperlink" Target="https://podminky.urs.cz/item/CS_URS_2024_02/997013509" TargetMode="External"/><Relationship Id="rId49" Type="http://schemas.openxmlformats.org/officeDocument/2006/relationships/hyperlink" Target="https://podminky.urs.cz/item/CS_URS_2024_02/783344201" TargetMode="External"/><Relationship Id="rId10" Type="http://schemas.openxmlformats.org/officeDocument/2006/relationships/hyperlink" Target="https://podminky.urs.cz/item/CS_URS_2024_02/274361821" TargetMode="External"/><Relationship Id="rId19" Type="http://schemas.openxmlformats.org/officeDocument/2006/relationships/hyperlink" Target="https://podminky.urs.cz/item/CS_URS_2024_02/345361821" TargetMode="External"/><Relationship Id="rId31" Type="http://schemas.openxmlformats.org/officeDocument/2006/relationships/hyperlink" Target="https://podminky.urs.cz/item/CS_URS_2024_02/974049154" TargetMode="External"/><Relationship Id="rId44" Type="http://schemas.openxmlformats.org/officeDocument/2006/relationships/hyperlink" Target="https://podminky.urs.cz/item/CS_URS_2024_02/998764121" TargetMode="External"/><Relationship Id="rId4" Type="http://schemas.openxmlformats.org/officeDocument/2006/relationships/hyperlink" Target="https://podminky.urs.cz/item/CS_URS_2023_01/174151101" TargetMode="External"/><Relationship Id="rId9" Type="http://schemas.openxmlformats.org/officeDocument/2006/relationships/hyperlink" Target="https://podminky.urs.cz/item/CS_URS_2024_02/274321411" TargetMode="External"/><Relationship Id="rId14" Type="http://schemas.openxmlformats.org/officeDocument/2006/relationships/hyperlink" Target="https://podminky.urs.cz/item/CS_URS_2023_01/311361821" TargetMode="External"/><Relationship Id="rId22" Type="http://schemas.openxmlformats.org/officeDocument/2006/relationships/hyperlink" Target="https://podminky.urs.cz/item/CS_URS_2024_02/411354313" TargetMode="External"/><Relationship Id="rId27" Type="http://schemas.openxmlformats.org/officeDocument/2006/relationships/hyperlink" Target="https://podminky.urs.cz/item/CS_URS_2024_02/943211211" TargetMode="External"/><Relationship Id="rId30" Type="http://schemas.openxmlformats.org/officeDocument/2006/relationships/hyperlink" Target="https://podminky.urs.cz/item/CS_URS_2024_02/953965133" TargetMode="External"/><Relationship Id="rId35" Type="http://schemas.openxmlformats.org/officeDocument/2006/relationships/hyperlink" Target="https://podminky.urs.cz/item/CS_URS_2024_02/997013501" TargetMode="External"/><Relationship Id="rId43" Type="http://schemas.openxmlformats.org/officeDocument/2006/relationships/hyperlink" Target="https://podminky.urs.cz/item/CS_URS_2024_02/998762311" TargetMode="External"/><Relationship Id="rId48" Type="http://schemas.openxmlformats.org/officeDocument/2006/relationships/hyperlink" Target="https://podminky.urs.cz/item/CS_URS_2024_02/783344101" TargetMode="External"/><Relationship Id="rId8" Type="http://schemas.openxmlformats.org/officeDocument/2006/relationships/hyperlink" Target="https://podminky.urs.cz/item/CS_URS_2024_02/274313511" TargetMode="External"/><Relationship Id="rId5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6"/>
  <sheetViews>
    <sheetView showGridLines="0" tabSelected="1" topLeftCell="A30" workbookViewId="0"/>
  </sheetViews>
  <sheetFormatPr defaultRowHeight="14.4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 x14ac:dyDescent="0.2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 x14ac:dyDescent="0.2"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18" t="s">
        <v>6</v>
      </c>
      <c r="BT2" s="18" t="s">
        <v>7</v>
      </c>
    </row>
    <row r="3" spans="1:74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 x14ac:dyDescent="0.2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 x14ac:dyDescent="0.2">
      <c r="B5" s="21"/>
      <c r="D5" s="25" t="s">
        <v>13</v>
      </c>
      <c r="K5" s="298" t="s">
        <v>14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R5" s="21"/>
      <c r="BE5" s="295" t="s">
        <v>15</v>
      </c>
      <c r="BS5" s="18" t="s">
        <v>6</v>
      </c>
    </row>
    <row r="6" spans="1:74" ht="36.9" customHeight="1" x14ac:dyDescent="0.2">
      <c r="B6" s="21"/>
      <c r="D6" s="27" t="s">
        <v>16</v>
      </c>
      <c r="K6" s="300" t="s">
        <v>17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R6" s="21"/>
      <c r="BE6" s="296"/>
      <c r="BS6" s="18" t="s">
        <v>6</v>
      </c>
    </row>
    <row r="7" spans="1:74" ht="12" customHeight="1" x14ac:dyDescent="0.2">
      <c r="B7" s="21"/>
      <c r="D7" s="28" t="s">
        <v>18</v>
      </c>
      <c r="K7" s="26" t="s">
        <v>19</v>
      </c>
      <c r="AK7" s="28" t="s">
        <v>20</v>
      </c>
      <c r="AN7" s="26" t="s">
        <v>8</v>
      </c>
      <c r="AR7" s="21"/>
      <c r="BE7" s="296"/>
      <c r="BS7" s="18" t="s">
        <v>6</v>
      </c>
    </row>
    <row r="8" spans="1:74" ht="12" customHeight="1" x14ac:dyDescent="0.2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96"/>
      <c r="BS8" s="18" t="s">
        <v>6</v>
      </c>
    </row>
    <row r="9" spans="1:74" ht="29.25" customHeight="1" x14ac:dyDescent="0.2">
      <c r="B9" s="21"/>
      <c r="D9" s="25" t="s">
        <v>25</v>
      </c>
      <c r="K9" s="30" t="s">
        <v>26</v>
      </c>
      <c r="AK9" s="25" t="s">
        <v>27</v>
      </c>
      <c r="AN9" s="30" t="s">
        <v>28</v>
      </c>
      <c r="AR9" s="21"/>
      <c r="BE9" s="296"/>
      <c r="BS9" s="18" t="s">
        <v>6</v>
      </c>
    </row>
    <row r="10" spans="1:74" ht="12" customHeight="1" x14ac:dyDescent="0.2">
      <c r="B10" s="21"/>
      <c r="D10" s="28" t="s">
        <v>29</v>
      </c>
      <c r="AK10" s="28" t="s">
        <v>30</v>
      </c>
      <c r="AN10" s="26" t="s">
        <v>31</v>
      </c>
      <c r="AR10" s="21"/>
      <c r="BE10" s="296"/>
      <c r="BS10" s="18" t="s">
        <v>6</v>
      </c>
    </row>
    <row r="11" spans="1:74" ht="18.45" customHeight="1" x14ac:dyDescent="0.2">
      <c r="B11" s="21"/>
      <c r="E11" s="26" t="s">
        <v>32</v>
      </c>
      <c r="AK11" s="28" t="s">
        <v>33</v>
      </c>
      <c r="AN11" s="26" t="s">
        <v>34</v>
      </c>
      <c r="AR11" s="21"/>
      <c r="BE11" s="296"/>
      <c r="BS11" s="18" t="s">
        <v>6</v>
      </c>
    </row>
    <row r="12" spans="1:74" ht="6.9" customHeight="1" x14ac:dyDescent="0.2">
      <c r="B12" s="21"/>
      <c r="AR12" s="21"/>
      <c r="BE12" s="296"/>
      <c r="BS12" s="18" t="s">
        <v>6</v>
      </c>
    </row>
    <row r="13" spans="1:74" ht="12" customHeight="1" x14ac:dyDescent="0.2">
      <c r="B13" s="21"/>
      <c r="D13" s="28" t="s">
        <v>35</v>
      </c>
      <c r="AK13" s="28" t="s">
        <v>30</v>
      </c>
      <c r="AN13" s="31" t="s">
        <v>36</v>
      </c>
      <c r="AR13" s="21"/>
      <c r="BE13" s="296"/>
      <c r="BS13" s="18" t="s">
        <v>6</v>
      </c>
    </row>
    <row r="14" spans="1:74" ht="13.2" x14ac:dyDescent="0.2">
      <c r="B14" s="21"/>
      <c r="E14" s="301" t="s">
        <v>36</v>
      </c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28" t="s">
        <v>33</v>
      </c>
      <c r="AN14" s="31" t="s">
        <v>36</v>
      </c>
      <c r="AR14" s="21"/>
      <c r="BE14" s="296"/>
      <c r="BS14" s="18" t="s">
        <v>6</v>
      </c>
    </row>
    <row r="15" spans="1:74" ht="6.9" customHeight="1" x14ac:dyDescent="0.2">
      <c r="B15" s="21"/>
      <c r="AR15" s="21"/>
      <c r="BE15" s="296"/>
      <c r="BS15" s="18" t="s">
        <v>4</v>
      </c>
    </row>
    <row r="16" spans="1:74" ht="12" customHeight="1" x14ac:dyDescent="0.2">
      <c r="B16" s="21"/>
      <c r="D16" s="28" t="s">
        <v>37</v>
      </c>
      <c r="AK16" s="28" t="s">
        <v>30</v>
      </c>
      <c r="AN16" s="26" t="s">
        <v>34</v>
      </c>
      <c r="AR16" s="21"/>
      <c r="BE16" s="296"/>
      <c r="BS16" s="18" t="s">
        <v>4</v>
      </c>
    </row>
    <row r="17" spans="2:71" ht="18.45" customHeight="1" x14ac:dyDescent="0.2">
      <c r="B17" s="21"/>
      <c r="E17" s="26" t="s">
        <v>38</v>
      </c>
      <c r="AK17" s="28" t="s">
        <v>33</v>
      </c>
      <c r="AN17" s="26" t="s">
        <v>34</v>
      </c>
      <c r="AR17" s="21"/>
      <c r="BE17" s="296"/>
      <c r="BS17" s="18" t="s">
        <v>39</v>
      </c>
    </row>
    <row r="18" spans="2:71" ht="6.9" customHeight="1" x14ac:dyDescent="0.2">
      <c r="B18" s="21"/>
      <c r="AR18" s="21"/>
      <c r="BE18" s="296"/>
      <c r="BS18" s="18" t="s">
        <v>6</v>
      </c>
    </row>
    <row r="19" spans="2:71" ht="12" customHeight="1" x14ac:dyDescent="0.2">
      <c r="B19" s="21"/>
      <c r="D19" s="28" t="s">
        <v>40</v>
      </c>
      <c r="AK19" s="28" t="s">
        <v>30</v>
      </c>
      <c r="AN19" s="26" t="s">
        <v>34</v>
      </c>
      <c r="AR19" s="21"/>
      <c r="BE19" s="296"/>
      <c r="BS19" s="18" t="s">
        <v>6</v>
      </c>
    </row>
    <row r="20" spans="2:71" ht="18.45" customHeight="1" x14ac:dyDescent="0.2">
      <c r="B20" s="21"/>
      <c r="E20" s="26" t="s">
        <v>41</v>
      </c>
      <c r="AK20" s="28" t="s">
        <v>33</v>
      </c>
      <c r="AN20" s="26" t="s">
        <v>34</v>
      </c>
      <c r="AR20" s="21"/>
      <c r="BE20" s="296"/>
      <c r="BS20" s="18" t="s">
        <v>39</v>
      </c>
    </row>
    <row r="21" spans="2:71" ht="6.9" customHeight="1" x14ac:dyDescent="0.2">
      <c r="B21" s="21"/>
      <c r="AR21" s="21"/>
      <c r="BE21" s="296"/>
    </row>
    <row r="22" spans="2:71" ht="12" customHeight="1" x14ac:dyDescent="0.2">
      <c r="B22" s="21"/>
      <c r="D22" s="28" t="s">
        <v>42</v>
      </c>
      <c r="AR22" s="21"/>
      <c r="BE22" s="296"/>
    </row>
    <row r="23" spans="2:71" ht="16.5" customHeight="1" x14ac:dyDescent="0.2">
      <c r="B23" s="21"/>
      <c r="E23" s="303" t="s">
        <v>43</v>
      </c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R23" s="21"/>
      <c r="BE23" s="296"/>
    </row>
    <row r="24" spans="2:71" ht="6.9" customHeight="1" x14ac:dyDescent="0.2">
      <c r="B24" s="21"/>
      <c r="AR24" s="21"/>
      <c r="BE24" s="296"/>
    </row>
    <row r="25" spans="2:71" ht="6.9" customHeight="1" x14ac:dyDescent="0.2">
      <c r="B25" s="2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1"/>
      <c r="BE25" s="296"/>
    </row>
    <row r="26" spans="2:71" s="1" customFormat="1" ht="25.95" customHeight="1" x14ac:dyDescent="0.2">
      <c r="B26" s="34"/>
      <c r="D26" s="35" t="s">
        <v>44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04">
        <f>ROUND(AG54,2)</f>
        <v>0</v>
      </c>
      <c r="AL26" s="305"/>
      <c r="AM26" s="305"/>
      <c r="AN26" s="305"/>
      <c r="AO26" s="305"/>
      <c r="AR26" s="34"/>
      <c r="BE26" s="296"/>
    </row>
    <row r="27" spans="2:71" s="1" customFormat="1" ht="6.9" customHeight="1" x14ac:dyDescent="0.2">
      <c r="B27" s="34"/>
      <c r="AR27" s="34"/>
      <c r="BE27" s="296"/>
    </row>
    <row r="28" spans="2:71" s="1" customFormat="1" ht="13.2" x14ac:dyDescent="0.2">
      <c r="B28" s="34"/>
      <c r="L28" s="306" t="s">
        <v>45</v>
      </c>
      <c r="M28" s="306"/>
      <c r="N28" s="306"/>
      <c r="O28" s="306"/>
      <c r="P28" s="306"/>
      <c r="W28" s="306" t="s">
        <v>46</v>
      </c>
      <c r="X28" s="306"/>
      <c r="Y28" s="306"/>
      <c r="Z28" s="306"/>
      <c r="AA28" s="306"/>
      <c r="AB28" s="306"/>
      <c r="AC28" s="306"/>
      <c r="AD28" s="306"/>
      <c r="AE28" s="306"/>
      <c r="AK28" s="306" t="s">
        <v>47</v>
      </c>
      <c r="AL28" s="306"/>
      <c r="AM28" s="306"/>
      <c r="AN28" s="306"/>
      <c r="AO28" s="306"/>
      <c r="AR28" s="34"/>
      <c r="BE28" s="296"/>
    </row>
    <row r="29" spans="2:71" s="2" customFormat="1" ht="14.4" customHeight="1" x14ac:dyDescent="0.2">
      <c r="B29" s="38"/>
      <c r="D29" s="28" t="s">
        <v>48</v>
      </c>
      <c r="F29" s="28" t="s">
        <v>49</v>
      </c>
      <c r="L29" s="309">
        <v>0.21</v>
      </c>
      <c r="M29" s="308"/>
      <c r="N29" s="308"/>
      <c r="O29" s="308"/>
      <c r="P29" s="308"/>
      <c r="W29" s="307">
        <f>ROUND(AZ54, 2)</f>
        <v>0</v>
      </c>
      <c r="X29" s="308"/>
      <c r="Y29" s="308"/>
      <c r="Z29" s="308"/>
      <c r="AA29" s="308"/>
      <c r="AB29" s="308"/>
      <c r="AC29" s="308"/>
      <c r="AD29" s="308"/>
      <c r="AE29" s="308"/>
      <c r="AK29" s="307">
        <f>ROUND(AV54, 2)</f>
        <v>0</v>
      </c>
      <c r="AL29" s="308"/>
      <c r="AM29" s="308"/>
      <c r="AN29" s="308"/>
      <c r="AO29" s="308"/>
      <c r="AR29" s="38"/>
      <c r="BE29" s="297"/>
    </row>
    <row r="30" spans="2:71" s="2" customFormat="1" ht="14.4" customHeight="1" x14ac:dyDescent="0.2">
      <c r="B30" s="38"/>
      <c r="F30" s="28" t="s">
        <v>50</v>
      </c>
      <c r="L30" s="309">
        <v>0.12</v>
      </c>
      <c r="M30" s="308"/>
      <c r="N30" s="308"/>
      <c r="O30" s="308"/>
      <c r="P30" s="308"/>
      <c r="W30" s="307">
        <f>ROUND(BA54, 2)</f>
        <v>0</v>
      </c>
      <c r="X30" s="308"/>
      <c r="Y30" s="308"/>
      <c r="Z30" s="308"/>
      <c r="AA30" s="308"/>
      <c r="AB30" s="308"/>
      <c r="AC30" s="308"/>
      <c r="AD30" s="308"/>
      <c r="AE30" s="308"/>
      <c r="AK30" s="307">
        <f>ROUND(AW54, 2)</f>
        <v>0</v>
      </c>
      <c r="AL30" s="308"/>
      <c r="AM30" s="308"/>
      <c r="AN30" s="308"/>
      <c r="AO30" s="308"/>
      <c r="AR30" s="38"/>
      <c r="BE30" s="297"/>
    </row>
    <row r="31" spans="2:71" s="2" customFormat="1" ht="14.4" hidden="1" customHeight="1" x14ac:dyDescent="0.2">
      <c r="B31" s="38"/>
      <c r="F31" s="28" t="s">
        <v>51</v>
      </c>
      <c r="L31" s="309">
        <v>0.21</v>
      </c>
      <c r="M31" s="308"/>
      <c r="N31" s="308"/>
      <c r="O31" s="308"/>
      <c r="P31" s="308"/>
      <c r="W31" s="307">
        <f>ROUND(BB54, 2)</f>
        <v>0</v>
      </c>
      <c r="X31" s="308"/>
      <c r="Y31" s="308"/>
      <c r="Z31" s="308"/>
      <c r="AA31" s="308"/>
      <c r="AB31" s="308"/>
      <c r="AC31" s="308"/>
      <c r="AD31" s="308"/>
      <c r="AE31" s="308"/>
      <c r="AK31" s="307">
        <v>0</v>
      </c>
      <c r="AL31" s="308"/>
      <c r="AM31" s="308"/>
      <c r="AN31" s="308"/>
      <c r="AO31" s="308"/>
      <c r="AR31" s="38"/>
      <c r="BE31" s="297"/>
    </row>
    <row r="32" spans="2:71" s="2" customFormat="1" ht="14.4" hidden="1" customHeight="1" x14ac:dyDescent="0.2">
      <c r="B32" s="38"/>
      <c r="F32" s="28" t="s">
        <v>52</v>
      </c>
      <c r="L32" s="309">
        <v>0.12</v>
      </c>
      <c r="M32" s="308"/>
      <c r="N32" s="308"/>
      <c r="O32" s="308"/>
      <c r="P32" s="308"/>
      <c r="W32" s="307">
        <f>ROUND(BC54, 2)</f>
        <v>0</v>
      </c>
      <c r="X32" s="308"/>
      <c r="Y32" s="308"/>
      <c r="Z32" s="308"/>
      <c r="AA32" s="308"/>
      <c r="AB32" s="308"/>
      <c r="AC32" s="308"/>
      <c r="AD32" s="308"/>
      <c r="AE32" s="308"/>
      <c r="AK32" s="307">
        <v>0</v>
      </c>
      <c r="AL32" s="308"/>
      <c r="AM32" s="308"/>
      <c r="AN32" s="308"/>
      <c r="AO32" s="308"/>
      <c r="AR32" s="38"/>
      <c r="BE32" s="297"/>
    </row>
    <row r="33" spans="2:44" s="2" customFormat="1" ht="14.4" hidden="1" customHeight="1" x14ac:dyDescent="0.2">
      <c r="B33" s="38"/>
      <c r="F33" s="28" t="s">
        <v>53</v>
      </c>
      <c r="L33" s="309">
        <v>0</v>
      </c>
      <c r="M33" s="308"/>
      <c r="N33" s="308"/>
      <c r="O33" s="308"/>
      <c r="P33" s="308"/>
      <c r="W33" s="307">
        <f>ROUND(BD54, 2)</f>
        <v>0</v>
      </c>
      <c r="X33" s="308"/>
      <c r="Y33" s="308"/>
      <c r="Z33" s="308"/>
      <c r="AA33" s="308"/>
      <c r="AB33" s="308"/>
      <c r="AC33" s="308"/>
      <c r="AD33" s="308"/>
      <c r="AE33" s="308"/>
      <c r="AK33" s="307">
        <v>0</v>
      </c>
      <c r="AL33" s="308"/>
      <c r="AM33" s="308"/>
      <c r="AN33" s="308"/>
      <c r="AO33" s="308"/>
      <c r="AR33" s="38"/>
    </row>
    <row r="34" spans="2:44" s="1" customFormat="1" ht="6.9" customHeight="1" x14ac:dyDescent="0.2">
      <c r="B34" s="34"/>
      <c r="AR34" s="34"/>
    </row>
    <row r="35" spans="2:44" s="1" customFormat="1" ht="25.95" customHeight="1" x14ac:dyDescent="0.2">
      <c r="B35" s="34"/>
      <c r="C35" s="39"/>
      <c r="D35" s="40" t="s">
        <v>54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55</v>
      </c>
      <c r="U35" s="41"/>
      <c r="V35" s="41"/>
      <c r="W35" s="41"/>
      <c r="X35" s="313" t="s">
        <v>56</v>
      </c>
      <c r="Y35" s="311"/>
      <c r="Z35" s="311"/>
      <c r="AA35" s="311"/>
      <c r="AB35" s="311"/>
      <c r="AC35" s="41"/>
      <c r="AD35" s="41"/>
      <c r="AE35" s="41"/>
      <c r="AF35" s="41"/>
      <c r="AG35" s="41"/>
      <c r="AH35" s="41"/>
      <c r="AI35" s="41"/>
      <c r="AJ35" s="41"/>
      <c r="AK35" s="310">
        <f>SUM(AK26:AK33)</f>
        <v>0</v>
      </c>
      <c r="AL35" s="311"/>
      <c r="AM35" s="311"/>
      <c r="AN35" s="311"/>
      <c r="AO35" s="312"/>
      <c r="AP35" s="39"/>
      <c r="AQ35" s="39"/>
      <c r="AR35" s="34"/>
    </row>
    <row r="36" spans="2:44" s="1" customFormat="1" ht="6.9" customHeight="1" x14ac:dyDescent="0.2">
      <c r="B36" s="34"/>
      <c r="AR36" s="34"/>
    </row>
    <row r="37" spans="2:44" s="1" customFormat="1" ht="6.9" customHeight="1" x14ac:dyDescent="0.2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4"/>
    </row>
    <row r="41" spans="2:44" s="1" customFormat="1" ht="6.9" customHeight="1" x14ac:dyDescent="0.2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4"/>
    </row>
    <row r="42" spans="2:44" s="1" customFormat="1" ht="24.9" customHeight="1" x14ac:dyDescent="0.2">
      <c r="B42" s="34"/>
      <c r="C42" s="22" t="s">
        <v>57</v>
      </c>
      <c r="AR42" s="34"/>
    </row>
    <row r="43" spans="2:44" s="1" customFormat="1" ht="6.9" customHeight="1" x14ac:dyDescent="0.2">
      <c r="B43" s="34"/>
      <c r="AR43" s="34"/>
    </row>
    <row r="44" spans="2:44" s="3" customFormat="1" ht="12" customHeight="1" x14ac:dyDescent="0.2">
      <c r="B44" s="47"/>
      <c r="C44" s="28" t="s">
        <v>13</v>
      </c>
      <c r="L44" s="3" t="str">
        <f>K5</f>
        <v>11-2024</v>
      </c>
      <c r="AR44" s="47"/>
    </row>
    <row r="45" spans="2:44" s="4" customFormat="1" ht="36.9" customHeight="1" x14ac:dyDescent="0.2">
      <c r="B45" s="48"/>
      <c r="C45" s="49" t="s">
        <v>16</v>
      </c>
      <c r="L45" s="292" t="str">
        <f>K6</f>
        <v>ÚPRAVY HŘBITOVA KBELY- ETAPA1</v>
      </c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R45" s="48"/>
    </row>
    <row r="46" spans="2:44" s="1" customFormat="1" ht="6.9" customHeight="1" x14ac:dyDescent="0.2">
      <c r="B46" s="34"/>
      <c r="AR46" s="34"/>
    </row>
    <row r="47" spans="2:44" s="1" customFormat="1" ht="12" customHeight="1" x14ac:dyDescent="0.2">
      <c r="B47" s="34"/>
      <c r="C47" s="28" t="s">
        <v>21</v>
      </c>
      <c r="L47" s="50" t="str">
        <f>IF(K8="","",K8)</f>
        <v>Praha 9-Kbely</v>
      </c>
      <c r="AI47" s="28" t="s">
        <v>23</v>
      </c>
      <c r="AM47" s="320" t="str">
        <f>IF(AN8= "","",AN8)</f>
        <v>17. 11. 2024</v>
      </c>
      <c r="AN47" s="320"/>
      <c r="AR47" s="34"/>
    </row>
    <row r="48" spans="2:44" s="1" customFormat="1" ht="6.9" customHeight="1" x14ac:dyDescent="0.2">
      <c r="B48" s="34"/>
      <c r="AR48" s="34"/>
    </row>
    <row r="49" spans="1:91" s="1" customFormat="1" ht="15.15" customHeight="1" x14ac:dyDescent="0.2">
      <c r="B49" s="34"/>
      <c r="C49" s="28" t="s">
        <v>29</v>
      </c>
      <c r="L49" s="3" t="str">
        <f>IF(E11= "","",E11)</f>
        <v>MĆ Praha 19, Semilská 43/1, 197 00 Praha 9-Kbely</v>
      </c>
      <c r="AI49" s="28" t="s">
        <v>37</v>
      </c>
      <c r="AM49" s="321" t="str">
        <f>IF(E17="","",E17)</f>
        <v xml:space="preserve">Ing.Jan Pustějovský, Ph.D.,  </v>
      </c>
      <c r="AN49" s="322"/>
      <c r="AO49" s="322"/>
      <c r="AP49" s="322"/>
      <c r="AR49" s="34"/>
      <c r="AS49" s="323" t="s">
        <v>58</v>
      </c>
      <c r="AT49" s="324"/>
      <c r="AU49" s="52"/>
      <c r="AV49" s="52"/>
      <c r="AW49" s="52"/>
      <c r="AX49" s="52"/>
      <c r="AY49" s="52"/>
      <c r="AZ49" s="52"/>
      <c r="BA49" s="52"/>
      <c r="BB49" s="52"/>
      <c r="BC49" s="52"/>
      <c r="BD49" s="53"/>
    </row>
    <row r="50" spans="1:91" s="1" customFormat="1" ht="15.15" customHeight="1" x14ac:dyDescent="0.2">
      <c r="B50" s="34"/>
      <c r="C50" s="28" t="s">
        <v>35</v>
      </c>
      <c r="L50" s="3" t="str">
        <f>IF(E14= "Vyplň údaj","",E14)</f>
        <v/>
      </c>
      <c r="AI50" s="28" t="s">
        <v>40</v>
      </c>
      <c r="AM50" s="321" t="str">
        <f>IF(E20="","",E20)</f>
        <v xml:space="preserve"> </v>
      </c>
      <c r="AN50" s="322"/>
      <c r="AO50" s="322"/>
      <c r="AP50" s="322"/>
      <c r="AR50" s="34"/>
      <c r="AS50" s="325"/>
      <c r="AT50" s="326"/>
      <c r="BD50" s="55"/>
    </row>
    <row r="51" spans="1:91" s="1" customFormat="1" ht="10.8" customHeight="1" x14ac:dyDescent="0.2">
      <c r="B51" s="34"/>
      <c r="AR51" s="34"/>
      <c r="AS51" s="325"/>
      <c r="AT51" s="326"/>
      <c r="BD51" s="55"/>
    </row>
    <row r="52" spans="1:91" s="1" customFormat="1" ht="29.25" customHeight="1" x14ac:dyDescent="0.2">
      <c r="B52" s="34"/>
      <c r="C52" s="287" t="s">
        <v>59</v>
      </c>
      <c r="D52" s="288"/>
      <c r="E52" s="288"/>
      <c r="F52" s="288"/>
      <c r="G52" s="288"/>
      <c r="H52" s="56"/>
      <c r="I52" s="291" t="s">
        <v>60</v>
      </c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319" t="s">
        <v>61</v>
      </c>
      <c r="AH52" s="288"/>
      <c r="AI52" s="288"/>
      <c r="AJ52" s="288"/>
      <c r="AK52" s="288"/>
      <c r="AL52" s="288"/>
      <c r="AM52" s="288"/>
      <c r="AN52" s="291" t="s">
        <v>62</v>
      </c>
      <c r="AO52" s="288"/>
      <c r="AP52" s="288"/>
      <c r="AQ52" s="57" t="s">
        <v>63</v>
      </c>
      <c r="AR52" s="34"/>
      <c r="AS52" s="58" t="s">
        <v>64</v>
      </c>
      <c r="AT52" s="59" t="s">
        <v>65</v>
      </c>
      <c r="AU52" s="59" t="s">
        <v>66</v>
      </c>
      <c r="AV52" s="59" t="s">
        <v>67</v>
      </c>
      <c r="AW52" s="59" t="s">
        <v>68</v>
      </c>
      <c r="AX52" s="59" t="s">
        <v>69</v>
      </c>
      <c r="AY52" s="59" t="s">
        <v>70</v>
      </c>
      <c r="AZ52" s="59" t="s">
        <v>71</v>
      </c>
      <c r="BA52" s="59" t="s">
        <v>72</v>
      </c>
      <c r="BB52" s="59" t="s">
        <v>73</v>
      </c>
      <c r="BC52" s="59" t="s">
        <v>74</v>
      </c>
      <c r="BD52" s="60" t="s">
        <v>75</v>
      </c>
    </row>
    <row r="53" spans="1:91" s="1" customFormat="1" ht="10.8" customHeight="1" x14ac:dyDescent="0.2">
      <c r="B53" s="34"/>
      <c r="AR53" s="34"/>
      <c r="AS53" s="61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3"/>
    </row>
    <row r="54" spans="1:91" s="5" customFormat="1" ht="32.4" customHeight="1" x14ac:dyDescent="0.2">
      <c r="B54" s="62"/>
      <c r="C54" s="63" t="s">
        <v>76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294">
        <f>ROUND(AG55+AG64+AG65+AG69+AG70+AG74,2)</f>
        <v>0</v>
      </c>
      <c r="AH54" s="294"/>
      <c r="AI54" s="294"/>
      <c r="AJ54" s="294"/>
      <c r="AK54" s="294"/>
      <c r="AL54" s="294"/>
      <c r="AM54" s="294"/>
      <c r="AN54" s="327">
        <f t="shared" ref="AN54:AN74" si="0">SUM(AG54,AT54)</f>
        <v>0</v>
      </c>
      <c r="AO54" s="327"/>
      <c r="AP54" s="327"/>
      <c r="AQ54" s="66" t="s">
        <v>34</v>
      </c>
      <c r="AR54" s="62"/>
      <c r="AS54" s="67">
        <f>ROUND(AS55+AS64+AS65+AS69+AS70+AS74,2)</f>
        <v>0</v>
      </c>
      <c r="AT54" s="68">
        <f t="shared" ref="AT54:AT74" si="1">ROUND(SUM(AV54:AW54),2)</f>
        <v>0</v>
      </c>
      <c r="AU54" s="69">
        <f>ROUND(AU55+AU64+AU65+AU69+AU70+AU74,5)</f>
        <v>0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ROUND(AZ55+AZ64+AZ65+AZ69+AZ70+AZ74,2)</f>
        <v>0</v>
      </c>
      <c r="BA54" s="68">
        <f>ROUND(BA55+BA64+BA65+BA69+BA70+BA74,2)</f>
        <v>0</v>
      </c>
      <c r="BB54" s="68">
        <f>ROUND(BB55+BB64+BB65+BB69+BB70+BB74,2)</f>
        <v>0</v>
      </c>
      <c r="BC54" s="68">
        <f>ROUND(BC55+BC64+BC65+BC69+BC70+BC74,2)</f>
        <v>0</v>
      </c>
      <c r="BD54" s="70">
        <f>ROUND(BD55+BD64+BD65+BD69+BD70+BD74,2)</f>
        <v>0</v>
      </c>
      <c r="BS54" s="71" t="s">
        <v>77</v>
      </c>
      <c r="BT54" s="71" t="s">
        <v>78</v>
      </c>
      <c r="BU54" s="72" t="s">
        <v>79</v>
      </c>
      <c r="BV54" s="71" t="s">
        <v>80</v>
      </c>
      <c r="BW54" s="71" t="s">
        <v>5</v>
      </c>
      <c r="BX54" s="71" t="s">
        <v>81</v>
      </c>
      <c r="CL54" s="71" t="s">
        <v>19</v>
      </c>
    </row>
    <row r="55" spans="1:91" s="6" customFormat="1" ht="16.5" customHeight="1" x14ac:dyDescent="0.2">
      <c r="B55" s="73"/>
      <c r="C55" s="74"/>
      <c r="D55" s="289" t="s">
        <v>82</v>
      </c>
      <c r="E55" s="289"/>
      <c r="F55" s="289"/>
      <c r="G55" s="289"/>
      <c r="H55" s="289"/>
      <c r="I55" s="75"/>
      <c r="J55" s="289" t="s">
        <v>83</v>
      </c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318">
        <f>ROUND(SUM(AG56:AG63),2)</f>
        <v>0</v>
      </c>
      <c r="AH55" s="317"/>
      <c r="AI55" s="317"/>
      <c r="AJ55" s="317"/>
      <c r="AK55" s="317"/>
      <c r="AL55" s="317"/>
      <c r="AM55" s="317"/>
      <c r="AN55" s="316">
        <f t="shared" si="0"/>
        <v>0</v>
      </c>
      <c r="AO55" s="317"/>
      <c r="AP55" s="317"/>
      <c r="AQ55" s="76" t="s">
        <v>84</v>
      </c>
      <c r="AR55" s="73"/>
      <c r="AS55" s="77">
        <f>ROUND(SUM(AS56:AS63),2)</f>
        <v>0</v>
      </c>
      <c r="AT55" s="78">
        <f t="shared" si="1"/>
        <v>0</v>
      </c>
      <c r="AU55" s="79">
        <f>ROUND(SUM(AU56:AU63),5)</f>
        <v>0</v>
      </c>
      <c r="AV55" s="78">
        <f>ROUND(AZ55*L29,2)</f>
        <v>0</v>
      </c>
      <c r="AW55" s="78">
        <f>ROUND(BA55*L30,2)</f>
        <v>0</v>
      </c>
      <c r="AX55" s="78">
        <f>ROUND(BB55*L29,2)</f>
        <v>0</v>
      </c>
      <c r="AY55" s="78">
        <f>ROUND(BC55*L30,2)</f>
        <v>0</v>
      </c>
      <c r="AZ55" s="78">
        <f>ROUND(SUM(AZ56:AZ63),2)</f>
        <v>0</v>
      </c>
      <c r="BA55" s="78">
        <f>ROUND(SUM(BA56:BA63),2)</f>
        <v>0</v>
      </c>
      <c r="BB55" s="78">
        <f>ROUND(SUM(BB56:BB63),2)</f>
        <v>0</v>
      </c>
      <c r="BC55" s="78">
        <f>ROUND(SUM(BC56:BC63),2)</f>
        <v>0</v>
      </c>
      <c r="BD55" s="80">
        <f>ROUND(SUM(BD56:BD63),2)</f>
        <v>0</v>
      </c>
      <c r="BS55" s="81" t="s">
        <v>77</v>
      </c>
      <c r="BT55" s="81" t="s">
        <v>85</v>
      </c>
      <c r="BU55" s="81" t="s">
        <v>79</v>
      </c>
      <c r="BV55" s="81" t="s">
        <v>80</v>
      </c>
      <c r="BW55" s="81" t="s">
        <v>86</v>
      </c>
      <c r="BX55" s="81" t="s">
        <v>5</v>
      </c>
      <c r="CL55" s="81" t="s">
        <v>19</v>
      </c>
      <c r="CM55" s="81" t="s">
        <v>87</v>
      </c>
    </row>
    <row r="56" spans="1:91" s="3" customFormat="1" ht="16.5" customHeight="1" x14ac:dyDescent="0.2">
      <c r="A56" s="82" t="s">
        <v>88</v>
      </c>
      <c r="B56" s="47"/>
      <c r="C56" s="9"/>
      <c r="D56" s="9"/>
      <c r="E56" s="290" t="s">
        <v>89</v>
      </c>
      <c r="F56" s="290"/>
      <c r="G56" s="290"/>
      <c r="H56" s="290"/>
      <c r="I56" s="290"/>
      <c r="J56" s="9"/>
      <c r="K56" s="290" t="s">
        <v>90</v>
      </c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314">
        <f>'01a - Přípravné práce'!J32</f>
        <v>0</v>
      </c>
      <c r="AH56" s="315"/>
      <c r="AI56" s="315"/>
      <c r="AJ56" s="315"/>
      <c r="AK56" s="315"/>
      <c r="AL56" s="315"/>
      <c r="AM56" s="315"/>
      <c r="AN56" s="314">
        <f t="shared" si="0"/>
        <v>0</v>
      </c>
      <c r="AO56" s="315"/>
      <c r="AP56" s="315"/>
      <c r="AQ56" s="83" t="s">
        <v>91</v>
      </c>
      <c r="AR56" s="47"/>
      <c r="AS56" s="84">
        <v>0</v>
      </c>
      <c r="AT56" s="85">
        <f t="shared" si="1"/>
        <v>0</v>
      </c>
      <c r="AU56" s="86">
        <f>'01a - Přípravné práce'!P87</f>
        <v>0</v>
      </c>
      <c r="AV56" s="85">
        <f>'01a - Přípravné práce'!J35</f>
        <v>0</v>
      </c>
      <c r="AW56" s="85">
        <f>'01a - Přípravné práce'!J36</f>
        <v>0</v>
      </c>
      <c r="AX56" s="85">
        <f>'01a - Přípravné práce'!J37</f>
        <v>0</v>
      </c>
      <c r="AY56" s="85">
        <f>'01a - Přípravné práce'!J38</f>
        <v>0</v>
      </c>
      <c r="AZ56" s="85">
        <f>'01a - Přípravné práce'!F35</f>
        <v>0</v>
      </c>
      <c r="BA56" s="85">
        <f>'01a - Přípravné práce'!F36</f>
        <v>0</v>
      </c>
      <c r="BB56" s="85">
        <f>'01a - Přípravné práce'!F37</f>
        <v>0</v>
      </c>
      <c r="BC56" s="85">
        <f>'01a - Přípravné práce'!F38</f>
        <v>0</v>
      </c>
      <c r="BD56" s="87">
        <f>'01a - Přípravné práce'!F39</f>
        <v>0</v>
      </c>
      <c r="BT56" s="26" t="s">
        <v>87</v>
      </c>
      <c r="BV56" s="26" t="s">
        <v>80</v>
      </c>
      <c r="BW56" s="26" t="s">
        <v>92</v>
      </c>
      <c r="BX56" s="26" t="s">
        <v>86</v>
      </c>
      <c r="CL56" s="26" t="s">
        <v>19</v>
      </c>
    </row>
    <row r="57" spans="1:91" s="3" customFormat="1" ht="16.5" customHeight="1" x14ac:dyDescent="0.2">
      <c r="A57" s="82" t="s">
        <v>88</v>
      </c>
      <c r="B57" s="47"/>
      <c r="C57" s="9"/>
      <c r="D57" s="9"/>
      <c r="E57" s="290" t="s">
        <v>93</v>
      </c>
      <c r="F57" s="290"/>
      <c r="G57" s="290"/>
      <c r="H57" s="290"/>
      <c r="I57" s="290"/>
      <c r="J57" s="9"/>
      <c r="K57" s="290" t="s">
        <v>94</v>
      </c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314">
        <f>'07 - KOLUMBÁRIUM'!J32</f>
        <v>0</v>
      </c>
      <c r="AH57" s="315"/>
      <c r="AI57" s="315"/>
      <c r="AJ57" s="315"/>
      <c r="AK57" s="315"/>
      <c r="AL57" s="315"/>
      <c r="AM57" s="315"/>
      <c r="AN57" s="314">
        <f t="shared" si="0"/>
        <v>0</v>
      </c>
      <c r="AO57" s="315"/>
      <c r="AP57" s="315"/>
      <c r="AQ57" s="83" t="s">
        <v>91</v>
      </c>
      <c r="AR57" s="47"/>
      <c r="AS57" s="84">
        <v>0</v>
      </c>
      <c r="AT57" s="85">
        <f t="shared" si="1"/>
        <v>0</v>
      </c>
      <c r="AU57" s="86">
        <f>'07 - KOLUMBÁRIUM'!P94</f>
        <v>0</v>
      </c>
      <c r="AV57" s="85">
        <f>'07 - KOLUMBÁRIUM'!J35</f>
        <v>0</v>
      </c>
      <c r="AW57" s="85">
        <f>'07 - KOLUMBÁRIUM'!J36</f>
        <v>0</v>
      </c>
      <c r="AX57" s="85">
        <f>'07 - KOLUMBÁRIUM'!J37</f>
        <v>0</v>
      </c>
      <c r="AY57" s="85">
        <f>'07 - KOLUMBÁRIUM'!J38</f>
        <v>0</v>
      </c>
      <c r="AZ57" s="85">
        <f>'07 - KOLUMBÁRIUM'!F35</f>
        <v>0</v>
      </c>
      <c r="BA57" s="85">
        <f>'07 - KOLUMBÁRIUM'!F36</f>
        <v>0</v>
      </c>
      <c r="BB57" s="85">
        <f>'07 - KOLUMBÁRIUM'!F37</f>
        <v>0</v>
      </c>
      <c r="BC57" s="85">
        <f>'07 - KOLUMBÁRIUM'!F38</f>
        <v>0</v>
      </c>
      <c r="BD57" s="87">
        <f>'07 - KOLUMBÁRIUM'!F39</f>
        <v>0</v>
      </c>
      <c r="BT57" s="26" t="s">
        <v>87</v>
      </c>
      <c r="BV57" s="26" t="s">
        <v>80</v>
      </c>
      <c r="BW57" s="26" t="s">
        <v>95</v>
      </c>
      <c r="BX57" s="26" t="s">
        <v>86</v>
      </c>
      <c r="CL57" s="26" t="s">
        <v>19</v>
      </c>
    </row>
    <row r="58" spans="1:91" s="3" customFormat="1" ht="16.5" customHeight="1" x14ac:dyDescent="0.2">
      <c r="A58" s="82" t="s">
        <v>88</v>
      </c>
      <c r="B58" s="47"/>
      <c r="C58" s="9"/>
      <c r="D58" s="9"/>
      <c r="E58" s="290" t="s">
        <v>96</v>
      </c>
      <c r="F58" s="290"/>
      <c r="G58" s="290"/>
      <c r="H58" s="290"/>
      <c r="I58" s="290"/>
      <c r="J58" s="9"/>
      <c r="K58" s="290" t="s">
        <v>94</v>
      </c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314">
        <f>'08 - KOLUMBÁRIUM'!J32</f>
        <v>0</v>
      </c>
      <c r="AH58" s="315"/>
      <c r="AI58" s="315"/>
      <c r="AJ58" s="315"/>
      <c r="AK58" s="315"/>
      <c r="AL58" s="315"/>
      <c r="AM58" s="315"/>
      <c r="AN58" s="314">
        <f t="shared" si="0"/>
        <v>0</v>
      </c>
      <c r="AO58" s="315"/>
      <c r="AP58" s="315"/>
      <c r="AQ58" s="83" t="s">
        <v>91</v>
      </c>
      <c r="AR58" s="47"/>
      <c r="AS58" s="84">
        <v>0</v>
      </c>
      <c r="AT58" s="85">
        <f t="shared" si="1"/>
        <v>0</v>
      </c>
      <c r="AU58" s="86">
        <f>'08 - KOLUMBÁRIUM'!P94</f>
        <v>0</v>
      </c>
      <c r="AV58" s="85">
        <f>'08 - KOLUMBÁRIUM'!J35</f>
        <v>0</v>
      </c>
      <c r="AW58" s="85">
        <f>'08 - KOLUMBÁRIUM'!J36</f>
        <v>0</v>
      </c>
      <c r="AX58" s="85">
        <f>'08 - KOLUMBÁRIUM'!J37</f>
        <v>0</v>
      </c>
      <c r="AY58" s="85">
        <f>'08 - KOLUMBÁRIUM'!J38</f>
        <v>0</v>
      </c>
      <c r="AZ58" s="85">
        <f>'08 - KOLUMBÁRIUM'!F35</f>
        <v>0</v>
      </c>
      <c r="BA58" s="85">
        <f>'08 - KOLUMBÁRIUM'!F36</f>
        <v>0</v>
      </c>
      <c r="BB58" s="85">
        <f>'08 - KOLUMBÁRIUM'!F37</f>
        <v>0</v>
      </c>
      <c r="BC58" s="85">
        <f>'08 - KOLUMBÁRIUM'!F38</f>
        <v>0</v>
      </c>
      <c r="BD58" s="87">
        <f>'08 - KOLUMBÁRIUM'!F39</f>
        <v>0</v>
      </c>
      <c r="BT58" s="26" t="s">
        <v>87</v>
      </c>
      <c r="BV58" s="26" t="s">
        <v>80</v>
      </c>
      <c r="BW58" s="26" t="s">
        <v>97</v>
      </c>
      <c r="BX58" s="26" t="s">
        <v>86</v>
      </c>
      <c r="CL58" s="26" t="s">
        <v>19</v>
      </c>
    </row>
    <row r="59" spans="1:91" s="3" customFormat="1" ht="16.5" customHeight="1" x14ac:dyDescent="0.2">
      <c r="A59" s="82" t="s">
        <v>88</v>
      </c>
      <c r="B59" s="47"/>
      <c r="C59" s="9"/>
      <c r="D59" s="9"/>
      <c r="E59" s="290" t="s">
        <v>98</v>
      </c>
      <c r="F59" s="290"/>
      <c r="G59" s="290"/>
      <c r="H59" s="290"/>
      <c r="I59" s="290"/>
      <c r="J59" s="9"/>
      <c r="K59" s="290" t="s">
        <v>94</v>
      </c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314">
        <f>'09 - KOLUMBÁRIUM'!J32</f>
        <v>0</v>
      </c>
      <c r="AH59" s="315"/>
      <c r="AI59" s="315"/>
      <c r="AJ59" s="315"/>
      <c r="AK59" s="315"/>
      <c r="AL59" s="315"/>
      <c r="AM59" s="315"/>
      <c r="AN59" s="314">
        <f t="shared" si="0"/>
        <v>0</v>
      </c>
      <c r="AO59" s="315"/>
      <c r="AP59" s="315"/>
      <c r="AQ59" s="83" t="s">
        <v>91</v>
      </c>
      <c r="AR59" s="47"/>
      <c r="AS59" s="84">
        <v>0</v>
      </c>
      <c r="AT59" s="85">
        <f t="shared" si="1"/>
        <v>0</v>
      </c>
      <c r="AU59" s="86">
        <f>'09 - KOLUMBÁRIUM'!P94</f>
        <v>0</v>
      </c>
      <c r="AV59" s="85">
        <f>'09 - KOLUMBÁRIUM'!J35</f>
        <v>0</v>
      </c>
      <c r="AW59" s="85">
        <f>'09 - KOLUMBÁRIUM'!J36</f>
        <v>0</v>
      </c>
      <c r="AX59" s="85">
        <f>'09 - KOLUMBÁRIUM'!J37</f>
        <v>0</v>
      </c>
      <c r="AY59" s="85">
        <f>'09 - KOLUMBÁRIUM'!J38</f>
        <v>0</v>
      </c>
      <c r="AZ59" s="85">
        <f>'09 - KOLUMBÁRIUM'!F35</f>
        <v>0</v>
      </c>
      <c r="BA59" s="85">
        <f>'09 - KOLUMBÁRIUM'!F36</f>
        <v>0</v>
      </c>
      <c r="BB59" s="85">
        <f>'09 - KOLUMBÁRIUM'!F37</f>
        <v>0</v>
      </c>
      <c r="BC59" s="85">
        <f>'09 - KOLUMBÁRIUM'!F38</f>
        <v>0</v>
      </c>
      <c r="BD59" s="87">
        <f>'09 - KOLUMBÁRIUM'!F39</f>
        <v>0</v>
      </c>
      <c r="BT59" s="26" t="s">
        <v>87</v>
      </c>
      <c r="BV59" s="26" t="s">
        <v>80</v>
      </c>
      <c r="BW59" s="26" t="s">
        <v>99</v>
      </c>
      <c r="BX59" s="26" t="s">
        <v>86</v>
      </c>
      <c r="CL59" s="26" t="s">
        <v>19</v>
      </c>
    </row>
    <row r="60" spans="1:91" s="3" customFormat="1" ht="16.5" customHeight="1" x14ac:dyDescent="0.2">
      <c r="A60" s="82" t="s">
        <v>88</v>
      </c>
      <c r="B60" s="47"/>
      <c r="C60" s="9"/>
      <c r="D60" s="9"/>
      <c r="E60" s="290" t="s">
        <v>100</v>
      </c>
      <c r="F60" s="290"/>
      <c r="G60" s="290"/>
      <c r="H60" s="290"/>
      <c r="I60" s="290"/>
      <c r="J60" s="9"/>
      <c r="K60" s="290" t="s">
        <v>94</v>
      </c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314">
        <f>'10 - KOLUMBÁRIUM'!J32</f>
        <v>0</v>
      </c>
      <c r="AH60" s="315"/>
      <c r="AI60" s="315"/>
      <c r="AJ60" s="315"/>
      <c r="AK60" s="315"/>
      <c r="AL60" s="315"/>
      <c r="AM60" s="315"/>
      <c r="AN60" s="314">
        <f t="shared" si="0"/>
        <v>0</v>
      </c>
      <c r="AO60" s="315"/>
      <c r="AP60" s="315"/>
      <c r="AQ60" s="83" t="s">
        <v>91</v>
      </c>
      <c r="AR60" s="47"/>
      <c r="AS60" s="84">
        <v>0</v>
      </c>
      <c r="AT60" s="85">
        <f t="shared" si="1"/>
        <v>0</v>
      </c>
      <c r="AU60" s="86">
        <f>'10 - KOLUMBÁRIUM'!P94</f>
        <v>0</v>
      </c>
      <c r="AV60" s="85">
        <f>'10 - KOLUMBÁRIUM'!J35</f>
        <v>0</v>
      </c>
      <c r="AW60" s="85">
        <f>'10 - KOLUMBÁRIUM'!J36</f>
        <v>0</v>
      </c>
      <c r="AX60" s="85">
        <f>'10 - KOLUMBÁRIUM'!J37</f>
        <v>0</v>
      </c>
      <c r="AY60" s="85">
        <f>'10 - KOLUMBÁRIUM'!J38</f>
        <v>0</v>
      </c>
      <c r="AZ60" s="85">
        <f>'10 - KOLUMBÁRIUM'!F35</f>
        <v>0</v>
      </c>
      <c r="BA60" s="85">
        <f>'10 - KOLUMBÁRIUM'!F36</f>
        <v>0</v>
      </c>
      <c r="BB60" s="85">
        <f>'10 - KOLUMBÁRIUM'!F37</f>
        <v>0</v>
      </c>
      <c r="BC60" s="85">
        <f>'10 - KOLUMBÁRIUM'!F38</f>
        <v>0</v>
      </c>
      <c r="BD60" s="87">
        <f>'10 - KOLUMBÁRIUM'!F39</f>
        <v>0</v>
      </c>
      <c r="BT60" s="26" t="s">
        <v>87</v>
      </c>
      <c r="BV60" s="26" t="s">
        <v>80</v>
      </c>
      <c r="BW60" s="26" t="s">
        <v>101</v>
      </c>
      <c r="BX60" s="26" t="s">
        <v>86</v>
      </c>
      <c r="CL60" s="26" t="s">
        <v>19</v>
      </c>
    </row>
    <row r="61" spans="1:91" s="3" customFormat="1" ht="16.5" customHeight="1" x14ac:dyDescent="0.2">
      <c r="A61" s="82" t="s">
        <v>88</v>
      </c>
      <c r="B61" s="47"/>
      <c r="C61" s="9"/>
      <c r="D61" s="9"/>
      <c r="E61" s="290" t="s">
        <v>102</v>
      </c>
      <c r="F61" s="290"/>
      <c r="G61" s="290"/>
      <c r="H61" s="290"/>
      <c r="I61" s="290"/>
      <c r="J61" s="9"/>
      <c r="K61" s="290" t="s">
        <v>94</v>
      </c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314">
        <f>'11 - KOLUMBÁRIUM'!J32</f>
        <v>0</v>
      </c>
      <c r="AH61" s="315"/>
      <c r="AI61" s="315"/>
      <c r="AJ61" s="315"/>
      <c r="AK61" s="315"/>
      <c r="AL61" s="315"/>
      <c r="AM61" s="315"/>
      <c r="AN61" s="314">
        <f t="shared" si="0"/>
        <v>0</v>
      </c>
      <c r="AO61" s="315"/>
      <c r="AP61" s="315"/>
      <c r="AQ61" s="83" t="s">
        <v>91</v>
      </c>
      <c r="AR61" s="47"/>
      <c r="AS61" s="84">
        <v>0</v>
      </c>
      <c r="AT61" s="85">
        <f t="shared" si="1"/>
        <v>0</v>
      </c>
      <c r="AU61" s="86">
        <f>'11 - KOLUMBÁRIUM'!P94</f>
        <v>0</v>
      </c>
      <c r="AV61" s="85">
        <f>'11 - KOLUMBÁRIUM'!J35</f>
        <v>0</v>
      </c>
      <c r="AW61" s="85">
        <f>'11 - KOLUMBÁRIUM'!J36</f>
        <v>0</v>
      </c>
      <c r="AX61" s="85">
        <f>'11 - KOLUMBÁRIUM'!J37</f>
        <v>0</v>
      </c>
      <c r="AY61" s="85">
        <f>'11 - KOLUMBÁRIUM'!J38</f>
        <v>0</v>
      </c>
      <c r="AZ61" s="85">
        <f>'11 - KOLUMBÁRIUM'!F35</f>
        <v>0</v>
      </c>
      <c r="BA61" s="85">
        <f>'11 - KOLUMBÁRIUM'!F36</f>
        <v>0</v>
      </c>
      <c r="BB61" s="85">
        <f>'11 - KOLUMBÁRIUM'!F37</f>
        <v>0</v>
      </c>
      <c r="BC61" s="85">
        <f>'11 - KOLUMBÁRIUM'!F38</f>
        <v>0</v>
      </c>
      <c r="BD61" s="87">
        <f>'11 - KOLUMBÁRIUM'!F39</f>
        <v>0</v>
      </c>
      <c r="BT61" s="26" t="s">
        <v>87</v>
      </c>
      <c r="BV61" s="26" t="s">
        <v>80</v>
      </c>
      <c r="BW61" s="26" t="s">
        <v>103</v>
      </c>
      <c r="BX61" s="26" t="s">
        <v>86</v>
      </c>
      <c r="CL61" s="26" t="s">
        <v>19</v>
      </c>
    </row>
    <row r="62" spans="1:91" s="3" customFormat="1" ht="16.5" customHeight="1" x14ac:dyDescent="0.2">
      <c r="A62" s="82" t="s">
        <v>88</v>
      </c>
      <c r="B62" s="47"/>
      <c r="C62" s="9"/>
      <c r="D62" s="9"/>
      <c r="E62" s="290" t="s">
        <v>8</v>
      </c>
      <c r="F62" s="290"/>
      <c r="G62" s="290"/>
      <c r="H62" s="290"/>
      <c r="I62" s="290"/>
      <c r="J62" s="9"/>
      <c r="K62" s="290" t="s">
        <v>94</v>
      </c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314">
        <f>'12 - KOLUMBÁRIUM'!J32</f>
        <v>0</v>
      </c>
      <c r="AH62" s="315"/>
      <c r="AI62" s="315"/>
      <c r="AJ62" s="315"/>
      <c r="AK62" s="315"/>
      <c r="AL62" s="315"/>
      <c r="AM62" s="315"/>
      <c r="AN62" s="314">
        <f t="shared" si="0"/>
        <v>0</v>
      </c>
      <c r="AO62" s="315"/>
      <c r="AP62" s="315"/>
      <c r="AQ62" s="83" t="s">
        <v>91</v>
      </c>
      <c r="AR62" s="47"/>
      <c r="AS62" s="84">
        <v>0</v>
      </c>
      <c r="AT62" s="85">
        <f t="shared" si="1"/>
        <v>0</v>
      </c>
      <c r="AU62" s="86">
        <f>'12 - KOLUMBÁRIUM'!P94</f>
        <v>0</v>
      </c>
      <c r="AV62" s="85">
        <f>'12 - KOLUMBÁRIUM'!J35</f>
        <v>0</v>
      </c>
      <c r="AW62" s="85">
        <f>'12 - KOLUMBÁRIUM'!J36</f>
        <v>0</v>
      </c>
      <c r="AX62" s="85">
        <f>'12 - KOLUMBÁRIUM'!J37</f>
        <v>0</v>
      </c>
      <c r="AY62" s="85">
        <f>'12 - KOLUMBÁRIUM'!J38</f>
        <v>0</v>
      </c>
      <c r="AZ62" s="85">
        <f>'12 - KOLUMBÁRIUM'!F35</f>
        <v>0</v>
      </c>
      <c r="BA62" s="85">
        <f>'12 - KOLUMBÁRIUM'!F36</f>
        <v>0</v>
      </c>
      <c r="BB62" s="85">
        <f>'12 - KOLUMBÁRIUM'!F37</f>
        <v>0</v>
      </c>
      <c r="BC62" s="85">
        <f>'12 - KOLUMBÁRIUM'!F38</f>
        <v>0</v>
      </c>
      <c r="BD62" s="87">
        <f>'12 - KOLUMBÁRIUM'!F39</f>
        <v>0</v>
      </c>
      <c r="BT62" s="26" t="s">
        <v>87</v>
      </c>
      <c r="BV62" s="26" t="s">
        <v>80</v>
      </c>
      <c r="BW62" s="26" t="s">
        <v>104</v>
      </c>
      <c r="BX62" s="26" t="s">
        <v>86</v>
      </c>
      <c r="CL62" s="26" t="s">
        <v>19</v>
      </c>
    </row>
    <row r="63" spans="1:91" s="3" customFormat="1" ht="16.5" customHeight="1" x14ac:dyDescent="0.2">
      <c r="A63" s="82" t="s">
        <v>88</v>
      </c>
      <c r="B63" s="47"/>
      <c r="C63" s="9"/>
      <c r="D63" s="9"/>
      <c r="E63" s="290" t="s">
        <v>105</v>
      </c>
      <c r="F63" s="290"/>
      <c r="G63" s="290"/>
      <c r="H63" s="290"/>
      <c r="I63" s="290"/>
      <c r="J63" s="9"/>
      <c r="K63" s="290" t="s">
        <v>106</v>
      </c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314">
        <f>'13 - PŘÍSTŘEŠEK'!J32</f>
        <v>0</v>
      </c>
      <c r="AH63" s="315"/>
      <c r="AI63" s="315"/>
      <c r="AJ63" s="315"/>
      <c r="AK63" s="315"/>
      <c r="AL63" s="315"/>
      <c r="AM63" s="315"/>
      <c r="AN63" s="314">
        <f t="shared" si="0"/>
        <v>0</v>
      </c>
      <c r="AO63" s="315"/>
      <c r="AP63" s="315"/>
      <c r="AQ63" s="83" t="s">
        <v>91</v>
      </c>
      <c r="AR63" s="47"/>
      <c r="AS63" s="84">
        <v>0</v>
      </c>
      <c r="AT63" s="85">
        <f t="shared" si="1"/>
        <v>0</v>
      </c>
      <c r="AU63" s="86">
        <f>'13 - PŘÍSTŘEŠEK'!P101</f>
        <v>0</v>
      </c>
      <c r="AV63" s="85">
        <f>'13 - PŘÍSTŘEŠEK'!J35</f>
        <v>0</v>
      </c>
      <c r="AW63" s="85">
        <f>'13 - PŘÍSTŘEŠEK'!J36</f>
        <v>0</v>
      </c>
      <c r="AX63" s="85">
        <f>'13 - PŘÍSTŘEŠEK'!J37</f>
        <v>0</v>
      </c>
      <c r="AY63" s="85">
        <f>'13 - PŘÍSTŘEŠEK'!J38</f>
        <v>0</v>
      </c>
      <c r="AZ63" s="85">
        <f>'13 - PŘÍSTŘEŠEK'!F35</f>
        <v>0</v>
      </c>
      <c r="BA63" s="85">
        <f>'13 - PŘÍSTŘEŠEK'!F36</f>
        <v>0</v>
      </c>
      <c r="BB63" s="85">
        <f>'13 - PŘÍSTŘEŠEK'!F37</f>
        <v>0</v>
      </c>
      <c r="BC63" s="85">
        <f>'13 - PŘÍSTŘEŠEK'!F38</f>
        <v>0</v>
      </c>
      <c r="BD63" s="87">
        <f>'13 - PŘÍSTŘEŠEK'!F39</f>
        <v>0</v>
      </c>
      <c r="BT63" s="26" t="s">
        <v>87</v>
      </c>
      <c r="BV63" s="26" t="s">
        <v>80</v>
      </c>
      <c r="BW63" s="26" t="s">
        <v>107</v>
      </c>
      <c r="BX63" s="26" t="s">
        <v>86</v>
      </c>
      <c r="CL63" s="26" t="s">
        <v>19</v>
      </c>
    </row>
    <row r="64" spans="1:91" s="6" customFormat="1" ht="16.5" customHeight="1" x14ac:dyDescent="0.2">
      <c r="A64" s="82" t="s">
        <v>88</v>
      </c>
      <c r="B64" s="73"/>
      <c r="C64" s="74"/>
      <c r="D64" s="289" t="s">
        <v>108</v>
      </c>
      <c r="E64" s="289"/>
      <c r="F64" s="289"/>
      <c r="G64" s="289"/>
      <c r="H64" s="289"/>
      <c r="I64" s="75"/>
      <c r="J64" s="289" t="s">
        <v>109</v>
      </c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316">
        <f>'02 - Navrhovaný mobiliář'!J30</f>
        <v>0</v>
      </c>
      <c r="AH64" s="317"/>
      <c r="AI64" s="317"/>
      <c r="AJ64" s="317"/>
      <c r="AK64" s="317"/>
      <c r="AL64" s="317"/>
      <c r="AM64" s="317"/>
      <c r="AN64" s="316">
        <f t="shared" si="0"/>
        <v>0</v>
      </c>
      <c r="AO64" s="317"/>
      <c r="AP64" s="317"/>
      <c r="AQ64" s="76" t="s">
        <v>84</v>
      </c>
      <c r="AR64" s="73"/>
      <c r="AS64" s="77">
        <v>0</v>
      </c>
      <c r="AT64" s="78">
        <f t="shared" si="1"/>
        <v>0</v>
      </c>
      <c r="AU64" s="79">
        <f>'02 - Navrhovaný mobiliář'!P81</f>
        <v>0</v>
      </c>
      <c r="AV64" s="78">
        <f>'02 - Navrhovaný mobiliář'!J33</f>
        <v>0</v>
      </c>
      <c r="AW64" s="78">
        <f>'02 - Navrhovaný mobiliář'!J34</f>
        <v>0</v>
      </c>
      <c r="AX64" s="78">
        <f>'02 - Navrhovaný mobiliář'!J35</f>
        <v>0</v>
      </c>
      <c r="AY64" s="78">
        <f>'02 - Navrhovaný mobiliář'!J36</f>
        <v>0</v>
      </c>
      <c r="AZ64" s="78">
        <f>'02 - Navrhovaný mobiliář'!F33</f>
        <v>0</v>
      </c>
      <c r="BA64" s="78">
        <f>'02 - Navrhovaný mobiliář'!F34</f>
        <v>0</v>
      </c>
      <c r="BB64" s="78">
        <f>'02 - Navrhovaný mobiliář'!F35</f>
        <v>0</v>
      </c>
      <c r="BC64" s="78">
        <f>'02 - Navrhovaný mobiliář'!F36</f>
        <v>0</v>
      </c>
      <c r="BD64" s="80">
        <f>'02 - Navrhovaný mobiliář'!F37</f>
        <v>0</v>
      </c>
      <c r="BT64" s="81" t="s">
        <v>85</v>
      </c>
      <c r="BV64" s="81" t="s">
        <v>80</v>
      </c>
      <c r="BW64" s="81" t="s">
        <v>110</v>
      </c>
      <c r="BX64" s="81" t="s">
        <v>5</v>
      </c>
      <c r="CL64" s="81" t="s">
        <v>19</v>
      </c>
      <c r="CM64" s="81" t="s">
        <v>87</v>
      </c>
    </row>
    <row r="65" spans="1:91" s="6" customFormat="1" ht="16.5" customHeight="1" x14ac:dyDescent="0.2">
      <c r="B65" s="73"/>
      <c r="C65" s="74"/>
      <c r="D65" s="289" t="s">
        <v>111</v>
      </c>
      <c r="E65" s="289"/>
      <c r="F65" s="289"/>
      <c r="G65" s="289"/>
      <c r="H65" s="289"/>
      <c r="I65" s="75"/>
      <c r="J65" s="289" t="s">
        <v>112</v>
      </c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318">
        <f>ROUND(SUM(AG66:AG68),2)</f>
        <v>0</v>
      </c>
      <c r="AH65" s="317"/>
      <c r="AI65" s="317"/>
      <c r="AJ65" s="317"/>
      <c r="AK65" s="317"/>
      <c r="AL65" s="317"/>
      <c r="AM65" s="317"/>
      <c r="AN65" s="316">
        <f t="shared" si="0"/>
        <v>0</v>
      </c>
      <c r="AO65" s="317"/>
      <c r="AP65" s="317"/>
      <c r="AQ65" s="76" t="s">
        <v>84</v>
      </c>
      <c r="AR65" s="73"/>
      <c r="AS65" s="77">
        <f>ROUND(SUM(AS66:AS68),2)</f>
        <v>0</v>
      </c>
      <c r="AT65" s="78">
        <f t="shared" si="1"/>
        <v>0</v>
      </c>
      <c r="AU65" s="79">
        <f>ROUND(SUM(AU66:AU68),5)</f>
        <v>0</v>
      </c>
      <c r="AV65" s="78">
        <f>ROUND(AZ65*L29,2)</f>
        <v>0</v>
      </c>
      <c r="AW65" s="78">
        <f>ROUND(BA65*L30,2)</f>
        <v>0</v>
      </c>
      <c r="AX65" s="78">
        <f>ROUND(BB65*L29,2)</f>
        <v>0</v>
      </c>
      <c r="AY65" s="78">
        <f>ROUND(BC65*L30,2)</f>
        <v>0</v>
      </c>
      <c r="AZ65" s="78">
        <f>ROUND(SUM(AZ66:AZ68),2)</f>
        <v>0</v>
      </c>
      <c r="BA65" s="78">
        <f>ROUND(SUM(BA66:BA68),2)</f>
        <v>0</v>
      </c>
      <c r="BB65" s="78">
        <f>ROUND(SUM(BB66:BB68),2)</f>
        <v>0</v>
      </c>
      <c r="BC65" s="78">
        <f>ROUND(SUM(BC66:BC68),2)</f>
        <v>0</v>
      </c>
      <c r="BD65" s="80">
        <f>ROUND(SUM(BD66:BD68),2)</f>
        <v>0</v>
      </c>
      <c r="BS65" s="81" t="s">
        <v>77</v>
      </c>
      <c r="BT65" s="81" t="s">
        <v>85</v>
      </c>
      <c r="BU65" s="81" t="s">
        <v>79</v>
      </c>
      <c r="BV65" s="81" t="s">
        <v>80</v>
      </c>
      <c r="BW65" s="81" t="s">
        <v>113</v>
      </c>
      <c r="BX65" s="81" t="s">
        <v>5</v>
      </c>
      <c r="CL65" s="81" t="s">
        <v>114</v>
      </c>
      <c r="CM65" s="81" t="s">
        <v>87</v>
      </c>
    </row>
    <row r="66" spans="1:91" s="3" customFormat="1" ht="16.5" customHeight="1" x14ac:dyDescent="0.2">
      <c r="A66" s="82" t="s">
        <v>88</v>
      </c>
      <c r="B66" s="47"/>
      <c r="C66" s="9"/>
      <c r="D66" s="9"/>
      <c r="E66" s="290" t="s">
        <v>115</v>
      </c>
      <c r="F66" s="290"/>
      <c r="G66" s="290"/>
      <c r="H66" s="290"/>
      <c r="I66" s="290"/>
      <c r="J66" s="9"/>
      <c r="K66" s="290" t="s">
        <v>116</v>
      </c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314">
        <f>'A - Mlatový povrch'!J32</f>
        <v>0</v>
      </c>
      <c r="AH66" s="315"/>
      <c r="AI66" s="315"/>
      <c r="AJ66" s="315"/>
      <c r="AK66" s="315"/>
      <c r="AL66" s="315"/>
      <c r="AM66" s="315"/>
      <c r="AN66" s="314">
        <f t="shared" si="0"/>
        <v>0</v>
      </c>
      <c r="AO66" s="315"/>
      <c r="AP66" s="315"/>
      <c r="AQ66" s="83" t="s">
        <v>91</v>
      </c>
      <c r="AR66" s="47"/>
      <c r="AS66" s="84">
        <v>0</v>
      </c>
      <c r="AT66" s="85">
        <f t="shared" si="1"/>
        <v>0</v>
      </c>
      <c r="AU66" s="86">
        <f>'A - Mlatový povrch'!P92</f>
        <v>0</v>
      </c>
      <c r="AV66" s="85">
        <f>'A - Mlatový povrch'!J35</f>
        <v>0</v>
      </c>
      <c r="AW66" s="85">
        <f>'A - Mlatový povrch'!J36</f>
        <v>0</v>
      </c>
      <c r="AX66" s="85">
        <f>'A - Mlatový povrch'!J37</f>
        <v>0</v>
      </c>
      <c r="AY66" s="85">
        <f>'A - Mlatový povrch'!J38</f>
        <v>0</v>
      </c>
      <c r="AZ66" s="85">
        <f>'A - Mlatový povrch'!F35</f>
        <v>0</v>
      </c>
      <c r="BA66" s="85">
        <f>'A - Mlatový povrch'!F36</f>
        <v>0</v>
      </c>
      <c r="BB66" s="85">
        <f>'A - Mlatový povrch'!F37</f>
        <v>0</v>
      </c>
      <c r="BC66" s="85">
        <f>'A - Mlatový povrch'!F38</f>
        <v>0</v>
      </c>
      <c r="BD66" s="87">
        <f>'A - Mlatový povrch'!F39</f>
        <v>0</v>
      </c>
      <c r="BT66" s="26" t="s">
        <v>87</v>
      </c>
      <c r="BV66" s="26" t="s">
        <v>80</v>
      </c>
      <c r="BW66" s="26" t="s">
        <v>117</v>
      </c>
      <c r="BX66" s="26" t="s">
        <v>113</v>
      </c>
      <c r="CL66" s="26" t="s">
        <v>114</v>
      </c>
    </row>
    <row r="67" spans="1:91" s="3" customFormat="1" ht="16.5" customHeight="1" x14ac:dyDescent="0.2">
      <c r="A67" s="82" t="s">
        <v>88</v>
      </c>
      <c r="B67" s="47"/>
      <c r="C67" s="9"/>
      <c r="D67" s="9"/>
      <c r="E67" s="290" t="s">
        <v>118</v>
      </c>
      <c r="F67" s="290"/>
      <c r="G67" s="290"/>
      <c r="H67" s="290"/>
      <c r="I67" s="290"/>
      <c r="J67" s="9"/>
      <c r="K67" s="290" t="s">
        <v>119</v>
      </c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314">
        <f>'B - Litý beton pochozí'!J32</f>
        <v>0</v>
      </c>
      <c r="AH67" s="315"/>
      <c r="AI67" s="315"/>
      <c r="AJ67" s="315"/>
      <c r="AK67" s="315"/>
      <c r="AL67" s="315"/>
      <c r="AM67" s="315"/>
      <c r="AN67" s="314">
        <f t="shared" si="0"/>
        <v>0</v>
      </c>
      <c r="AO67" s="315"/>
      <c r="AP67" s="315"/>
      <c r="AQ67" s="83" t="s">
        <v>91</v>
      </c>
      <c r="AR67" s="47"/>
      <c r="AS67" s="84">
        <v>0</v>
      </c>
      <c r="AT67" s="85">
        <f t="shared" si="1"/>
        <v>0</v>
      </c>
      <c r="AU67" s="86">
        <f>'B - Litý beton pochozí'!P92</f>
        <v>0</v>
      </c>
      <c r="AV67" s="85">
        <f>'B - Litý beton pochozí'!J35</f>
        <v>0</v>
      </c>
      <c r="AW67" s="85">
        <f>'B - Litý beton pochozí'!J36</f>
        <v>0</v>
      </c>
      <c r="AX67" s="85">
        <f>'B - Litý beton pochozí'!J37</f>
        <v>0</v>
      </c>
      <c r="AY67" s="85">
        <f>'B - Litý beton pochozí'!J38</f>
        <v>0</v>
      </c>
      <c r="AZ67" s="85">
        <f>'B - Litý beton pochozí'!F35</f>
        <v>0</v>
      </c>
      <c r="BA67" s="85">
        <f>'B - Litý beton pochozí'!F36</f>
        <v>0</v>
      </c>
      <c r="BB67" s="85">
        <f>'B - Litý beton pochozí'!F37</f>
        <v>0</v>
      </c>
      <c r="BC67" s="85">
        <f>'B - Litý beton pochozí'!F38</f>
        <v>0</v>
      </c>
      <c r="BD67" s="87">
        <f>'B - Litý beton pochozí'!F39</f>
        <v>0</v>
      </c>
      <c r="BT67" s="26" t="s">
        <v>87</v>
      </c>
      <c r="BV67" s="26" t="s">
        <v>80</v>
      </c>
      <c r="BW67" s="26" t="s">
        <v>120</v>
      </c>
      <c r="BX67" s="26" t="s">
        <v>113</v>
      </c>
      <c r="CL67" s="26" t="s">
        <v>114</v>
      </c>
    </row>
    <row r="68" spans="1:91" s="3" customFormat="1" ht="16.5" customHeight="1" x14ac:dyDescent="0.2">
      <c r="A68" s="82" t="s">
        <v>88</v>
      </c>
      <c r="B68" s="47"/>
      <c r="C68" s="9"/>
      <c r="D68" s="9"/>
      <c r="E68" s="290" t="s">
        <v>121</v>
      </c>
      <c r="F68" s="290"/>
      <c r="G68" s="290"/>
      <c r="H68" s="290"/>
      <c r="I68" s="290"/>
      <c r="J68" s="9"/>
      <c r="K68" s="290" t="s">
        <v>122</v>
      </c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314">
        <f>'C - Kačírek pochozí vsak'!J32</f>
        <v>0</v>
      </c>
      <c r="AH68" s="315"/>
      <c r="AI68" s="315"/>
      <c r="AJ68" s="315"/>
      <c r="AK68" s="315"/>
      <c r="AL68" s="315"/>
      <c r="AM68" s="315"/>
      <c r="AN68" s="314">
        <f t="shared" si="0"/>
        <v>0</v>
      </c>
      <c r="AO68" s="315"/>
      <c r="AP68" s="315"/>
      <c r="AQ68" s="83" t="s">
        <v>91</v>
      </c>
      <c r="AR68" s="47"/>
      <c r="AS68" s="84">
        <v>0</v>
      </c>
      <c r="AT68" s="85">
        <f t="shared" si="1"/>
        <v>0</v>
      </c>
      <c r="AU68" s="86">
        <f>'C - Kačírek pochozí vsak'!P90</f>
        <v>0</v>
      </c>
      <c r="AV68" s="85">
        <f>'C - Kačírek pochozí vsak'!J35</f>
        <v>0</v>
      </c>
      <c r="AW68" s="85">
        <f>'C - Kačírek pochozí vsak'!J36</f>
        <v>0</v>
      </c>
      <c r="AX68" s="85">
        <f>'C - Kačírek pochozí vsak'!J37</f>
        <v>0</v>
      </c>
      <c r="AY68" s="85">
        <f>'C - Kačírek pochozí vsak'!J38</f>
        <v>0</v>
      </c>
      <c r="AZ68" s="85">
        <f>'C - Kačírek pochozí vsak'!F35</f>
        <v>0</v>
      </c>
      <c r="BA68" s="85">
        <f>'C - Kačírek pochozí vsak'!F36</f>
        <v>0</v>
      </c>
      <c r="BB68" s="85">
        <f>'C - Kačírek pochozí vsak'!F37</f>
        <v>0</v>
      </c>
      <c r="BC68" s="85">
        <f>'C - Kačírek pochozí vsak'!F38</f>
        <v>0</v>
      </c>
      <c r="BD68" s="87">
        <f>'C - Kačírek pochozí vsak'!F39</f>
        <v>0</v>
      </c>
      <c r="BT68" s="26" t="s">
        <v>87</v>
      </c>
      <c r="BV68" s="26" t="s">
        <v>80</v>
      </c>
      <c r="BW68" s="26" t="s">
        <v>123</v>
      </c>
      <c r="BX68" s="26" t="s">
        <v>113</v>
      </c>
      <c r="CL68" s="26" t="s">
        <v>114</v>
      </c>
    </row>
    <row r="69" spans="1:91" s="6" customFormat="1" ht="16.5" customHeight="1" x14ac:dyDescent="0.2">
      <c r="A69" s="82" t="s">
        <v>88</v>
      </c>
      <c r="B69" s="73"/>
      <c r="C69" s="74"/>
      <c r="D69" s="289" t="s">
        <v>124</v>
      </c>
      <c r="E69" s="289"/>
      <c r="F69" s="289"/>
      <c r="G69" s="289"/>
      <c r="H69" s="289"/>
      <c r="I69" s="75"/>
      <c r="J69" s="289" t="s">
        <v>125</v>
      </c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316">
        <f>'04 - Výsadba-SÚ'!J30</f>
        <v>0</v>
      </c>
      <c r="AH69" s="317"/>
      <c r="AI69" s="317"/>
      <c r="AJ69" s="317"/>
      <c r="AK69" s="317"/>
      <c r="AL69" s="317"/>
      <c r="AM69" s="317"/>
      <c r="AN69" s="316">
        <f t="shared" si="0"/>
        <v>0</v>
      </c>
      <c r="AO69" s="317"/>
      <c r="AP69" s="317"/>
      <c r="AQ69" s="76" t="s">
        <v>84</v>
      </c>
      <c r="AR69" s="73"/>
      <c r="AS69" s="77">
        <v>0</v>
      </c>
      <c r="AT69" s="78">
        <f t="shared" si="1"/>
        <v>0</v>
      </c>
      <c r="AU69" s="79">
        <f>'04 - Výsadba-SÚ'!P82</f>
        <v>0</v>
      </c>
      <c r="AV69" s="78">
        <f>'04 - Výsadba-SÚ'!J33</f>
        <v>0</v>
      </c>
      <c r="AW69" s="78">
        <f>'04 - Výsadba-SÚ'!J34</f>
        <v>0</v>
      </c>
      <c r="AX69" s="78">
        <f>'04 - Výsadba-SÚ'!J35</f>
        <v>0</v>
      </c>
      <c r="AY69" s="78">
        <f>'04 - Výsadba-SÚ'!J36</f>
        <v>0</v>
      </c>
      <c r="AZ69" s="78">
        <f>'04 - Výsadba-SÚ'!F33</f>
        <v>0</v>
      </c>
      <c r="BA69" s="78">
        <f>'04 - Výsadba-SÚ'!F34</f>
        <v>0</v>
      </c>
      <c r="BB69" s="78">
        <f>'04 - Výsadba-SÚ'!F35</f>
        <v>0</v>
      </c>
      <c r="BC69" s="78">
        <f>'04 - Výsadba-SÚ'!F36</f>
        <v>0</v>
      </c>
      <c r="BD69" s="80">
        <f>'04 - Výsadba-SÚ'!F37</f>
        <v>0</v>
      </c>
      <c r="BT69" s="81" t="s">
        <v>85</v>
      </c>
      <c r="BV69" s="81" t="s">
        <v>80</v>
      </c>
      <c r="BW69" s="81" t="s">
        <v>126</v>
      </c>
      <c r="BX69" s="81" t="s">
        <v>5</v>
      </c>
      <c r="CL69" s="81" t="s">
        <v>127</v>
      </c>
      <c r="CM69" s="81" t="s">
        <v>87</v>
      </c>
    </row>
    <row r="70" spans="1:91" s="6" customFormat="1" ht="16.5" customHeight="1" x14ac:dyDescent="0.2">
      <c r="B70" s="73"/>
      <c r="C70" s="74"/>
      <c r="D70" s="289" t="s">
        <v>128</v>
      </c>
      <c r="E70" s="289"/>
      <c r="F70" s="289"/>
      <c r="G70" s="289"/>
      <c r="H70" s="289"/>
      <c r="I70" s="75"/>
      <c r="J70" s="289" t="s">
        <v>129</v>
      </c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318">
        <f>ROUND(SUM(AG71:AG73),2)</f>
        <v>0</v>
      </c>
      <c r="AH70" s="317"/>
      <c r="AI70" s="317"/>
      <c r="AJ70" s="317"/>
      <c r="AK70" s="317"/>
      <c r="AL70" s="317"/>
      <c r="AM70" s="317"/>
      <c r="AN70" s="316">
        <f t="shared" si="0"/>
        <v>0</v>
      </c>
      <c r="AO70" s="317"/>
      <c r="AP70" s="317"/>
      <c r="AQ70" s="76" t="s">
        <v>84</v>
      </c>
      <c r="AR70" s="73"/>
      <c r="AS70" s="77">
        <f>ROUND(SUM(AS71:AS73),2)</f>
        <v>0</v>
      </c>
      <c r="AT70" s="78">
        <f t="shared" si="1"/>
        <v>0</v>
      </c>
      <c r="AU70" s="79">
        <f>ROUND(SUM(AU71:AU73),5)</f>
        <v>0</v>
      </c>
      <c r="AV70" s="78">
        <f>ROUND(AZ70*L29,2)</f>
        <v>0</v>
      </c>
      <c r="AW70" s="78">
        <f>ROUND(BA70*L30,2)</f>
        <v>0</v>
      </c>
      <c r="AX70" s="78">
        <f>ROUND(BB70*L29,2)</f>
        <v>0</v>
      </c>
      <c r="AY70" s="78">
        <f>ROUND(BC70*L30,2)</f>
        <v>0</v>
      </c>
      <c r="AZ70" s="78">
        <f>ROUND(SUM(AZ71:AZ73),2)</f>
        <v>0</v>
      </c>
      <c r="BA70" s="78">
        <f>ROUND(SUM(BA71:BA73),2)</f>
        <v>0</v>
      </c>
      <c r="BB70" s="78">
        <f>ROUND(SUM(BB71:BB73),2)</f>
        <v>0</v>
      </c>
      <c r="BC70" s="78">
        <f>ROUND(SUM(BC71:BC73),2)</f>
        <v>0</v>
      </c>
      <c r="BD70" s="80">
        <f>ROUND(SUM(BD71:BD73),2)</f>
        <v>0</v>
      </c>
      <c r="BS70" s="81" t="s">
        <v>77</v>
      </c>
      <c r="BT70" s="81" t="s">
        <v>85</v>
      </c>
      <c r="BU70" s="81" t="s">
        <v>79</v>
      </c>
      <c r="BV70" s="81" t="s">
        <v>80</v>
      </c>
      <c r="BW70" s="81" t="s">
        <v>130</v>
      </c>
      <c r="BX70" s="81" t="s">
        <v>5</v>
      </c>
      <c r="CL70" s="81" t="s">
        <v>131</v>
      </c>
      <c r="CM70" s="81" t="s">
        <v>87</v>
      </c>
    </row>
    <row r="71" spans="1:91" s="3" customFormat="1" ht="16.5" customHeight="1" x14ac:dyDescent="0.2">
      <c r="A71" s="82" t="s">
        <v>88</v>
      </c>
      <c r="B71" s="47"/>
      <c r="C71" s="9"/>
      <c r="D71" s="9"/>
      <c r="E71" s="290" t="s">
        <v>132</v>
      </c>
      <c r="F71" s="290"/>
      <c r="G71" s="290"/>
      <c r="H71" s="290"/>
      <c r="I71" s="290"/>
      <c r="J71" s="9"/>
      <c r="K71" s="290" t="s">
        <v>133</v>
      </c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314">
        <f>'05a - ZTI-venkovní rozvod'!J32</f>
        <v>0</v>
      </c>
      <c r="AH71" s="315"/>
      <c r="AI71" s="315"/>
      <c r="AJ71" s="315"/>
      <c r="AK71" s="315"/>
      <c r="AL71" s="315"/>
      <c r="AM71" s="315"/>
      <c r="AN71" s="314">
        <f t="shared" si="0"/>
        <v>0</v>
      </c>
      <c r="AO71" s="315"/>
      <c r="AP71" s="315"/>
      <c r="AQ71" s="83" t="s">
        <v>91</v>
      </c>
      <c r="AR71" s="47"/>
      <c r="AS71" s="84">
        <v>0</v>
      </c>
      <c r="AT71" s="85">
        <f t="shared" si="1"/>
        <v>0</v>
      </c>
      <c r="AU71" s="86">
        <f>'05a - ZTI-venkovní rozvod'!P92</f>
        <v>0</v>
      </c>
      <c r="AV71" s="85">
        <f>'05a - ZTI-venkovní rozvod'!J35</f>
        <v>0</v>
      </c>
      <c r="AW71" s="85">
        <f>'05a - ZTI-venkovní rozvod'!J36</f>
        <v>0</v>
      </c>
      <c r="AX71" s="85">
        <f>'05a - ZTI-venkovní rozvod'!J37</f>
        <v>0</v>
      </c>
      <c r="AY71" s="85">
        <f>'05a - ZTI-venkovní rozvod'!J38</f>
        <v>0</v>
      </c>
      <c r="AZ71" s="85">
        <f>'05a - ZTI-venkovní rozvod'!F35</f>
        <v>0</v>
      </c>
      <c r="BA71" s="85">
        <f>'05a - ZTI-venkovní rozvod'!F36</f>
        <v>0</v>
      </c>
      <c r="BB71" s="85">
        <f>'05a - ZTI-venkovní rozvod'!F37</f>
        <v>0</v>
      </c>
      <c r="BC71" s="85">
        <f>'05a - ZTI-venkovní rozvod'!F38</f>
        <v>0</v>
      </c>
      <c r="BD71" s="87">
        <f>'05a - ZTI-venkovní rozvod'!F39</f>
        <v>0</v>
      </c>
      <c r="BT71" s="26" t="s">
        <v>87</v>
      </c>
      <c r="BV71" s="26" t="s">
        <v>80</v>
      </c>
      <c r="BW71" s="26" t="s">
        <v>134</v>
      </c>
      <c r="BX71" s="26" t="s">
        <v>130</v>
      </c>
      <c r="CL71" s="26" t="s">
        <v>131</v>
      </c>
    </row>
    <row r="72" spans="1:91" s="3" customFormat="1" ht="23.25" customHeight="1" x14ac:dyDescent="0.2">
      <c r="A72" s="82" t="s">
        <v>88</v>
      </c>
      <c r="B72" s="47"/>
      <c r="C72" s="9"/>
      <c r="D72" s="9"/>
      <c r="E72" s="290" t="s">
        <v>135</v>
      </c>
      <c r="F72" s="290"/>
      <c r="G72" s="290"/>
      <c r="H72" s="290"/>
      <c r="I72" s="290"/>
      <c r="J72" s="9"/>
      <c r="K72" s="290" t="s">
        <v>136</v>
      </c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314">
        <f>'05b - ZTI-vnitřní vodovod...'!J32</f>
        <v>0</v>
      </c>
      <c r="AH72" s="315"/>
      <c r="AI72" s="315"/>
      <c r="AJ72" s="315"/>
      <c r="AK72" s="315"/>
      <c r="AL72" s="315"/>
      <c r="AM72" s="315"/>
      <c r="AN72" s="314">
        <f t="shared" si="0"/>
        <v>0</v>
      </c>
      <c r="AO72" s="315"/>
      <c r="AP72" s="315"/>
      <c r="AQ72" s="83" t="s">
        <v>91</v>
      </c>
      <c r="AR72" s="47"/>
      <c r="AS72" s="84">
        <v>0</v>
      </c>
      <c r="AT72" s="85">
        <f t="shared" si="1"/>
        <v>0</v>
      </c>
      <c r="AU72" s="86">
        <f>'05b - ZTI-vnitřní vodovod...'!P88</f>
        <v>0</v>
      </c>
      <c r="AV72" s="85">
        <f>'05b - ZTI-vnitřní vodovod...'!J35</f>
        <v>0</v>
      </c>
      <c r="AW72" s="85">
        <f>'05b - ZTI-vnitřní vodovod...'!J36</f>
        <v>0</v>
      </c>
      <c r="AX72" s="85">
        <f>'05b - ZTI-vnitřní vodovod...'!J37</f>
        <v>0</v>
      </c>
      <c r="AY72" s="85">
        <f>'05b - ZTI-vnitřní vodovod...'!J38</f>
        <v>0</v>
      </c>
      <c r="AZ72" s="85">
        <f>'05b - ZTI-vnitřní vodovod...'!F35</f>
        <v>0</v>
      </c>
      <c r="BA72" s="85">
        <f>'05b - ZTI-vnitřní vodovod...'!F36</f>
        <v>0</v>
      </c>
      <c r="BB72" s="85">
        <f>'05b - ZTI-vnitřní vodovod...'!F37</f>
        <v>0</v>
      </c>
      <c r="BC72" s="85">
        <f>'05b - ZTI-vnitřní vodovod...'!F38</f>
        <v>0</v>
      </c>
      <c r="BD72" s="87">
        <f>'05b - ZTI-vnitřní vodovod...'!F39</f>
        <v>0</v>
      </c>
      <c r="BT72" s="26" t="s">
        <v>87</v>
      </c>
      <c r="BV72" s="26" t="s">
        <v>80</v>
      </c>
      <c r="BW72" s="26" t="s">
        <v>137</v>
      </c>
      <c r="BX72" s="26" t="s">
        <v>130</v>
      </c>
      <c r="CL72" s="26" t="s">
        <v>138</v>
      </c>
    </row>
    <row r="73" spans="1:91" s="3" customFormat="1" ht="16.5" customHeight="1" x14ac:dyDescent="0.2">
      <c r="A73" s="82" t="s">
        <v>88</v>
      </c>
      <c r="B73" s="47"/>
      <c r="C73" s="9"/>
      <c r="D73" s="9"/>
      <c r="E73" s="290" t="s">
        <v>139</v>
      </c>
      <c r="F73" s="290"/>
      <c r="G73" s="290"/>
      <c r="H73" s="290"/>
      <c r="I73" s="290"/>
      <c r="J73" s="9"/>
      <c r="K73" s="290" t="s">
        <v>140</v>
      </c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314">
        <f>'05c - Elektro'!J32</f>
        <v>0</v>
      </c>
      <c r="AH73" s="315"/>
      <c r="AI73" s="315"/>
      <c r="AJ73" s="315"/>
      <c r="AK73" s="315"/>
      <c r="AL73" s="315"/>
      <c r="AM73" s="315"/>
      <c r="AN73" s="314">
        <f t="shared" si="0"/>
        <v>0</v>
      </c>
      <c r="AO73" s="315"/>
      <c r="AP73" s="315"/>
      <c r="AQ73" s="83" t="s">
        <v>91</v>
      </c>
      <c r="AR73" s="47"/>
      <c r="AS73" s="84">
        <v>0</v>
      </c>
      <c r="AT73" s="85">
        <f t="shared" si="1"/>
        <v>0</v>
      </c>
      <c r="AU73" s="86">
        <f>'05c - Elektro'!P91</f>
        <v>0</v>
      </c>
      <c r="AV73" s="85">
        <f>'05c - Elektro'!J35</f>
        <v>0</v>
      </c>
      <c r="AW73" s="85">
        <f>'05c - Elektro'!J36</f>
        <v>0</v>
      </c>
      <c r="AX73" s="85">
        <f>'05c - Elektro'!J37</f>
        <v>0</v>
      </c>
      <c r="AY73" s="85">
        <f>'05c - Elektro'!J38</f>
        <v>0</v>
      </c>
      <c r="AZ73" s="85">
        <f>'05c - Elektro'!F35</f>
        <v>0</v>
      </c>
      <c r="BA73" s="85">
        <f>'05c - Elektro'!F36</f>
        <v>0</v>
      </c>
      <c r="BB73" s="85">
        <f>'05c - Elektro'!F37</f>
        <v>0</v>
      </c>
      <c r="BC73" s="85">
        <f>'05c - Elektro'!F38</f>
        <v>0</v>
      </c>
      <c r="BD73" s="87">
        <f>'05c - Elektro'!F39</f>
        <v>0</v>
      </c>
      <c r="BT73" s="26" t="s">
        <v>87</v>
      </c>
      <c r="BV73" s="26" t="s">
        <v>80</v>
      </c>
      <c r="BW73" s="26" t="s">
        <v>141</v>
      </c>
      <c r="BX73" s="26" t="s">
        <v>130</v>
      </c>
      <c r="CL73" s="26" t="s">
        <v>142</v>
      </c>
    </row>
    <row r="74" spans="1:91" s="6" customFormat="1" ht="16.5" customHeight="1" x14ac:dyDescent="0.2">
      <c r="A74" s="82" t="s">
        <v>88</v>
      </c>
      <c r="B74" s="73"/>
      <c r="C74" s="74"/>
      <c r="D74" s="289" t="s">
        <v>143</v>
      </c>
      <c r="E74" s="289"/>
      <c r="F74" s="289"/>
      <c r="G74" s="289"/>
      <c r="H74" s="289"/>
      <c r="I74" s="75"/>
      <c r="J74" s="289" t="s">
        <v>144</v>
      </c>
      <c r="K74" s="289"/>
      <c r="L74" s="289"/>
      <c r="M74" s="289"/>
      <c r="N74" s="289"/>
      <c r="O74" s="289"/>
      <c r="P74" s="289"/>
      <c r="Q74" s="289"/>
      <c r="R74" s="289"/>
      <c r="S74" s="289"/>
      <c r="T74" s="289"/>
      <c r="U74" s="289"/>
      <c r="V74" s="289"/>
      <c r="W74" s="289"/>
      <c r="X74" s="289"/>
      <c r="Y74" s="289"/>
      <c r="Z74" s="289"/>
      <c r="AA74" s="289"/>
      <c r="AB74" s="289"/>
      <c r="AC74" s="289"/>
      <c r="AD74" s="289"/>
      <c r="AE74" s="289"/>
      <c r="AF74" s="289"/>
      <c r="AG74" s="316">
        <f>'06 - VRN'!J30</f>
        <v>0</v>
      </c>
      <c r="AH74" s="317"/>
      <c r="AI74" s="317"/>
      <c r="AJ74" s="317"/>
      <c r="AK74" s="317"/>
      <c r="AL74" s="317"/>
      <c r="AM74" s="317"/>
      <c r="AN74" s="316">
        <f t="shared" si="0"/>
        <v>0</v>
      </c>
      <c r="AO74" s="317"/>
      <c r="AP74" s="317"/>
      <c r="AQ74" s="76" t="s">
        <v>84</v>
      </c>
      <c r="AR74" s="73"/>
      <c r="AS74" s="88">
        <v>0</v>
      </c>
      <c r="AT74" s="89">
        <f t="shared" si="1"/>
        <v>0</v>
      </c>
      <c r="AU74" s="90">
        <f>'06 - VRN'!P85</f>
        <v>0</v>
      </c>
      <c r="AV74" s="89">
        <f>'06 - VRN'!J33</f>
        <v>0</v>
      </c>
      <c r="AW74" s="89">
        <f>'06 - VRN'!J34</f>
        <v>0</v>
      </c>
      <c r="AX74" s="89">
        <f>'06 - VRN'!J35</f>
        <v>0</v>
      </c>
      <c r="AY74" s="89">
        <f>'06 - VRN'!J36</f>
        <v>0</v>
      </c>
      <c r="AZ74" s="89">
        <f>'06 - VRN'!F33</f>
        <v>0</v>
      </c>
      <c r="BA74" s="89">
        <f>'06 - VRN'!F34</f>
        <v>0</v>
      </c>
      <c r="BB74" s="89">
        <f>'06 - VRN'!F35</f>
        <v>0</v>
      </c>
      <c r="BC74" s="89">
        <f>'06 - VRN'!F36</f>
        <v>0</v>
      </c>
      <c r="BD74" s="91">
        <f>'06 - VRN'!F37</f>
        <v>0</v>
      </c>
      <c r="BT74" s="81" t="s">
        <v>85</v>
      </c>
      <c r="BV74" s="81" t="s">
        <v>80</v>
      </c>
      <c r="BW74" s="81" t="s">
        <v>145</v>
      </c>
      <c r="BX74" s="81" t="s">
        <v>5</v>
      </c>
      <c r="CL74" s="81" t="s">
        <v>19</v>
      </c>
      <c r="CM74" s="81" t="s">
        <v>87</v>
      </c>
    </row>
    <row r="75" spans="1:91" s="1" customFormat="1" ht="30" customHeight="1" x14ac:dyDescent="0.2">
      <c r="B75" s="34"/>
      <c r="AR75" s="34"/>
    </row>
    <row r="76" spans="1:91" s="1" customFormat="1" ht="6.9" customHeight="1" x14ac:dyDescent="0.2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34"/>
    </row>
  </sheetData>
  <sheetProtection algorithmName="SHA-512" hashValue="ZnZ5xYP7T5LhOZhPLIl+cGy0/xQalbNM31M7NB6Y3deopj5J/SCLvYqGQUapFkRGtVvmf9gHLLia+Ftov+jLLA==" saltValue="zGCjdXn1RK+dz2j/Y/zX1OOG3gHS+rjXoiuWFTJ+JVa8Z9jnb6oT5WkvOtgOBglWPuwbGaI/FtM3I2+vRVlnNw==" spinCount="100000" sheet="1" objects="1" scenarios="1" formatColumns="0" formatRows="0"/>
  <mergeCells count="118">
    <mergeCell ref="AN74:AP74"/>
    <mergeCell ref="AG74:AM74"/>
    <mergeCell ref="AN54:AP54"/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73:AP73"/>
    <mergeCell ref="AG73:AM73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L33:P33"/>
    <mergeCell ref="AK33:AO33"/>
    <mergeCell ref="W33:AE33"/>
    <mergeCell ref="AK35:AO35"/>
    <mergeCell ref="X35:AB35"/>
    <mergeCell ref="AR2:BE2"/>
    <mergeCell ref="AG59:AM59"/>
    <mergeCell ref="AG62:AM62"/>
    <mergeCell ref="AG61:AM61"/>
    <mergeCell ref="AG60:AM60"/>
    <mergeCell ref="AG58:AM58"/>
    <mergeCell ref="AG57:AM57"/>
    <mergeCell ref="AG56:AM56"/>
    <mergeCell ref="AG55:AM55"/>
    <mergeCell ref="AG52:AM52"/>
    <mergeCell ref="AM47:AN47"/>
    <mergeCell ref="AM49:AP49"/>
    <mergeCell ref="AM50:AP50"/>
    <mergeCell ref="AN52:AP52"/>
    <mergeCell ref="AN59:AP59"/>
    <mergeCell ref="AN55:AP55"/>
    <mergeCell ref="AN61:AP61"/>
    <mergeCell ref="AN56:AP56"/>
    <mergeCell ref="AN60:AP60"/>
    <mergeCell ref="D74:H74"/>
    <mergeCell ref="J74:AF74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D69:H69"/>
    <mergeCell ref="J69:AF69"/>
    <mergeCell ref="D70:H70"/>
    <mergeCell ref="J70:AF70"/>
    <mergeCell ref="E71:I71"/>
    <mergeCell ref="K71:AF71"/>
    <mergeCell ref="E72:I72"/>
    <mergeCell ref="K72:AF72"/>
    <mergeCell ref="E73:I73"/>
    <mergeCell ref="K73:AF73"/>
    <mergeCell ref="L45:AO45"/>
    <mergeCell ref="D65:H65"/>
    <mergeCell ref="J65:AF65"/>
    <mergeCell ref="E66:I66"/>
    <mergeCell ref="K66:AF66"/>
    <mergeCell ref="E67:I67"/>
    <mergeCell ref="K67:AF67"/>
    <mergeCell ref="E68:I68"/>
    <mergeCell ref="K68:AF68"/>
    <mergeCell ref="AG63:AM63"/>
    <mergeCell ref="AG64:AM64"/>
    <mergeCell ref="AN64:AP64"/>
    <mergeCell ref="AN63:AP63"/>
    <mergeCell ref="AN57:AP57"/>
    <mergeCell ref="AN62:AP62"/>
    <mergeCell ref="AN58:AP58"/>
    <mergeCell ref="C52:G52"/>
    <mergeCell ref="D64:H64"/>
    <mergeCell ref="D55:H55"/>
    <mergeCell ref="E61:I61"/>
    <mergeCell ref="E58:I58"/>
    <mergeCell ref="E57:I57"/>
    <mergeCell ref="E60:I60"/>
    <mergeCell ref="E56:I56"/>
    <mergeCell ref="E59:I59"/>
    <mergeCell ref="E62:I62"/>
    <mergeCell ref="E63:I63"/>
    <mergeCell ref="I52:AF52"/>
    <mergeCell ref="J64:AF64"/>
    <mergeCell ref="J55:AF55"/>
    <mergeCell ref="K62:AF62"/>
    <mergeCell ref="K61:AF61"/>
    <mergeCell ref="K58:AF58"/>
    <mergeCell ref="K59:AF59"/>
    <mergeCell ref="K56:AF56"/>
    <mergeCell ref="K60:AF60"/>
    <mergeCell ref="K63:AF63"/>
    <mergeCell ref="K57:AF57"/>
  </mergeCells>
  <hyperlinks>
    <hyperlink ref="A56" location="'01a - Přípravné práce'!C2" display="/" xr:uid="{00000000-0004-0000-0000-000000000000}"/>
    <hyperlink ref="A57" location="'07 - KOLUMBÁRIUM'!C2" display="/" xr:uid="{00000000-0004-0000-0000-000001000000}"/>
    <hyperlink ref="A58" location="'08 - KOLUMBÁRIUM'!C2" display="/" xr:uid="{00000000-0004-0000-0000-000002000000}"/>
    <hyperlink ref="A59" location="'09 - KOLUMBÁRIUM'!C2" display="/" xr:uid="{00000000-0004-0000-0000-000003000000}"/>
    <hyperlink ref="A60" location="'10 - KOLUMBÁRIUM'!C2" display="/" xr:uid="{00000000-0004-0000-0000-000004000000}"/>
    <hyperlink ref="A61" location="'11 - KOLUMBÁRIUM'!C2" display="/" xr:uid="{00000000-0004-0000-0000-000005000000}"/>
    <hyperlink ref="A62" location="'12 - KOLUMBÁRIUM'!C2" display="/" xr:uid="{00000000-0004-0000-0000-000006000000}"/>
    <hyperlink ref="A63" location="'13 - PŘÍSTŘEŠEK'!C2" display="/" xr:uid="{00000000-0004-0000-0000-000007000000}"/>
    <hyperlink ref="A64" location="'02 - Navrhovaný mobiliář'!C2" display="/" xr:uid="{00000000-0004-0000-0000-000008000000}"/>
    <hyperlink ref="A66" location="'A - Mlatový povrch'!C2" display="/" xr:uid="{00000000-0004-0000-0000-000009000000}"/>
    <hyperlink ref="A67" location="'B - Litý beton pochozí'!C2" display="/" xr:uid="{00000000-0004-0000-0000-00000A000000}"/>
    <hyperlink ref="A68" location="'C - Kačírek pochozí vsak'!C2" display="/" xr:uid="{00000000-0004-0000-0000-00000B000000}"/>
    <hyperlink ref="A69" location="'04 - Výsadba-SÚ'!C2" display="/" xr:uid="{00000000-0004-0000-0000-00000C000000}"/>
    <hyperlink ref="A71" location="'05a - ZTI-venkovní rozvod'!C2" display="/" xr:uid="{00000000-0004-0000-0000-00000D000000}"/>
    <hyperlink ref="A72" location="'05b - ZTI-vnitřní vodovod...'!C2" display="/" xr:uid="{00000000-0004-0000-0000-00000E000000}"/>
    <hyperlink ref="A73" location="'05c - Elektro'!C2" display="/" xr:uid="{00000000-0004-0000-0000-00000F000000}"/>
    <hyperlink ref="A74" location="'06 - VRN'!C2" display="/" xr:uid="{00000000-0004-0000-0000-00001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93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110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s="1" customFormat="1" ht="12" customHeight="1" x14ac:dyDescent="0.2">
      <c r="B8" s="34"/>
      <c r="D8" s="28" t="s">
        <v>147</v>
      </c>
      <c r="L8" s="34"/>
    </row>
    <row r="9" spans="2:46" s="1" customFormat="1" ht="16.5" customHeight="1" x14ac:dyDescent="0.2">
      <c r="B9" s="34"/>
      <c r="E9" s="292" t="s">
        <v>1188</v>
      </c>
      <c r="F9" s="330"/>
      <c r="G9" s="330"/>
      <c r="H9" s="330"/>
      <c r="L9" s="34"/>
    </row>
    <row r="10" spans="2:46" s="1" customFormat="1" ht="10.199999999999999" x14ac:dyDescent="0.2">
      <c r="B10" s="34"/>
      <c r="L10" s="34"/>
    </row>
    <row r="11" spans="2:46" s="1" customFormat="1" ht="12" customHeight="1" x14ac:dyDescent="0.2">
      <c r="B11" s="34"/>
      <c r="D11" s="28" t="s">
        <v>18</v>
      </c>
      <c r="F11" s="26" t="s">
        <v>19</v>
      </c>
      <c r="I11" s="28" t="s">
        <v>20</v>
      </c>
      <c r="J11" s="26" t="s">
        <v>34</v>
      </c>
      <c r="L11" s="34"/>
    </row>
    <row r="12" spans="2:46" s="1" customFormat="1" ht="12" customHeight="1" x14ac:dyDescent="0.2">
      <c r="B12" s="34"/>
      <c r="D12" s="28" t="s">
        <v>21</v>
      </c>
      <c r="F12" s="26" t="s">
        <v>22</v>
      </c>
      <c r="I12" s="28" t="s">
        <v>23</v>
      </c>
      <c r="J12" s="51" t="str">
        <f>'Rekapitulace stavby'!AN8</f>
        <v>17. 11. 2024</v>
      </c>
      <c r="L12" s="34"/>
    </row>
    <row r="13" spans="2:46" s="1" customFormat="1" ht="10.8" customHeight="1" x14ac:dyDescent="0.2">
      <c r="B13" s="34"/>
      <c r="L13" s="34"/>
    </row>
    <row r="14" spans="2:46" s="1" customFormat="1" ht="12" customHeight="1" x14ac:dyDescent="0.2">
      <c r="B14" s="34"/>
      <c r="D14" s="28" t="s">
        <v>29</v>
      </c>
      <c r="I14" s="28" t="s">
        <v>30</v>
      </c>
      <c r="J14" s="26" t="s">
        <v>31</v>
      </c>
      <c r="L14" s="34"/>
    </row>
    <row r="15" spans="2:46" s="1" customFormat="1" ht="18" customHeight="1" x14ac:dyDescent="0.2">
      <c r="B15" s="34"/>
      <c r="E15" s="26" t="s">
        <v>32</v>
      </c>
      <c r="I15" s="28" t="s">
        <v>33</v>
      </c>
      <c r="J15" s="26" t="s">
        <v>34</v>
      </c>
      <c r="L15" s="34"/>
    </row>
    <row r="16" spans="2:46" s="1" customFormat="1" ht="6.9" customHeight="1" x14ac:dyDescent="0.2">
      <c r="B16" s="34"/>
      <c r="L16" s="34"/>
    </row>
    <row r="17" spans="2:12" s="1" customFormat="1" ht="12" customHeight="1" x14ac:dyDescent="0.2">
      <c r="B17" s="34"/>
      <c r="D17" s="28" t="s">
        <v>35</v>
      </c>
      <c r="I17" s="28" t="s">
        <v>30</v>
      </c>
      <c r="J17" s="29" t="str">
        <f>'Rekapitulace stavby'!AN13</f>
        <v>Vyplň údaj</v>
      </c>
      <c r="L17" s="34"/>
    </row>
    <row r="18" spans="2:12" s="1" customFormat="1" ht="18" customHeight="1" x14ac:dyDescent="0.2">
      <c r="B18" s="34"/>
      <c r="E18" s="331" t="str">
        <f>'Rekapitulace stavby'!E14</f>
        <v>Vyplň údaj</v>
      </c>
      <c r="F18" s="298"/>
      <c r="G18" s="298"/>
      <c r="H18" s="298"/>
      <c r="I18" s="28" t="s">
        <v>33</v>
      </c>
      <c r="J18" s="29" t="str">
        <f>'Rekapitulace stavby'!AN14</f>
        <v>Vyplň údaj</v>
      </c>
      <c r="L18" s="34"/>
    </row>
    <row r="19" spans="2:12" s="1" customFormat="1" ht="6.9" customHeight="1" x14ac:dyDescent="0.2">
      <c r="B19" s="34"/>
      <c r="L19" s="34"/>
    </row>
    <row r="20" spans="2:12" s="1" customFormat="1" ht="12" customHeight="1" x14ac:dyDescent="0.2">
      <c r="B20" s="34"/>
      <c r="D20" s="28" t="s">
        <v>37</v>
      </c>
      <c r="I20" s="28" t="s">
        <v>30</v>
      </c>
      <c r="J20" s="26" t="s">
        <v>34</v>
      </c>
      <c r="L20" s="34"/>
    </row>
    <row r="21" spans="2:12" s="1" customFormat="1" ht="18" customHeight="1" x14ac:dyDescent="0.2">
      <c r="B21" s="34"/>
      <c r="E21" s="26" t="s">
        <v>38</v>
      </c>
      <c r="I21" s="28" t="s">
        <v>33</v>
      </c>
      <c r="J21" s="26" t="s">
        <v>34</v>
      </c>
      <c r="L21" s="34"/>
    </row>
    <row r="22" spans="2:12" s="1" customFormat="1" ht="6.9" customHeight="1" x14ac:dyDescent="0.2">
      <c r="B22" s="34"/>
      <c r="L22" s="34"/>
    </row>
    <row r="23" spans="2:12" s="1" customFormat="1" ht="12" customHeight="1" x14ac:dyDescent="0.2">
      <c r="B23" s="34"/>
      <c r="D23" s="28" t="s">
        <v>40</v>
      </c>
      <c r="I23" s="28" t="s">
        <v>30</v>
      </c>
      <c r="J23" s="26" t="str">
        <f>IF('Rekapitulace stavby'!AN19="","",'Rekapitulace stavby'!AN19)</f>
        <v/>
      </c>
      <c r="L23" s="34"/>
    </row>
    <row r="24" spans="2:12" s="1" customFormat="1" ht="18" customHeight="1" x14ac:dyDescent="0.2">
      <c r="B24" s="34"/>
      <c r="E24" s="26" t="str">
        <f>IF('Rekapitulace stavby'!E20="","",'Rekapitulace stavby'!E20)</f>
        <v xml:space="preserve"> </v>
      </c>
      <c r="I24" s="28" t="s">
        <v>33</v>
      </c>
      <c r="J24" s="26" t="str">
        <f>IF('Rekapitulace stavby'!AN20="","",'Rekapitulace stavby'!AN20)</f>
        <v/>
      </c>
      <c r="L24" s="34"/>
    </row>
    <row r="25" spans="2:12" s="1" customFormat="1" ht="6.9" customHeight="1" x14ac:dyDescent="0.2">
      <c r="B25" s="34"/>
      <c r="L25" s="34"/>
    </row>
    <row r="26" spans="2:12" s="1" customFormat="1" ht="12" customHeight="1" x14ac:dyDescent="0.2">
      <c r="B26" s="34"/>
      <c r="D26" s="28" t="s">
        <v>42</v>
      </c>
      <c r="L26" s="34"/>
    </row>
    <row r="27" spans="2:12" s="7" customFormat="1" ht="16.5" customHeight="1" x14ac:dyDescent="0.2">
      <c r="B27" s="93"/>
      <c r="E27" s="303" t="s">
        <v>43</v>
      </c>
      <c r="F27" s="303"/>
      <c r="G27" s="303"/>
      <c r="H27" s="303"/>
      <c r="L27" s="93"/>
    </row>
    <row r="28" spans="2:12" s="1" customFormat="1" ht="6.9" customHeight="1" x14ac:dyDescent="0.2">
      <c r="B28" s="34"/>
      <c r="L28" s="34"/>
    </row>
    <row r="29" spans="2:12" s="1" customFormat="1" ht="6.9" customHeight="1" x14ac:dyDescent="0.2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 x14ac:dyDescent="0.2">
      <c r="B30" s="34"/>
      <c r="D30" s="94" t="s">
        <v>44</v>
      </c>
      <c r="J30" s="65">
        <f>ROUND(J81, 2)</f>
        <v>0</v>
      </c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" customHeight="1" x14ac:dyDescent="0.2">
      <c r="B32" s="34"/>
      <c r="F32" s="37" t="s">
        <v>46</v>
      </c>
      <c r="I32" s="37" t="s">
        <v>45</v>
      </c>
      <c r="J32" s="37" t="s">
        <v>47</v>
      </c>
      <c r="L32" s="34"/>
    </row>
    <row r="33" spans="2:12" s="1" customFormat="1" ht="14.4" customHeight="1" x14ac:dyDescent="0.2">
      <c r="B33" s="34"/>
      <c r="D33" s="54" t="s">
        <v>48</v>
      </c>
      <c r="E33" s="28" t="s">
        <v>49</v>
      </c>
      <c r="F33" s="85">
        <f>ROUND((SUM(BE81:BE92)),  2)</f>
        <v>0</v>
      </c>
      <c r="I33" s="95">
        <v>0.21</v>
      </c>
      <c r="J33" s="85">
        <f>ROUND(((SUM(BE81:BE92))*I33),  2)</f>
        <v>0</v>
      </c>
      <c r="L33" s="34"/>
    </row>
    <row r="34" spans="2:12" s="1" customFormat="1" ht="14.4" customHeight="1" x14ac:dyDescent="0.2">
      <c r="B34" s="34"/>
      <c r="E34" s="28" t="s">
        <v>50</v>
      </c>
      <c r="F34" s="85">
        <f>ROUND((SUM(BF81:BF92)),  2)</f>
        <v>0</v>
      </c>
      <c r="I34" s="95">
        <v>0.12</v>
      </c>
      <c r="J34" s="85">
        <f>ROUND(((SUM(BF81:BF92))*I34),  2)</f>
        <v>0</v>
      </c>
      <c r="L34" s="34"/>
    </row>
    <row r="35" spans="2:12" s="1" customFormat="1" ht="14.4" hidden="1" customHeight="1" x14ac:dyDescent="0.2">
      <c r="B35" s="34"/>
      <c r="E35" s="28" t="s">
        <v>51</v>
      </c>
      <c r="F35" s="85">
        <f>ROUND((SUM(BG81:BG92)),  2)</f>
        <v>0</v>
      </c>
      <c r="I35" s="95">
        <v>0.21</v>
      </c>
      <c r="J35" s="85">
        <f>0</f>
        <v>0</v>
      </c>
      <c r="L35" s="34"/>
    </row>
    <row r="36" spans="2:12" s="1" customFormat="1" ht="14.4" hidden="1" customHeight="1" x14ac:dyDescent="0.2">
      <c r="B36" s="34"/>
      <c r="E36" s="28" t="s">
        <v>52</v>
      </c>
      <c r="F36" s="85">
        <f>ROUND((SUM(BH81:BH92)),  2)</f>
        <v>0</v>
      </c>
      <c r="I36" s="95">
        <v>0.12</v>
      </c>
      <c r="J36" s="85">
        <f>0</f>
        <v>0</v>
      </c>
      <c r="L36" s="34"/>
    </row>
    <row r="37" spans="2:12" s="1" customFormat="1" ht="14.4" hidden="1" customHeight="1" x14ac:dyDescent="0.2">
      <c r="B37" s="34"/>
      <c r="E37" s="28" t="s">
        <v>53</v>
      </c>
      <c r="F37" s="85">
        <f>ROUND((SUM(BI81:BI92)),  2)</f>
        <v>0</v>
      </c>
      <c r="I37" s="95">
        <v>0</v>
      </c>
      <c r="J37" s="85">
        <f>0</f>
        <v>0</v>
      </c>
      <c r="L37" s="34"/>
    </row>
    <row r="38" spans="2:12" s="1" customFormat="1" ht="6.9" customHeight="1" x14ac:dyDescent="0.2">
      <c r="B38" s="34"/>
      <c r="L38" s="34"/>
    </row>
    <row r="39" spans="2:12" s="1" customFormat="1" ht="25.35" customHeight="1" x14ac:dyDescent="0.2">
      <c r="B39" s="34"/>
      <c r="C39" s="96"/>
      <c r="D39" s="97" t="s">
        <v>54</v>
      </c>
      <c r="E39" s="56"/>
      <c r="F39" s="56"/>
      <c r="G39" s="98" t="s">
        <v>55</v>
      </c>
      <c r="H39" s="99" t="s">
        <v>56</v>
      </c>
      <c r="I39" s="56"/>
      <c r="J39" s="100">
        <f>SUM(J30:J37)</f>
        <v>0</v>
      </c>
      <c r="K39" s="101"/>
      <c r="L39" s="34"/>
    </row>
    <row r="40" spans="2:12" s="1" customFormat="1" ht="14.4" customHeight="1" x14ac:dyDescent="0.2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" customHeight="1" x14ac:dyDescent="0.2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" customHeight="1" x14ac:dyDescent="0.2">
      <c r="B45" s="34"/>
      <c r="C45" s="22" t="s">
        <v>151</v>
      </c>
      <c r="L45" s="34"/>
    </row>
    <row r="46" spans="2:12" s="1" customFormat="1" ht="6.9" customHeight="1" x14ac:dyDescent="0.2">
      <c r="B46" s="34"/>
      <c r="L46" s="34"/>
    </row>
    <row r="47" spans="2:12" s="1" customFormat="1" ht="12" customHeight="1" x14ac:dyDescent="0.2">
      <c r="B47" s="34"/>
      <c r="C47" s="28" t="s">
        <v>16</v>
      </c>
      <c r="L47" s="34"/>
    </row>
    <row r="48" spans="2:12" s="1" customFormat="1" ht="16.5" customHeight="1" x14ac:dyDescent="0.2">
      <c r="B48" s="34"/>
      <c r="E48" s="328" t="str">
        <f>E7</f>
        <v>ÚPRAVY HŘBITOVA KBELY- ETAPA1</v>
      </c>
      <c r="F48" s="329"/>
      <c r="G48" s="329"/>
      <c r="H48" s="329"/>
      <c r="L48" s="34"/>
    </row>
    <row r="49" spans="2:47" s="1" customFormat="1" ht="12" customHeight="1" x14ac:dyDescent="0.2">
      <c r="B49" s="34"/>
      <c r="C49" s="28" t="s">
        <v>147</v>
      </c>
      <c r="L49" s="34"/>
    </row>
    <row r="50" spans="2:47" s="1" customFormat="1" ht="16.5" customHeight="1" x14ac:dyDescent="0.2">
      <c r="B50" s="34"/>
      <c r="E50" s="292" t="str">
        <f>E9</f>
        <v>02 - Navrhovaný mobiliář</v>
      </c>
      <c r="F50" s="330"/>
      <c r="G50" s="330"/>
      <c r="H50" s="330"/>
      <c r="L50" s="34"/>
    </row>
    <row r="51" spans="2:47" s="1" customFormat="1" ht="6.9" customHeight="1" x14ac:dyDescent="0.2">
      <c r="B51" s="34"/>
      <c r="L51" s="34"/>
    </row>
    <row r="52" spans="2:47" s="1" customFormat="1" ht="12" customHeight="1" x14ac:dyDescent="0.2">
      <c r="B52" s="34"/>
      <c r="C52" s="28" t="s">
        <v>21</v>
      </c>
      <c r="F52" s="26" t="str">
        <f>F12</f>
        <v>Praha 9-Kbely</v>
      </c>
      <c r="I52" s="28" t="s">
        <v>23</v>
      </c>
      <c r="J52" s="51" t="str">
        <f>IF(J12="","",J12)</f>
        <v>17. 11. 2024</v>
      </c>
      <c r="L52" s="34"/>
    </row>
    <row r="53" spans="2:47" s="1" customFormat="1" ht="6.9" customHeight="1" x14ac:dyDescent="0.2">
      <c r="B53" s="34"/>
      <c r="L53" s="34"/>
    </row>
    <row r="54" spans="2:47" s="1" customFormat="1" ht="25.65" customHeight="1" x14ac:dyDescent="0.2">
      <c r="B54" s="34"/>
      <c r="C54" s="28" t="s">
        <v>29</v>
      </c>
      <c r="F54" s="26" t="str">
        <f>E15</f>
        <v>MĆ Praha 19, Semilská 43/1, 197 00 Praha 9-Kbely</v>
      </c>
      <c r="I54" s="28" t="s">
        <v>37</v>
      </c>
      <c r="J54" s="32" t="str">
        <f>E21</f>
        <v xml:space="preserve">Ing.Jan Pustějovský, Ph.D.,  </v>
      </c>
      <c r="L54" s="34"/>
    </row>
    <row r="55" spans="2:47" s="1" customFormat="1" ht="15.15" customHeight="1" x14ac:dyDescent="0.2">
      <c r="B55" s="34"/>
      <c r="C55" s="28" t="s">
        <v>35</v>
      </c>
      <c r="F55" s="26" t="str">
        <f>IF(E18="","",E18)</f>
        <v>Vyplň údaj</v>
      </c>
      <c r="I55" s="28" t="s">
        <v>40</v>
      </c>
      <c r="J55" s="32" t="str">
        <f>E24</f>
        <v xml:space="preserve"> </v>
      </c>
      <c r="L55" s="34"/>
    </row>
    <row r="56" spans="2:47" s="1" customFormat="1" ht="10.35" customHeight="1" x14ac:dyDescent="0.2">
      <c r="B56" s="34"/>
      <c r="L56" s="34"/>
    </row>
    <row r="57" spans="2:47" s="1" customFormat="1" ht="29.25" customHeight="1" x14ac:dyDescent="0.2">
      <c r="B57" s="34"/>
      <c r="C57" s="102" t="s">
        <v>152</v>
      </c>
      <c r="D57" s="96"/>
      <c r="E57" s="96"/>
      <c r="F57" s="96"/>
      <c r="G57" s="96"/>
      <c r="H57" s="96"/>
      <c r="I57" s="96"/>
      <c r="J57" s="103" t="s">
        <v>153</v>
      </c>
      <c r="K57" s="96"/>
      <c r="L57" s="34"/>
    </row>
    <row r="58" spans="2:47" s="1" customFormat="1" ht="10.35" customHeight="1" x14ac:dyDescent="0.2">
      <c r="B58" s="34"/>
      <c r="L58" s="34"/>
    </row>
    <row r="59" spans="2:47" s="1" customFormat="1" ht="22.8" customHeight="1" x14ac:dyDescent="0.2">
      <c r="B59" s="34"/>
      <c r="C59" s="104" t="s">
        <v>76</v>
      </c>
      <c r="J59" s="65">
        <f>J81</f>
        <v>0</v>
      </c>
      <c r="L59" s="34"/>
      <c r="AU59" s="18" t="s">
        <v>154</v>
      </c>
    </row>
    <row r="60" spans="2:47" s="8" customFormat="1" ht="24.9" customHeight="1" x14ac:dyDescent="0.2">
      <c r="B60" s="105"/>
      <c r="D60" s="106" t="s">
        <v>155</v>
      </c>
      <c r="E60" s="107"/>
      <c r="F60" s="107"/>
      <c r="G60" s="107"/>
      <c r="H60" s="107"/>
      <c r="I60" s="107"/>
      <c r="J60" s="108">
        <f>J82</f>
        <v>0</v>
      </c>
      <c r="L60" s="105"/>
    </row>
    <row r="61" spans="2:47" s="9" customFormat="1" ht="19.95" customHeight="1" x14ac:dyDescent="0.2">
      <c r="B61" s="109"/>
      <c r="D61" s="110" t="s">
        <v>209</v>
      </c>
      <c r="E61" s="111"/>
      <c r="F61" s="111"/>
      <c r="G61" s="111"/>
      <c r="H61" s="111"/>
      <c r="I61" s="111"/>
      <c r="J61" s="112">
        <f>J83</f>
        <v>0</v>
      </c>
      <c r="L61" s="109"/>
    </row>
    <row r="62" spans="2:47" s="1" customFormat="1" ht="21.75" customHeight="1" x14ac:dyDescent="0.2">
      <c r="B62" s="34"/>
      <c r="L62" s="34"/>
    </row>
    <row r="63" spans="2:47" s="1" customFormat="1" ht="6.9" customHeight="1" x14ac:dyDescent="0.2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34"/>
    </row>
    <row r="67" spans="2:20" s="1" customFormat="1" ht="6.9" customHeight="1" x14ac:dyDescent="0.2"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34"/>
    </row>
    <row r="68" spans="2:20" s="1" customFormat="1" ht="24.9" customHeight="1" x14ac:dyDescent="0.2">
      <c r="B68" s="34"/>
      <c r="C68" s="22" t="s">
        <v>157</v>
      </c>
      <c r="L68" s="34"/>
    </row>
    <row r="69" spans="2:20" s="1" customFormat="1" ht="6.9" customHeight="1" x14ac:dyDescent="0.2">
      <c r="B69" s="34"/>
      <c r="L69" s="34"/>
    </row>
    <row r="70" spans="2:20" s="1" customFormat="1" ht="12" customHeight="1" x14ac:dyDescent="0.2">
      <c r="B70" s="34"/>
      <c r="C70" s="28" t="s">
        <v>16</v>
      </c>
      <c r="L70" s="34"/>
    </row>
    <row r="71" spans="2:20" s="1" customFormat="1" ht="16.5" customHeight="1" x14ac:dyDescent="0.2">
      <c r="B71" s="34"/>
      <c r="E71" s="328" t="str">
        <f>E7</f>
        <v>ÚPRAVY HŘBITOVA KBELY- ETAPA1</v>
      </c>
      <c r="F71" s="329"/>
      <c r="G71" s="329"/>
      <c r="H71" s="329"/>
      <c r="L71" s="34"/>
    </row>
    <row r="72" spans="2:20" s="1" customFormat="1" ht="12" customHeight="1" x14ac:dyDescent="0.2">
      <c r="B72" s="34"/>
      <c r="C72" s="28" t="s">
        <v>147</v>
      </c>
      <c r="L72" s="34"/>
    </row>
    <row r="73" spans="2:20" s="1" customFormat="1" ht="16.5" customHeight="1" x14ac:dyDescent="0.2">
      <c r="B73" s="34"/>
      <c r="E73" s="292" t="str">
        <f>E9</f>
        <v>02 - Navrhovaný mobiliář</v>
      </c>
      <c r="F73" s="330"/>
      <c r="G73" s="330"/>
      <c r="H73" s="330"/>
      <c r="L73" s="34"/>
    </row>
    <row r="74" spans="2:20" s="1" customFormat="1" ht="6.9" customHeight="1" x14ac:dyDescent="0.2">
      <c r="B74" s="34"/>
      <c r="L74" s="34"/>
    </row>
    <row r="75" spans="2:20" s="1" customFormat="1" ht="12" customHeight="1" x14ac:dyDescent="0.2">
      <c r="B75" s="34"/>
      <c r="C75" s="28" t="s">
        <v>21</v>
      </c>
      <c r="F75" s="26" t="str">
        <f>F12</f>
        <v>Praha 9-Kbely</v>
      </c>
      <c r="I75" s="28" t="s">
        <v>23</v>
      </c>
      <c r="J75" s="51" t="str">
        <f>IF(J12="","",J12)</f>
        <v>17. 11. 2024</v>
      </c>
      <c r="L75" s="34"/>
    </row>
    <row r="76" spans="2:20" s="1" customFormat="1" ht="6.9" customHeight="1" x14ac:dyDescent="0.2">
      <c r="B76" s="34"/>
      <c r="L76" s="34"/>
    </row>
    <row r="77" spans="2:20" s="1" customFormat="1" ht="25.65" customHeight="1" x14ac:dyDescent="0.2">
      <c r="B77" s="34"/>
      <c r="C77" s="28" t="s">
        <v>29</v>
      </c>
      <c r="F77" s="26" t="str">
        <f>E15</f>
        <v>MĆ Praha 19, Semilská 43/1, 197 00 Praha 9-Kbely</v>
      </c>
      <c r="I77" s="28" t="s">
        <v>37</v>
      </c>
      <c r="J77" s="32" t="str">
        <f>E21</f>
        <v xml:space="preserve">Ing.Jan Pustějovský, Ph.D.,  </v>
      </c>
      <c r="L77" s="34"/>
    </row>
    <row r="78" spans="2:20" s="1" customFormat="1" ht="15.15" customHeight="1" x14ac:dyDescent="0.2">
      <c r="B78" s="34"/>
      <c r="C78" s="28" t="s">
        <v>35</v>
      </c>
      <c r="F78" s="26" t="str">
        <f>IF(E18="","",E18)</f>
        <v>Vyplň údaj</v>
      </c>
      <c r="I78" s="28" t="s">
        <v>40</v>
      </c>
      <c r="J78" s="32" t="str">
        <f>E24</f>
        <v xml:space="preserve"> </v>
      </c>
      <c r="L78" s="34"/>
    </row>
    <row r="79" spans="2:20" s="1" customFormat="1" ht="10.35" customHeight="1" x14ac:dyDescent="0.2">
      <c r="B79" s="34"/>
      <c r="L79" s="34"/>
    </row>
    <row r="80" spans="2:20" s="10" customFormat="1" ht="29.25" customHeight="1" x14ac:dyDescent="0.2">
      <c r="B80" s="113"/>
      <c r="C80" s="114" t="s">
        <v>158</v>
      </c>
      <c r="D80" s="115" t="s">
        <v>63</v>
      </c>
      <c r="E80" s="115" t="s">
        <v>59</v>
      </c>
      <c r="F80" s="115" t="s">
        <v>60</v>
      </c>
      <c r="G80" s="115" t="s">
        <v>159</v>
      </c>
      <c r="H80" s="115" t="s">
        <v>160</v>
      </c>
      <c r="I80" s="115" t="s">
        <v>161</v>
      </c>
      <c r="J80" s="116" t="s">
        <v>153</v>
      </c>
      <c r="K80" s="117" t="s">
        <v>162</v>
      </c>
      <c r="L80" s="113"/>
      <c r="M80" s="58" t="s">
        <v>34</v>
      </c>
      <c r="N80" s="59" t="s">
        <v>48</v>
      </c>
      <c r="O80" s="59" t="s">
        <v>163</v>
      </c>
      <c r="P80" s="59" t="s">
        <v>164</v>
      </c>
      <c r="Q80" s="59" t="s">
        <v>165</v>
      </c>
      <c r="R80" s="59" t="s">
        <v>166</v>
      </c>
      <c r="S80" s="59" t="s">
        <v>167</v>
      </c>
      <c r="T80" s="60" t="s">
        <v>168</v>
      </c>
    </row>
    <row r="81" spans="2:65" s="1" customFormat="1" ht="22.8" customHeight="1" x14ac:dyDescent="0.3">
      <c r="B81" s="34"/>
      <c r="C81" s="63" t="s">
        <v>169</v>
      </c>
      <c r="J81" s="118">
        <f>BK81</f>
        <v>0</v>
      </c>
      <c r="L81" s="34"/>
      <c r="M81" s="61"/>
      <c r="N81" s="52"/>
      <c r="O81" s="52"/>
      <c r="P81" s="119">
        <f>P82</f>
        <v>0</v>
      </c>
      <c r="Q81" s="52"/>
      <c r="R81" s="119">
        <f>R82</f>
        <v>1.7871999999999999</v>
      </c>
      <c r="S81" s="52"/>
      <c r="T81" s="120">
        <f>T82</f>
        <v>0</v>
      </c>
      <c r="AT81" s="18" t="s">
        <v>77</v>
      </c>
      <c r="AU81" s="18" t="s">
        <v>154</v>
      </c>
      <c r="BK81" s="121">
        <f>BK82</f>
        <v>0</v>
      </c>
    </row>
    <row r="82" spans="2:65" s="11" customFormat="1" ht="25.95" customHeight="1" x14ac:dyDescent="0.25">
      <c r="B82" s="122"/>
      <c r="D82" s="123" t="s">
        <v>77</v>
      </c>
      <c r="E82" s="124" t="s">
        <v>170</v>
      </c>
      <c r="F82" s="124" t="s">
        <v>171</v>
      </c>
      <c r="I82" s="125"/>
      <c r="J82" s="126">
        <f>BK82</f>
        <v>0</v>
      </c>
      <c r="L82" s="122"/>
      <c r="M82" s="127"/>
      <c r="P82" s="128">
        <f>P83</f>
        <v>0</v>
      </c>
      <c r="R82" s="128">
        <f>R83</f>
        <v>1.7871999999999999</v>
      </c>
      <c r="T82" s="129">
        <f>T83</f>
        <v>0</v>
      </c>
      <c r="AR82" s="123" t="s">
        <v>85</v>
      </c>
      <c r="AT82" s="130" t="s">
        <v>77</v>
      </c>
      <c r="AU82" s="130" t="s">
        <v>78</v>
      </c>
      <c r="AY82" s="123" t="s">
        <v>172</v>
      </c>
      <c r="BK82" s="131">
        <f>BK83</f>
        <v>0</v>
      </c>
    </row>
    <row r="83" spans="2:65" s="11" customFormat="1" ht="22.8" customHeight="1" x14ac:dyDescent="0.25">
      <c r="B83" s="122"/>
      <c r="D83" s="123" t="s">
        <v>77</v>
      </c>
      <c r="E83" s="132" t="s">
        <v>269</v>
      </c>
      <c r="F83" s="132" t="s">
        <v>402</v>
      </c>
      <c r="I83" s="125"/>
      <c r="J83" s="133">
        <f>BK83</f>
        <v>0</v>
      </c>
      <c r="L83" s="122"/>
      <c r="M83" s="127"/>
      <c r="P83" s="128">
        <f>SUM(P84:P92)</f>
        <v>0</v>
      </c>
      <c r="R83" s="128">
        <f>SUM(R84:R92)</f>
        <v>1.7871999999999999</v>
      </c>
      <c r="T83" s="129">
        <f>SUM(T84:T92)</f>
        <v>0</v>
      </c>
      <c r="AR83" s="123" t="s">
        <v>85</v>
      </c>
      <c r="AT83" s="130" t="s">
        <v>77</v>
      </c>
      <c r="AU83" s="130" t="s">
        <v>85</v>
      </c>
      <c r="AY83" s="123" t="s">
        <v>172</v>
      </c>
      <c r="BK83" s="131">
        <f>SUM(BK84:BK92)</f>
        <v>0</v>
      </c>
    </row>
    <row r="84" spans="2:65" s="1" customFormat="1" ht="24.15" customHeight="1" x14ac:dyDescent="0.2">
      <c r="B84" s="34"/>
      <c r="C84" s="134" t="s">
        <v>85</v>
      </c>
      <c r="D84" s="134" t="s">
        <v>174</v>
      </c>
      <c r="E84" s="135" t="s">
        <v>1189</v>
      </c>
      <c r="F84" s="136" t="s">
        <v>1190</v>
      </c>
      <c r="G84" s="137" t="s">
        <v>188</v>
      </c>
      <c r="H84" s="138">
        <v>2</v>
      </c>
      <c r="I84" s="139"/>
      <c r="J84" s="140">
        <f>ROUND(I84*H84,2)</f>
        <v>0</v>
      </c>
      <c r="K84" s="141"/>
      <c r="L84" s="34"/>
      <c r="M84" s="142" t="s">
        <v>34</v>
      </c>
      <c r="N84" s="143" t="s">
        <v>49</v>
      </c>
      <c r="P84" s="144">
        <f>O84*H84</f>
        <v>0</v>
      </c>
      <c r="Q84" s="144">
        <v>0.35743999999999998</v>
      </c>
      <c r="R84" s="144">
        <f>Q84*H84</f>
        <v>0.71487999999999996</v>
      </c>
      <c r="S84" s="144">
        <v>0</v>
      </c>
      <c r="T84" s="145">
        <f>S84*H84</f>
        <v>0</v>
      </c>
      <c r="AR84" s="146" t="s">
        <v>178</v>
      </c>
      <c r="AT84" s="146" t="s">
        <v>174</v>
      </c>
      <c r="AU84" s="146" t="s">
        <v>87</v>
      </c>
      <c r="AY84" s="18" t="s">
        <v>172</v>
      </c>
      <c r="BE84" s="147">
        <f>IF(N84="základní",J84,0)</f>
        <v>0</v>
      </c>
      <c r="BF84" s="147">
        <f>IF(N84="snížená",J84,0)</f>
        <v>0</v>
      </c>
      <c r="BG84" s="147">
        <f>IF(N84="zákl. přenesená",J84,0)</f>
        <v>0</v>
      </c>
      <c r="BH84" s="147">
        <f>IF(N84="sníž. přenesená",J84,0)</f>
        <v>0</v>
      </c>
      <c r="BI84" s="147">
        <f>IF(N84="nulová",J84,0)</f>
        <v>0</v>
      </c>
      <c r="BJ84" s="18" t="s">
        <v>85</v>
      </c>
      <c r="BK84" s="147">
        <f>ROUND(I84*H84,2)</f>
        <v>0</v>
      </c>
      <c r="BL84" s="18" t="s">
        <v>178</v>
      </c>
      <c r="BM84" s="146" t="s">
        <v>1191</v>
      </c>
    </row>
    <row r="85" spans="2:65" s="1" customFormat="1" ht="10.199999999999999" x14ac:dyDescent="0.2">
      <c r="B85" s="34"/>
      <c r="D85" s="148" t="s">
        <v>180</v>
      </c>
      <c r="F85" s="149" t="s">
        <v>1190</v>
      </c>
      <c r="I85" s="150"/>
      <c r="L85" s="34"/>
      <c r="M85" s="151"/>
      <c r="T85" s="55"/>
      <c r="AT85" s="18" t="s">
        <v>180</v>
      </c>
      <c r="AU85" s="18" t="s">
        <v>87</v>
      </c>
    </row>
    <row r="86" spans="2:65" s="12" customFormat="1" ht="10.199999999999999" x14ac:dyDescent="0.2">
      <c r="B86" s="154"/>
      <c r="D86" s="148" t="s">
        <v>184</v>
      </c>
      <c r="E86" s="155" t="s">
        <v>34</v>
      </c>
      <c r="F86" s="156" t="s">
        <v>1192</v>
      </c>
      <c r="H86" s="157">
        <v>2</v>
      </c>
      <c r="I86" s="158"/>
      <c r="L86" s="154"/>
      <c r="M86" s="159"/>
      <c r="T86" s="160"/>
      <c r="AT86" s="155" t="s">
        <v>184</v>
      </c>
      <c r="AU86" s="155" t="s">
        <v>87</v>
      </c>
      <c r="AV86" s="12" t="s">
        <v>87</v>
      </c>
      <c r="AW86" s="12" t="s">
        <v>39</v>
      </c>
      <c r="AX86" s="12" t="s">
        <v>85</v>
      </c>
      <c r="AY86" s="155" t="s">
        <v>172</v>
      </c>
    </row>
    <row r="87" spans="2:65" s="1" customFormat="1" ht="24.15" customHeight="1" x14ac:dyDescent="0.2">
      <c r="B87" s="34"/>
      <c r="C87" s="134" t="s">
        <v>87</v>
      </c>
      <c r="D87" s="134" t="s">
        <v>174</v>
      </c>
      <c r="E87" s="135" t="s">
        <v>1193</v>
      </c>
      <c r="F87" s="136" t="s">
        <v>1194</v>
      </c>
      <c r="G87" s="137" t="s">
        <v>188</v>
      </c>
      <c r="H87" s="138">
        <v>1</v>
      </c>
      <c r="I87" s="139"/>
      <c r="J87" s="140">
        <f>ROUND(I87*H87,2)</f>
        <v>0</v>
      </c>
      <c r="K87" s="141"/>
      <c r="L87" s="34"/>
      <c r="M87" s="142" t="s">
        <v>34</v>
      </c>
      <c r="N87" s="143" t="s">
        <v>49</v>
      </c>
      <c r="P87" s="144">
        <f>O87*H87</f>
        <v>0</v>
      </c>
      <c r="Q87" s="144">
        <v>0.35743999999999998</v>
      </c>
      <c r="R87" s="144">
        <f>Q87*H87</f>
        <v>0.35743999999999998</v>
      </c>
      <c r="S87" s="144">
        <v>0</v>
      </c>
      <c r="T87" s="145">
        <f>S87*H87</f>
        <v>0</v>
      </c>
      <c r="AR87" s="146" t="s">
        <v>178</v>
      </c>
      <c r="AT87" s="146" t="s">
        <v>174</v>
      </c>
      <c r="AU87" s="146" t="s">
        <v>87</v>
      </c>
      <c r="AY87" s="18" t="s">
        <v>172</v>
      </c>
      <c r="BE87" s="147">
        <f>IF(N87="základní",J87,0)</f>
        <v>0</v>
      </c>
      <c r="BF87" s="147">
        <f>IF(N87="snížená",J87,0)</f>
        <v>0</v>
      </c>
      <c r="BG87" s="147">
        <f>IF(N87="zákl. přenesená",J87,0)</f>
        <v>0</v>
      </c>
      <c r="BH87" s="147">
        <f>IF(N87="sníž. přenesená",J87,0)</f>
        <v>0</v>
      </c>
      <c r="BI87" s="147">
        <f>IF(N87="nulová",J87,0)</f>
        <v>0</v>
      </c>
      <c r="BJ87" s="18" t="s">
        <v>85</v>
      </c>
      <c r="BK87" s="147">
        <f>ROUND(I87*H87,2)</f>
        <v>0</v>
      </c>
      <c r="BL87" s="18" t="s">
        <v>178</v>
      </c>
      <c r="BM87" s="146" t="s">
        <v>1195</v>
      </c>
    </row>
    <row r="88" spans="2:65" s="1" customFormat="1" ht="10.199999999999999" x14ac:dyDescent="0.2">
      <c r="B88" s="34"/>
      <c r="D88" s="148" t="s">
        <v>180</v>
      </c>
      <c r="F88" s="149" t="s">
        <v>1196</v>
      </c>
      <c r="I88" s="150"/>
      <c r="L88" s="34"/>
      <c r="M88" s="151"/>
      <c r="T88" s="55"/>
      <c r="AT88" s="18" t="s">
        <v>180</v>
      </c>
      <c r="AU88" s="18" t="s">
        <v>87</v>
      </c>
    </row>
    <row r="89" spans="2:65" s="12" customFormat="1" ht="10.199999999999999" x14ac:dyDescent="0.2">
      <c r="B89" s="154"/>
      <c r="D89" s="148" t="s">
        <v>184</v>
      </c>
      <c r="E89" s="155" t="s">
        <v>34</v>
      </c>
      <c r="F89" s="156" t="s">
        <v>1197</v>
      </c>
      <c r="H89" s="157">
        <v>1</v>
      </c>
      <c r="I89" s="158"/>
      <c r="L89" s="154"/>
      <c r="M89" s="159"/>
      <c r="T89" s="160"/>
      <c r="AT89" s="155" t="s">
        <v>184</v>
      </c>
      <c r="AU89" s="155" t="s">
        <v>87</v>
      </c>
      <c r="AV89" s="12" t="s">
        <v>87</v>
      </c>
      <c r="AW89" s="12" t="s">
        <v>39</v>
      </c>
      <c r="AX89" s="12" t="s">
        <v>85</v>
      </c>
      <c r="AY89" s="155" t="s">
        <v>172</v>
      </c>
    </row>
    <row r="90" spans="2:65" s="1" customFormat="1" ht="24.15" customHeight="1" x14ac:dyDescent="0.2">
      <c r="B90" s="34"/>
      <c r="C90" s="134" t="s">
        <v>193</v>
      </c>
      <c r="D90" s="134" t="s">
        <v>174</v>
      </c>
      <c r="E90" s="135" t="s">
        <v>1198</v>
      </c>
      <c r="F90" s="136" t="s">
        <v>1199</v>
      </c>
      <c r="G90" s="137" t="s">
        <v>188</v>
      </c>
      <c r="H90" s="138">
        <v>2</v>
      </c>
      <c r="I90" s="139"/>
      <c r="J90" s="140">
        <f>ROUND(I90*H90,2)</f>
        <v>0</v>
      </c>
      <c r="K90" s="141"/>
      <c r="L90" s="34"/>
      <c r="M90" s="142" t="s">
        <v>34</v>
      </c>
      <c r="N90" s="143" t="s">
        <v>49</v>
      </c>
      <c r="P90" s="144">
        <f>O90*H90</f>
        <v>0</v>
      </c>
      <c r="Q90" s="144">
        <v>0.35743999999999998</v>
      </c>
      <c r="R90" s="144">
        <f>Q90*H90</f>
        <v>0.71487999999999996</v>
      </c>
      <c r="S90" s="144">
        <v>0</v>
      </c>
      <c r="T90" s="145">
        <f>S90*H90</f>
        <v>0</v>
      </c>
      <c r="AR90" s="146" t="s">
        <v>178</v>
      </c>
      <c r="AT90" s="146" t="s">
        <v>174</v>
      </c>
      <c r="AU90" s="146" t="s">
        <v>87</v>
      </c>
      <c r="AY90" s="18" t="s">
        <v>172</v>
      </c>
      <c r="BE90" s="147">
        <f>IF(N90="základní",J90,0)</f>
        <v>0</v>
      </c>
      <c r="BF90" s="147">
        <f>IF(N90="snížená",J90,0)</f>
        <v>0</v>
      </c>
      <c r="BG90" s="147">
        <f>IF(N90="zákl. přenesená",J90,0)</f>
        <v>0</v>
      </c>
      <c r="BH90" s="147">
        <f>IF(N90="sníž. přenesená",J90,0)</f>
        <v>0</v>
      </c>
      <c r="BI90" s="147">
        <f>IF(N90="nulová",J90,0)</f>
        <v>0</v>
      </c>
      <c r="BJ90" s="18" t="s">
        <v>85</v>
      </c>
      <c r="BK90" s="147">
        <f>ROUND(I90*H90,2)</f>
        <v>0</v>
      </c>
      <c r="BL90" s="18" t="s">
        <v>178</v>
      </c>
      <c r="BM90" s="146" t="s">
        <v>1200</v>
      </c>
    </row>
    <row r="91" spans="2:65" s="1" customFormat="1" ht="19.2" x14ac:dyDescent="0.2">
      <c r="B91" s="34"/>
      <c r="D91" s="148" t="s">
        <v>180</v>
      </c>
      <c r="F91" s="149" t="s">
        <v>1201</v>
      </c>
      <c r="I91" s="150"/>
      <c r="L91" s="34"/>
      <c r="M91" s="151"/>
      <c r="T91" s="55"/>
      <c r="AT91" s="18" t="s">
        <v>180</v>
      </c>
      <c r="AU91" s="18" t="s">
        <v>87</v>
      </c>
    </row>
    <row r="92" spans="2:65" s="12" customFormat="1" ht="10.199999999999999" x14ac:dyDescent="0.2">
      <c r="B92" s="154"/>
      <c r="D92" s="148" t="s">
        <v>184</v>
      </c>
      <c r="E92" s="155" t="s">
        <v>34</v>
      </c>
      <c r="F92" s="156" t="s">
        <v>1192</v>
      </c>
      <c r="H92" s="157">
        <v>2</v>
      </c>
      <c r="I92" s="158"/>
      <c r="L92" s="154"/>
      <c r="M92" s="161"/>
      <c r="N92" s="162"/>
      <c r="O92" s="162"/>
      <c r="P92" s="162"/>
      <c r="Q92" s="162"/>
      <c r="R92" s="162"/>
      <c r="S92" s="162"/>
      <c r="T92" s="163"/>
      <c r="AT92" s="155" t="s">
        <v>184</v>
      </c>
      <c r="AU92" s="155" t="s">
        <v>87</v>
      </c>
      <c r="AV92" s="12" t="s">
        <v>87</v>
      </c>
      <c r="AW92" s="12" t="s">
        <v>39</v>
      </c>
      <c r="AX92" s="12" t="s">
        <v>85</v>
      </c>
      <c r="AY92" s="155" t="s">
        <v>172</v>
      </c>
    </row>
    <row r="93" spans="2:65" s="1" customFormat="1" ht="6.9" customHeight="1" x14ac:dyDescent="0.2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34"/>
    </row>
  </sheetData>
  <sheetProtection algorithmName="SHA-512" hashValue="6JLmhALi7AAX5vUSIMPTAEF32nrAJwRqqoG81ccqg/f0htHmaSC8gvRG2DyOM5+BGAmSj9HlmuXP6G/bZuU1nA==" saltValue="PrT9IEAidDzfUNnwZapoITTXRZaCVn9pc3qHdhiJi2baGYUpcw1FyQdZ6W+8uA6xuajRGBg/ZGo+1jx0koZ4Pw==" spinCount="100000" sheet="1" objects="1" scenarios="1" formatColumns="0" formatRows="0" autoFilter="0"/>
  <autoFilter ref="C80:K92" xr:uid="{00000000-0009-0000-0000-000009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61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117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1202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1203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114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ROUND(J92,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ROUND((SUM(BE92:BE160)),  2)</f>
        <v>0</v>
      </c>
      <c r="I35" s="95">
        <v>0.21</v>
      </c>
      <c r="J35" s="85">
        <f>ROUND(((SUM(BE92:BE160))*I35),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ROUND((SUM(BF92:BF160)),  2)</f>
        <v>0</v>
      </c>
      <c r="I36" s="95">
        <v>0.12</v>
      </c>
      <c r="J36" s="85">
        <f>ROUND(((SUM(BF92:BF160))*I36),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ROUND((SUM(BG92:BG160)),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ROUND((SUM(BH92:BH160)),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ROUND((SUM(BI92:BI160)),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1202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A - Mlatový povrch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J92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J93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J94</f>
        <v>0</v>
      </c>
      <c r="L65" s="109"/>
    </row>
    <row r="66" spans="2:12" s="9" customFormat="1" ht="19.95" customHeight="1" x14ac:dyDescent="0.2">
      <c r="B66" s="109"/>
      <c r="D66" s="110" t="s">
        <v>207</v>
      </c>
      <c r="E66" s="111"/>
      <c r="F66" s="111"/>
      <c r="G66" s="111"/>
      <c r="H66" s="111"/>
      <c r="I66" s="111"/>
      <c r="J66" s="112">
        <f>J111</f>
        <v>0</v>
      </c>
      <c r="L66" s="109"/>
    </row>
    <row r="67" spans="2:12" s="9" customFormat="1" ht="19.95" customHeight="1" x14ac:dyDescent="0.2">
      <c r="B67" s="109"/>
      <c r="D67" s="110" t="s">
        <v>208</v>
      </c>
      <c r="E67" s="111"/>
      <c r="F67" s="111"/>
      <c r="G67" s="111"/>
      <c r="H67" s="111"/>
      <c r="I67" s="111"/>
      <c r="J67" s="112">
        <f>J118</f>
        <v>0</v>
      </c>
      <c r="L67" s="109"/>
    </row>
    <row r="68" spans="2:12" s="9" customFormat="1" ht="19.95" customHeight="1" x14ac:dyDescent="0.2">
      <c r="B68" s="109"/>
      <c r="D68" s="110" t="s">
        <v>1204</v>
      </c>
      <c r="E68" s="111"/>
      <c r="F68" s="111"/>
      <c r="G68" s="111"/>
      <c r="H68" s="111"/>
      <c r="I68" s="111"/>
      <c r="J68" s="112">
        <f>J130</f>
        <v>0</v>
      </c>
      <c r="L68" s="109"/>
    </row>
    <row r="69" spans="2:12" s="9" customFormat="1" ht="19.95" customHeight="1" x14ac:dyDescent="0.2">
      <c r="B69" s="109"/>
      <c r="D69" s="110" t="s">
        <v>209</v>
      </c>
      <c r="E69" s="111"/>
      <c r="F69" s="111"/>
      <c r="G69" s="111"/>
      <c r="H69" s="111"/>
      <c r="I69" s="111"/>
      <c r="J69" s="112">
        <f>J148</f>
        <v>0</v>
      </c>
      <c r="L69" s="109"/>
    </row>
    <row r="70" spans="2:12" s="9" customFormat="1" ht="19.95" customHeight="1" x14ac:dyDescent="0.2">
      <c r="B70" s="109"/>
      <c r="D70" s="110" t="s">
        <v>210</v>
      </c>
      <c r="E70" s="111"/>
      <c r="F70" s="111"/>
      <c r="G70" s="111"/>
      <c r="H70" s="111"/>
      <c r="I70" s="111"/>
      <c r="J70" s="112">
        <f>J157</f>
        <v>0</v>
      </c>
      <c r="L70" s="109"/>
    </row>
    <row r="71" spans="2:12" s="1" customFormat="1" ht="21.75" customHeight="1" x14ac:dyDescent="0.2">
      <c r="B71" s="34"/>
      <c r="L71" s="34"/>
    </row>
    <row r="72" spans="2:12" s="1" customFormat="1" ht="6.9" customHeight="1" x14ac:dyDescent="0.2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4"/>
    </row>
    <row r="76" spans="2:12" s="1" customFormat="1" ht="6.9" customHeight="1" x14ac:dyDescent="0.2"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34"/>
    </row>
    <row r="77" spans="2:12" s="1" customFormat="1" ht="24.9" customHeight="1" x14ac:dyDescent="0.2">
      <c r="B77" s="34"/>
      <c r="C77" s="22" t="s">
        <v>157</v>
      </c>
      <c r="L77" s="34"/>
    </row>
    <row r="78" spans="2:12" s="1" customFormat="1" ht="6.9" customHeight="1" x14ac:dyDescent="0.2">
      <c r="B78" s="34"/>
      <c r="L78" s="34"/>
    </row>
    <row r="79" spans="2:12" s="1" customFormat="1" ht="12" customHeight="1" x14ac:dyDescent="0.2">
      <c r="B79" s="34"/>
      <c r="C79" s="28" t="s">
        <v>16</v>
      </c>
      <c r="L79" s="34"/>
    </row>
    <row r="80" spans="2:12" s="1" customFormat="1" ht="16.5" customHeight="1" x14ac:dyDescent="0.2">
      <c r="B80" s="34"/>
      <c r="E80" s="328" t="str">
        <f>E7</f>
        <v>ÚPRAVY HŘBITOVA KBELY- ETAPA1</v>
      </c>
      <c r="F80" s="329"/>
      <c r="G80" s="329"/>
      <c r="H80" s="329"/>
      <c r="L80" s="34"/>
    </row>
    <row r="81" spans="2:65" ht="12" customHeight="1" x14ac:dyDescent="0.2">
      <c r="B81" s="21"/>
      <c r="C81" s="28" t="s">
        <v>147</v>
      </c>
      <c r="L81" s="21"/>
    </row>
    <row r="82" spans="2:65" s="1" customFormat="1" ht="16.5" customHeight="1" x14ac:dyDescent="0.2">
      <c r="B82" s="34"/>
      <c r="E82" s="328" t="s">
        <v>1202</v>
      </c>
      <c r="F82" s="330"/>
      <c r="G82" s="330"/>
      <c r="H82" s="330"/>
      <c r="L82" s="34"/>
    </row>
    <row r="83" spans="2:65" s="1" customFormat="1" ht="12" customHeight="1" x14ac:dyDescent="0.2">
      <c r="B83" s="34"/>
      <c r="C83" s="28" t="s">
        <v>149</v>
      </c>
      <c r="L83" s="34"/>
    </row>
    <row r="84" spans="2:65" s="1" customFormat="1" ht="16.5" customHeight="1" x14ac:dyDescent="0.2">
      <c r="B84" s="34"/>
      <c r="E84" s="292" t="str">
        <f>E11</f>
        <v>A - Mlatový povrch</v>
      </c>
      <c r="F84" s="330"/>
      <c r="G84" s="330"/>
      <c r="H84" s="330"/>
      <c r="L84" s="34"/>
    </row>
    <row r="85" spans="2:65" s="1" customFormat="1" ht="6.9" customHeight="1" x14ac:dyDescent="0.2">
      <c r="B85" s="34"/>
      <c r="L85" s="34"/>
    </row>
    <row r="86" spans="2:65" s="1" customFormat="1" ht="12" customHeight="1" x14ac:dyDescent="0.2">
      <c r="B86" s="34"/>
      <c r="C86" s="28" t="s">
        <v>21</v>
      </c>
      <c r="F86" s="26" t="str">
        <f>F14</f>
        <v>Praha 9-Kbely</v>
      </c>
      <c r="I86" s="28" t="s">
        <v>23</v>
      </c>
      <c r="J86" s="51" t="str">
        <f>IF(J14="","",J14)</f>
        <v>17. 11. 2024</v>
      </c>
      <c r="L86" s="34"/>
    </row>
    <row r="87" spans="2:65" s="1" customFormat="1" ht="6.9" customHeight="1" x14ac:dyDescent="0.2">
      <c r="B87" s="34"/>
      <c r="L87" s="34"/>
    </row>
    <row r="88" spans="2:65" s="1" customFormat="1" ht="25.65" customHeight="1" x14ac:dyDescent="0.2">
      <c r="B88" s="34"/>
      <c r="C88" s="28" t="s">
        <v>29</v>
      </c>
      <c r="F88" s="26" t="str">
        <f>E17</f>
        <v>MĆ Praha 19, Semilská 43/1, 197 00 Praha 9-Kbely</v>
      </c>
      <c r="I88" s="28" t="s">
        <v>37</v>
      </c>
      <c r="J88" s="32" t="str">
        <f>E23</f>
        <v xml:space="preserve">Ing.Jan Pustějovský, Ph.D.,  </v>
      </c>
      <c r="L88" s="34"/>
    </row>
    <row r="89" spans="2:65" s="1" customFormat="1" ht="15.15" customHeight="1" x14ac:dyDescent="0.2">
      <c r="B89" s="34"/>
      <c r="C89" s="28" t="s">
        <v>35</v>
      </c>
      <c r="F89" s="26" t="str">
        <f>IF(E20="","",E20)</f>
        <v>Vyplň údaj</v>
      </c>
      <c r="I89" s="28" t="s">
        <v>40</v>
      </c>
      <c r="J89" s="32" t="str">
        <f>E26</f>
        <v xml:space="preserve"> </v>
      </c>
      <c r="L89" s="34"/>
    </row>
    <row r="90" spans="2:65" s="1" customFormat="1" ht="10.35" customHeight="1" x14ac:dyDescent="0.2">
      <c r="B90" s="34"/>
      <c r="L90" s="34"/>
    </row>
    <row r="91" spans="2:65" s="10" customFormat="1" ht="29.25" customHeight="1" x14ac:dyDescent="0.2">
      <c r="B91" s="113"/>
      <c r="C91" s="114" t="s">
        <v>158</v>
      </c>
      <c r="D91" s="115" t="s">
        <v>63</v>
      </c>
      <c r="E91" s="115" t="s">
        <v>59</v>
      </c>
      <c r="F91" s="115" t="s">
        <v>60</v>
      </c>
      <c r="G91" s="115" t="s">
        <v>159</v>
      </c>
      <c r="H91" s="115" t="s">
        <v>160</v>
      </c>
      <c r="I91" s="115" t="s">
        <v>161</v>
      </c>
      <c r="J91" s="116" t="s">
        <v>153</v>
      </c>
      <c r="K91" s="117" t="s">
        <v>162</v>
      </c>
      <c r="L91" s="113"/>
      <c r="M91" s="58" t="s">
        <v>34</v>
      </c>
      <c r="N91" s="59" t="s">
        <v>48</v>
      </c>
      <c r="O91" s="59" t="s">
        <v>163</v>
      </c>
      <c r="P91" s="59" t="s">
        <v>164</v>
      </c>
      <c r="Q91" s="59" t="s">
        <v>165</v>
      </c>
      <c r="R91" s="59" t="s">
        <v>166</v>
      </c>
      <c r="S91" s="59" t="s">
        <v>167</v>
      </c>
      <c r="T91" s="60" t="s">
        <v>168</v>
      </c>
    </row>
    <row r="92" spans="2:65" s="1" customFormat="1" ht="22.8" customHeight="1" x14ac:dyDescent="0.3">
      <c r="B92" s="34"/>
      <c r="C92" s="63" t="s">
        <v>169</v>
      </c>
      <c r="J92" s="118">
        <f>BK92</f>
        <v>0</v>
      </c>
      <c r="L92" s="34"/>
      <c r="M92" s="61"/>
      <c r="N92" s="52"/>
      <c r="O92" s="52"/>
      <c r="P92" s="119">
        <f>P93</f>
        <v>0</v>
      </c>
      <c r="Q92" s="52"/>
      <c r="R92" s="119">
        <f>R93</f>
        <v>347.85274562000001</v>
      </c>
      <c r="S92" s="52"/>
      <c r="T92" s="120">
        <f>T93</f>
        <v>0</v>
      </c>
      <c r="AT92" s="18" t="s">
        <v>77</v>
      </c>
      <c r="AU92" s="18" t="s">
        <v>154</v>
      </c>
      <c r="BK92" s="121">
        <f>BK93</f>
        <v>0</v>
      </c>
    </row>
    <row r="93" spans="2:65" s="11" customFormat="1" ht="25.95" customHeight="1" x14ac:dyDescent="0.25">
      <c r="B93" s="122"/>
      <c r="D93" s="123" t="s">
        <v>77</v>
      </c>
      <c r="E93" s="124" t="s">
        <v>170</v>
      </c>
      <c r="F93" s="124" t="s">
        <v>171</v>
      </c>
      <c r="I93" s="125"/>
      <c r="J93" s="126">
        <f>BK93</f>
        <v>0</v>
      </c>
      <c r="L93" s="122"/>
      <c r="M93" s="127"/>
      <c r="P93" s="128">
        <f>P94+P111+P118+P130+P148+P157</f>
        <v>0</v>
      </c>
      <c r="R93" s="128">
        <f>R94+R111+R118+R130+R148+R157</f>
        <v>347.85274562000001</v>
      </c>
      <c r="T93" s="129">
        <f>T94+T111+T118+T130+T148+T157</f>
        <v>0</v>
      </c>
      <c r="AR93" s="123" t="s">
        <v>85</v>
      </c>
      <c r="AT93" s="130" t="s">
        <v>77</v>
      </c>
      <c r="AU93" s="130" t="s">
        <v>78</v>
      </c>
      <c r="AY93" s="123" t="s">
        <v>172</v>
      </c>
      <c r="BK93" s="131">
        <f>BK94+BK111+BK118+BK130+BK148+BK157</f>
        <v>0</v>
      </c>
    </row>
    <row r="94" spans="2:65" s="11" customFormat="1" ht="22.8" customHeight="1" x14ac:dyDescent="0.25">
      <c r="B94" s="122"/>
      <c r="D94" s="123" t="s">
        <v>77</v>
      </c>
      <c r="E94" s="132" t="s">
        <v>85</v>
      </c>
      <c r="F94" s="132" t="s">
        <v>173</v>
      </c>
      <c r="I94" s="125"/>
      <c r="J94" s="133">
        <f>BK94</f>
        <v>0</v>
      </c>
      <c r="L94" s="122"/>
      <c r="M94" s="127"/>
      <c r="P94" s="128">
        <f>SUM(P95:P110)</f>
        <v>0</v>
      </c>
      <c r="R94" s="128">
        <f>SUM(R95:R110)</f>
        <v>0</v>
      </c>
      <c r="T94" s="129">
        <f>SUM(T95:T110)</f>
        <v>0</v>
      </c>
      <c r="AR94" s="123" t="s">
        <v>85</v>
      </c>
      <c r="AT94" s="130" t="s">
        <v>77</v>
      </c>
      <c r="AU94" s="130" t="s">
        <v>85</v>
      </c>
      <c r="AY94" s="123" t="s">
        <v>172</v>
      </c>
      <c r="BK94" s="131">
        <f>SUM(BK95:BK110)</f>
        <v>0</v>
      </c>
    </row>
    <row r="95" spans="2:65" s="1" customFormat="1" ht="21.75" customHeight="1" x14ac:dyDescent="0.2">
      <c r="B95" s="34"/>
      <c r="C95" s="134" t="s">
        <v>85</v>
      </c>
      <c r="D95" s="134" t="s">
        <v>174</v>
      </c>
      <c r="E95" s="135" t="s">
        <v>1205</v>
      </c>
      <c r="F95" s="136" t="s">
        <v>1206</v>
      </c>
      <c r="G95" s="137" t="s">
        <v>215</v>
      </c>
      <c r="H95" s="138">
        <v>93.09</v>
      </c>
      <c r="I95" s="139"/>
      <c r="J95" s="140">
        <f>ROUND(I95*H95,2)</f>
        <v>0</v>
      </c>
      <c r="K95" s="141"/>
      <c r="L95" s="34"/>
      <c r="M95" s="142" t="s">
        <v>34</v>
      </c>
      <c r="N95" s="143" t="s">
        <v>49</v>
      </c>
      <c r="P95" s="144">
        <f>O95*H95</f>
        <v>0</v>
      </c>
      <c r="Q95" s="144">
        <v>0</v>
      </c>
      <c r="R95" s="144">
        <f>Q95*H95</f>
        <v>0</v>
      </c>
      <c r="S95" s="144">
        <v>0</v>
      </c>
      <c r="T95" s="145">
        <f>S95*H95</f>
        <v>0</v>
      </c>
      <c r="AR95" s="146" t="s">
        <v>178</v>
      </c>
      <c r="AT95" s="146" t="s">
        <v>174</v>
      </c>
      <c r="AU95" s="146" t="s">
        <v>87</v>
      </c>
      <c r="AY95" s="18" t="s">
        <v>172</v>
      </c>
      <c r="BE95" s="147">
        <f>IF(N95="základní",J95,0)</f>
        <v>0</v>
      </c>
      <c r="BF95" s="147">
        <f>IF(N95="snížená",J95,0)</f>
        <v>0</v>
      </c>
      <c r="BG95" s="147">
        <f>IF(N95="zákl. přenesená",J95,0)</f>
        <v>0</v>
      </c>
      <c r="BH95" s="147">
        <f>IF(N95="sníž. přenesená",J95,0)</f>
        <v>0</v>
      </c>
      <c r="BI95" s="147">
        <f>IF(N95="nulová",J95,0)</f>
        <v>0</v>
      </c>
      <c r="BJ95" s="18" t="s">
        <v>85</v>
      </c>
      <c r="BK95" s="147">
        <f>ROUND(I95*H95,2)</f>
        <v>0</v>
      </c>
      <c r="BL95" s="18" t="s">
        <v>178</v>
      </c>
      <c r="BM95" s="146" t="s">
        <v>1207</v>
      </c>
    </row>
    <row r="96" spans="2:65" s="1" customFormat="1" ht="10.199999999999999" x14ac:dyDescent="0.2">
      <c r="B96" s="34"/>
      <c r="D96" s="148" t="s">
        <v>180</v>
      </c>
      <c r="F96" s="149" t="s">
        <v>1208</v>
      </c>
      <c r="I96" s="150"/>
      <c r="L96" s="34"/>
      <c r="M96" s="151"/>
      <c r="T96" s="55"/>
      <c r="AT96" s="18" t="s">
        <v>180</v>
      </c>
      <c r="AU96" s="18" t="s">
        <v>87</v>
      </c>
    </row>
    <row r="97" spans="2:65" s="1" customFormat="1" ht="10.199999999999999" x14ac:dyDescent="0.2">
      <c r="B97" s="34"/>
      <c r="D97" s="152" t="s">
        <v>182</v>
      </c>
      <c r="F97" s="153" t="s">
        <v>1209</v>
      </c>
      <c r="I97" s="150"/>
      <c r="L97" s="34"/>
      <c r="M97" s="151"/>
      <c r="T97" s="55"/>
      <c r="AT97" s="18" t="s">
        <v>182</v>
      </c>
      <c r="AU97" s="18" t="s">
        <v>87</v>
      </c>
    </row>
    <row r="98" spans="2:65" s="14" customFormat="1" ht="10.199999999999999" x14ac:dyDescent="0.2">
      <c r="B98" s="171"/>
      <c r="D98" s="148" t="s">
        <v>184</v>
      </c>
      <c r="E98" s="172" t="s">
        <v>34</v>
      </c>
      <c r="F98" s="173" t="s">
        <v>1210</v>
      </c>
      <c r="H98" s="172" t="s">
        <v>34</v>
      </c>
      <c r="I98" s="174"/>
      <c r="L98" s="171"/>
      <c r="M98" s="175"/>
      <c r="T98" s="176"/>
      <c r="AT98" s="172" t="s">
        <v>184</v>
      </c>
      <c r="AU98" s="172" t="s">
        <v>87</v>
      </c>
      <c r="AV98" s="14" t="s">
        <v>85</v>
      </c>
      <c r="AW98" s="14" t="s">
        <v>39</v>
      </c>
      <c r="AX98" s="14" t="s">
        <v>78</v>
      </c>
      <c r="AY98" s="172" t="s">
        <v>172</v>
      </c>
    </row>
    <row r="99" spans="2:65" s="12" customFormat="1" ht="10.199999999999999" x14ac:dyDescent="0.2">
      <c r="B99" s="154"/>
      <c r="D99" s="148" t="s">
        <v>184</v>
      </c>
      <c r="E99" s="155" t="s">
        <v>34</v>
      </c>
      <c r="F99" s="156" t="s">
        <v>1211</v>
      </c>
      <c r="H99" s="157">
        <v>93.09</v>
      </c>
      <c r="I99" s="158"/>
      <c r="L99" s="154"/>
      <c r="M99" s="159"/>
      <c r="T99" s="160"/>
      <c r="AT99" s="155" t="s">
        <v>184</v>
      </c>
      <c r="AU99" s="155" t="s">
        <v>87</v>
      </c>
      <c r="AV99" s="12" t="s">
        <v>87</v>
      </c>
      <c r="AW99" s="12" t="s">
        <v>39</v>
      </c>
      <c r="AX99" s="12" t="s">
        <v>85</v>
      </c>
      <c r="AY99" s="155" t="s">
        <v>172</v>
      </c>
    </row>
    <row r="100" spans="2:65" s="1" customFormat="1" ht="21.75" customHeight="1" x14ac:dyDescent="0.2">
      <c r="B100" s="34"/>
      <c r="C100" s="134" t="s">
        <v>87</v>
      </c>
      <c r="D100" s="134" t="s">
        <v>174</v>
      </c>
      <c r="E100" s="135" t="s">
        <v>220</v>
      </c>
      <c r="F100" s="136" t="s">
        <v>221</v>
      </c>
      <c r="G100" s="137" t="s">
        <v>215</v>
      </c>
      <c r="H100" s="138">
        <v>93.09</v>
      </c>
      <c r="I100" s="139"/>
      <c r="J100" s="140">
        <f>ROUND(I100*H100,2)</f>
        <v>0</v>
      </c>
      <c r="K100" s="141"/>
      <c r="L100" s="34"/>
      <c r="M100" s="142" t="s">
        <v>34</v>
      </c>
      <c r="N100" s="143" t="s">
        <v>49</v>
      </c>
      <c r="P100" s="144">
        <f>O100*H100</f>
        <v>0</v>
      </c>
      <c r="Q100" s="144">
        <v>0</v>
      </c>
      <c r="R100" s="144">
        <f>Q100*H100</f>
        <v>0</v>
      </c>
      <c r="S100" s="144">
        <v>0</v>
      </c>
      <c r="T100" s="145">
        <f>S100*H100</f>
        <v>0</v>
      </c>
      <c r="AR100" s="146" t="s">
        <v>178</v>
      </c>
      <c r="AT100" s="146" t="s">
        <v>174</v>
      </c>
      <c r="AU100" s="146" t="s">
        <v>87</v>
      </c>
      <c r="AY100" s="18" t="s">
        <v>172</v>
      </c>
      <c r="BE100" s="147">
        <f>IF(N100="základní",J100,0)</f>
        <v>0</v>
      </c>
      <c r="BF100" s="147">
        <f>IF(N100="snížená",J100,0)</f>
        <v>0</v>
      </c>
      <c r="BG100" s="147">
        <f>IF(N100="zákl. přenesená",J100,0)</f>
        <v>0</v>
      </c>
      <c r="BH100" s="147">
        <f>IF(N100="sníž. přenesená",J100,0)</f>
        <v>0</v>
      </c>
      <c r="BI100" s="147">
        <f>IF(N100="nulová",J100,0)</f>
        <v>0</v>
      </c>
      <c r="BJ100" s="18" t="s">
        <v>85</v>
      </c>
      <c r="BK100" s="147">
        <f>ROUND(I100*H100,2)</f>
        <v>0</v>
      </c>
      <c r="BL100" s="18" t="s">
        <v>178</v>
      </c>
      <c r="BM100" s="146" t="s">
        <v>1212</v>
      </c>
    </row>
    <row r="101" spans="2:65" s="1" customFormat="1" ht="19.2" x14ac:dyDescent="0.2">
      <c r="B101" s="34"/>
      <c r="D101" s="148" t="s">
        <v>180</v>
      </c>
      <c r="F101" s="149" t="s">
        <v>223</v>
      </c>
      <c r="I101" s="150"/>
      <c r="L101" s="34"/>
      <c r="M101" s="151"/>
      <c r="T101" s="55"/>
      <c r="AT101" s="18" t="s">
        <v>180</v>
      </c>
      <c r="AU101" s="18" t="s">
        <v>87</v>
      </c>
    </row>
    <row r="102" spans="2:65" s="1" customFormat="1" ht="10.199999999999999" x14ac:dyDescent="0.2">
      <c r="B102" s="34"/>
      <c r="D102" s="152" t="s">
        <v>182</v>
      </c>
      <c r="F102" s="153" t="s">
        <v>456</v>
      </c>
      <c r="I102" s="150"/>
      <c r="L102" s="34"/>
      <c r="M102" s="151"/>
      <c r="T102" s="55"/>
      <c r="AT102" s="18" t="s">
        <v>182</v>
      </c>
      <c r="AU102" s="18" t="s">
        <v>87</v>
      </c>
    </row>
    <row r="103" spans="2:65" s="1" customFormat="1" ht="16.5" customHeight="1" x14ac:dyDescent="0.2">
      <c r="B103" s="34"/>
      <c r="C103" s="134" t="s">
        <v>193</v>
      </c>
      <c r="D103" s="134" t="s">
        <v>174</v>
      </c>
      <c r="E103" s="135" t="s">
        <v>226</v>
      </c>
      <c r="F103" s="136" t="s">
        <v>227</v>
      </c>
      <c r="G103" s="137" t="s">
        <v>228</v>
      </c>
      <c r="H103" s="138">
        <v>158.25299999999999</v>
      </c>
      <c r="I103" s="139"/>
      <c r="J103" s="140">
        <f>ROUND(I103*H103,2)</f>
        <v>0</v>
      </c>
      <c r="K103" s="141"/>
      <c r="L103" s="34"/>
      <c r="M103" s="142" t="s">
        <v>34</v>
      </c>
      <c r="N103" s="143" t="s">
        <v>49</v>
      </c>
      <c r="P103" s="144">
        <f>O103*H103</f>
        <v>0</v>
      </c>
      <c r="Q103" s="144">
        <v>0</v>
      </c>
      <c r="R103" s="144">
        <f>Q103*H103</f>
        <v>0</v>
      </c>
      <c r="S103" s="144">
        <v>0</v>
      </c>
      <c r="T103" s="145">
        <f>S103*H103</f>
        <v>0</v>
      </c>
      <c r="AR103" s="146" t="s">
        <v>178</v>
      </c>
      <c r="AT103" s="146" t="s">
        <v>174</v>
      </c>
      <c r="AU103" s="146" t="s">
        <v>87</v>
      </c>
      <c r="AY103" s="18" t="s">
        <v>172</v>
      </c>
      <c r="BE103" s="147">
        <f>IF(N103="základní",J103,0)</f>
        <v>0</v>
      </c>
      <c r="BF103" s="147">
        <f>IF(N103="snížená",J103,0)</f>
        <v>0</v>
      </c>
      <c r="BG103" s="147">
        <f>IF(N103="zákl. přenesená",J103,0)</f>
        <v>0</v>
      </c>
      <c r="BH103" s="147">
        <f>IF(N103="sníž. přenesená",J103,0)</f>
        <v>0</v>
      </c>
      <c r="BI103" s="147">
        <f>IF(N103="nulová",J103,0)</f>
        <v>0</v>
      </c>
      <c r="BJ103" s="18" t="s">
        <v>85</v>
      </c>
      <c r="BK103" s="147">
        <f>ROUND(I103*H103,2)</f>
        <v>0</v>
      </c>
      <c r="BL103" s="18" t="s">
        <v>178</v>
      </c>
      <c r="BM103" s="146" t="s">
        <v>1213</v>
      </c>
    </row>
    <row r="104" spans="2:65" s="1" customFormat="1" ht="19.2" x14ac:dyDescent="0.2">
      <c r="B104" s="34"/>
      <c r="D104" s="148" t="s">
        <v>180</v>
      </c>
      <c r="F104" s="149" t="s">
        <v>230</v>
      </c>
      <c r="I104" s="150"/>
      <c r="L104" s="34"/>
      <c r="M104" s="151"/>
      <c r="T104" s="55"/>
      <c r="AT104" s="18" t="s">
        <v>180</v>
      </c>
      <c r="AU104" s="18" t="s">
        <v>87</v>
      </c>
    </row>
    <row r="105" spans="2:65" s="1" customFormat="1" ht="10.199999999999999" x14ac:dyDescent="0.2">
      <c r="B105" s="34"/>
      <c r="D105" s="152" t="s">
        <v>182</v>
      </c>
      <c r="F105" s="153" t="s">
        <v>459</v>
      </c>
      <c r="I105" s="150"/>
      <c r="L105" s="34"/>
      <c r="M105" s="151"/>
      <c r="T105" s="55"/>
      <c r="AT105" s="18" t="s">
        <v>182</v>
      </c>
      <c r="AU105" s="18" t="s">
        <v>87</v>
      </c>
    </row>
    <row r="106" spans="2:65" s="12" customFormat="1" ht="10.199999999999999" x14ac:dyDescent="0.2">
      <c r="B106" s="154"/>
      <c r="D106" s="148" t="s">
        <v>184</v>
      </c>
      <c r="E106" s="155" t="s">
        <v>34</v>
      </c>
      <c r="F106" s="156" t="s">
        <v>1214</v>
      </c>
      <c r="H106" s="157">
        <v>158.25299999999999</v>
      </c>
      <c r="I106" s="158"/>
      <c r="L106" s="154"/>
      <c r="M106" s="159"/>
      <c r="T106" s="160"/>
      <c r="AT106" s="155" t="s">
        <v>184</v>
      </c>
      <c r="AU106" s="155" t="s">
        <v>87</v>
      </c>
      <c r="AV106" s="12" t="s">
        <v>87</v>
      </c>
      <c r="AW106" s="12" t="s">
        <v>39</v>
      </c>
      <c r="AX106" s="12" t="s">
        <v>85</v>
      </c>
      <c r="AY106" s="155" t="s">
        <v>172</v>
      </c>
    </row>
    <row r="107" spans="2:65" s="1" customFormat="1" ht="16.5" customHeight="1" x14ac:dyDescent="0.2">
      <c r="B107" s="34"/>
      <c r="C107" s="134" t="s">
        <v>178</v>
      </c>
      <c r="D107" s="134" t="s">
        <v>174</v>
      </c>
      <c r="E107" s="135" t="s">
        <v>823</v>
      </c>
      <c r="F107" s="136" t="s">
        <v>824</v>
      </c>
      <c r="G107" s="137" t="s">
        <v>177</v>
      </c>
      <c r="H107" s="138">
        <v>321</v>
      </c>
      <c r="I107" s="139"/>
      <c r="J107" s="140">
        <f>ROUND(I107*H107,2)</f>
        <v>0</v>
      </c>
      <c r="K107" s="141"/>
      <c r="L107" s="34"/>
      <c r="M107" s="142" t="s">
        <v>34</v>
      </c>
      <c r="N107" s="143" t="s">
        <v>49</v>
      </c>
      <c r="P107" s="144">
        <f>O107*H107</f>
        <v>0</v>
      </c>
      <c r="Q107" s="144">
        <v>0</v>
      </c>
      <c r="R107" s="144">
        <f>Q107*H107</f>
        <v>0</v>
      </c>
      <c r="S107" s="144">
        <v>0</v>
      </c>
      <c r="T107" s="145">
        <f>S107*H107</f>
        <v>0</v>
      </c>
      <c r="AR107" s="146" t="s">
        <v>178</v>
      </c>
      <c r="AT107" s="146" t="s">
        <v>174</v>
      </c>
      <c r="AU107" s="146" t="s">
        <v>87</v>
      </c>
      <c r="AY107" s="18" t="s">
        <v>172</v>
      </c>
      <c r="BE107" s="147">
        <f>IF(N107="základní",J107,0)</f>
        <v>0</v>
      </c>
      <c r="BF107" s="147">
        <f>IF(N107="snížená",J107,0)</f>
        <v>0</v>
      </c>
      <c r="BG107" s="147">
        <f>IF(N107="zákl. přenesená",J107,0)</f>
        <v>0</v>
      </c>
      <c r="BH107" s="147">
        <f>IF(N107="sníž. přenesená",J107,0)</f>
        <v>0</v>
      </c>
      <c r="BI107" s="147">
        <f>IF(N107="nulová",J107,0)</f>
        <v>0</v>
      </c>
      <c r="BJ107" s="18" t="s">
        <v>85</v>
      </c>
      <c r="BK107" s="147">
        <f>ROUND(I107*H107,2)</f>
        <v>0</v>
      </c>
      <c r="BL107" s="18" t="s">
        <v>178</v>
      </c>
      <c r="BM107" s="146" t="s">
        <v>1215</v>
      </c>
    </row>
    <row r="108" spans="2:65" s="1" customFormat="1" ht="10.199999999999999" x14ac:dyDescent="0.2">
      <c r="B108" s="34"/>
      <c r="D108" s="148" t="s">
        <v>180</v>
      </c>
      <c r="F108" s="149" t="s">
        <v>826</v>
      </c>
      <c r="I108" s="150"/>
      <c r="L108" s="34"/>
      <c r="M108" s="151"/>
      <c r="T108" s="55"/>
      <c r="AT108" s="18" t="s">
        <v>180</v>
      </c>
      <c r="AU108" s="18" t="s">
        <v>87</v>
      </c>
    </row>
    <row r="109" spans="2:65" s="1" customFormat="1" ht="10.199999999999999" x14ac:dyDescent="0.2">
      <c r="B109" s="34"/>
      <c r="D109" s="152" t="s">
        <v>182</v>
      </c>
      <c r="F109" s="153" t="s">
        <v>827</v>
      </c>
      <c r="I109" s="150"/>
      <c r="L109" s="34"/>
      <c r="M109" s="151"/>
      <c r="T109" s="55"/>
      <c r="AT109" s="18" t="s">
        <v>182</v>
      </c>
      <c r="AU109" s="18" t="s">
        <v>87</v>
      </c>
    </row>
    <row r="110" spans="2:65" s="12" customFormat="1" ht="10.199999999999999" x14ac:dyDescent="0.2">
      <c r="B110" s="154"/>
      <c r="D110" s="148" t="s">
        <v>184</v>
      </c>
      <c r="E110" s="155" t="s">
        <v>34</v>
      </c>
      <c r="F110" s="156" t="s">
        <v>1216</v>
      </c>
      <c r="H110" s="157">
        <v>321</v>
      </c>
      <c r="I110" s="158"/>
      <c r="L110" s="154"/>
      <c r="M110" s="159"/>
      <c r="T110" s="160"/>
      <c r="AT110" s="155" t="s">
        <v>184</v>
      </c>
      <c r="AU110" s="155" t="s">
        <v>87</v>
      </c>
      <c r="AV110" s="12" t="s">
        <v>87</v>
      </c>
      <c r="AW110" s="12" t="s">
        <v>39</v>
      </c>
      <c r="AX110" s="12" t="s">
        <v>85</v>
      </c>
      <c r="AY110" s="155" t="s">
        <v>172</v>
      </c>
    </row>
    <row r="111" spans="2:65" s="11" customFormat="1" ht="22.8" customHeight="1" x14ac:dyDescent="0.25">
      <c r="B111" s="122"/>
      <c r="D111" s="123" t="s">
        <v>77</v>
      </c>
      <c r="E111" s="132" t="s">
        <v>193</v>
      </c>
      <c r="F111" s="132" t="s">
        <v>297</v>
      </c>
      <c r="I111" s="125"/>
      <c r="J111" s="133">
        <f>BK111</f>
        <v>0</v>
      </c>
      <c r="L111" s="122"/>
      <c r="M111" s="127"/>
      <c r="P111" s="128">
        <f>SUM(P112:P117)</f>
        <v>0</v>
      </c>
      <c r="R111" s="128">
        <f>SUM(R112:R117)</f>
        <v>0.31523374999999998</v>
      </c>
      <c r="T111" s="129">
        <f>SUM(T112:T117)</f>
        <v>0</v>
      </c>
      <c r="AR111" s="123" t="s">
        <v>85</v>
      </c>
      <c r="AT111" s="130" t="s">
        <v>77</v>
      </c>
      <c r="AU111" s="130" t="s">
        <v>85</v>
      </c>
      <c r="AY111" s="123" t="s">
        <v>172</v>
      </c>
      <c r="BK111" s="131">
        <f>SUM(BK112:BK117)</f>
        <v>0</v>
      </c>
    </row>
    <row r="112" spans="2:65" s="1" customFormat="1" ht="16.5" customHeight="1" x14ac:dyDescent="0.2">
      <c r="B112" s="34"/>
      <c r="C112" s="134" t="s">
        <v>239</v>
      </c>
      <c r="D112" s="134" t="s">
        <v>174</v>
      </c>
      <c r="E112" s="135" t="s">
        <v>1217</v>
      </c>
      <c r="F112" s="136" t="s">
        <v>1218</v>
      </c>
      <c r="G112" s="137" t="s">
        <v>215</v>
      </c>
      <c r="H112" s="138">
        <v>0.125</v>
      </c>
      <c r="I112" s="139"/>
      <c r="J112" s="140">
        <f>ROUND(I112*H112,2)</f>
        <v>0</v>
      </c>
      <c r="K112" s="141"/>
      <c r="L112" s="34"/>
      <c r="M112" s="142" t="s">
        <v>34</v>
      </c>
      <c r="N112" s="143" t="s">
        <v>49</v>
      </c>
      <c r="P112" s="144">
        <f>O112*H112</f>
        <v>0</v>
      </c>
      <c r="Q112" s="144">
        <v>2.5018699999999998</v>
      </c>
      <c r="R112" s="144">
        <f>Q112*H112</f>
        <v>0.31273374999999998</v>
      </c>
      <c r="S112" s="144">
        <v>0</v>
      </c>
      <c r="T112" s="145">
        <f>S112*H112</f>
        <v>0</v>
      </c>
      <c r="AR112" s="146" t="s">
        <v>178</v>
      </c>
      <c r="AT112" s="146" t="s">
        <v>174</v>
      </c>
      <c r="AU112" s="146" t="s">
        <v>87</v>
      </c>
      <c r="AY112" s="18" t="s">
        <v>172</v>
      </c>
      <c r="BE112" s="147">
        <f>IF(N112="základní",J112,0)</f>
        <v>0</v>
      </c>
      <c r="BF112" s="147">
        <f>IF(N112="snížená",J112,0)</f>
        <v>0</v>
      </c>
      <c r="BG112" s="147">
        <f>IF(N112="zákl. přenesená",J112,0)</f>
        <v>0</v>
      </c>
      <c r="BH112" s="147">
        <f>IF(N112="sníž. přenesená",J112,0)</f>
        <v>0</v>
      </c>
      <c r="BI112" s="147">
        <f>IF(N112="nulová",J112,0)</f>
        <v>0</v>
      </c>
      <c r="BJ112" s="18" t="s">
        <v>85</v>
      </c>
      <c r="BK112" s="147">
        <f>ROUND(I112*H112,2)</f>
        <v>0</v>
      </c>
      <c r="BL112" s="18" t="s">
        <v>178</v>
      </c>
      <c r="BM112" s="146" t="s">
        <v>1219</v>
      </c>
    </row>
    <row r="113" spans="2:65" s="12" customFormat="1" ht="10.199999999999999" x14ac:dyDescent="0.2">
      <c r="B113" s="154"/>
      <c r="D113" s="148" t="s">
        <v>184</v>
      </c>
      <c r="E113" s="155" t="s">
        <v>34</v>
      </c>
      <c r="F113" s="156" t="s">
        <v>1220</v>
      </c>
      <c r="H113" s="157">
        <v>0.125</v>
      </c>
      <c r="I113" s="158"/>
      <c r="L113" s="154"/>
      <c r="M113" s="159"/>
      <c r="T113" s="160"/>
      <c r="AT113" s="155" t="s">
        <v>184</v>
      </c>
      <c r="AU113" s="155" t="s">
        <v>87</v>
      </c>
      <c r="AV113" s="12" t="s">
        <v>87</v>
      </c>
      <c r="AW113" s="12" t="s">
        <v>39</v>
      </c>
      <c r="AX113" s="12" t="s">
        <v>85</v>
      </c>
      <c r="AY113" s="155" t="s">
        <v>172</v>
      </c>
    </row>
    <row r="114" spans="2:65" s="1" customFormat="1" ht="16.5" customHeight="1" x14ac:dyDescent="0.2">
      <c r="B114" s="34"/>
      <c r="C114" s="134" t="s">
        <v>245</v>
      </c>
      <c r="D114" s="134" t="s">
        <v>174</v>
      </c>
      <c r="E114" s="135" t="s">
        <v>1221</v>
      </c>
      <c r="F114" s="136" t="s">
        <v>1222</v>
      </c>
      <c r="G114" s="137" t="s">
        <v>177</v>
      </c>
      <c r="H114" s="138">
        <v>1</v>
      </c>
      <c r="I114" s="139"/>
      <c r="J114" s="140">
        <f>ROUND(I114*H114,2)</f>
        <v>0</v>
      </c>
      <c r="K114" s="141"/>
      <c r="L114" s="34"/>
      <c r="M114" s="142" t="s">
        <v>34</v>
      </c>
      <c r="N114" s="143" t="s">
        <v>49</v>
      </c>
      <c r="P114" s="144">
        <f>O114*H114</f>
        <v>0</v>
      </c>
      <c r="Q114" s="144">
        <v>0</v>
      </c>
      <c r="R114" s="144">
        <f>Q114*H114</f>
        <v>0</v>
      </c>
      <c r="S114" s="144">
        <v>0</v>
      </c>
      <c r="T114" s="145">
        <f>S114*H114</f>
        <v>0</v>
      </c>
      <c r="AR114" s="146" t="s">
        <v>178</v>
      </c>
      <c r="AT114" s="146" t="s">
        <v>174</v>
      </c>
      <c r="AU114" s="146" t="s">
        <v>87</v>
      </c>
      <c r="AY114" s="18" t="s">
        <v>172</v>
      </c>
      <c r="BE114" s="147">
        <f>IF(N114="základní",J114,0)</f>
        <v>0</v>
      </c>
      <c r="BF114" s="147">
        <f>IF(N114="snížená",J114,0)</f>
        <v>0</v>
      </c>
      <c r="BG114" s="147">
        <f>IF(N114="zákl. přenesená",J114,0)</f>
        <v>0</v>
      </c>
      <c r="BH114" s="147">
        <f>IF(N114="sníž. přenesená",J114,0)</f>
        <v>0</v>
      </c>
      <c r="BI114" s="147">
        <f>IF(N114="nulová",J114,0)</f>
        <v>0</v>
      </c>
      <c r="BJ114" s="18" t="s">
        <v>85</v>
      </c>
      <c r="BK114" s="147">
        <f>ROUND(I114*H114,2)</f>
        <v>0</v>
      </c>
      <c r="BL114" s="18" t="s">
        <v>178</v>
      </c>
      <c r="BM114" s="146" t="s">
        <v>1223</v>
      </c>
    </row>
    <row r="115" spans="2:65" s="12" customFormat="1" ht="10.199999999999999" x14ac:dyDescent="0.2">
      <c r="B115" s="154"/>
      <c r="D115" s="148" t="s">
        <v>184</v>
      </c>
      <c r="E115" s="155" t="s">
        <v>34</v>
      </c>
      <c r="F115" s="156" t="s">
        <v>1224</v>
      </c>
      <c r="H115" s="157">
        <v>1</v>
      </c>
      <c r="I115" s="158"/>
      <c r="L115" s="154"/>
      <c r="M115" s="159"/>
      <c r="T115" s="160"/>
      <c r="AT115" s="155" t="s">
        <v>184</v>
      </c>
      <c r="AU115" s="155" t="s">
        <v>87</v>
      </c>
      <c r="AV115" s="12" t="s">
        <v>87</v>
      </c>
      <c r="AW115" s="12" t="s">
        <v>39</v>
      </c>
      <c r="AX115" s="12" t="s">
        <v>85</v>
      </c>
      <c r="AY115" s="155" t="s">
        <v>172</v>
      </c>
    </row>
    <row r="116" spans="2:65" s="1" customFormat="1" ht="16.5" customHeight="1" x14ac:dyDescent="0.2">
      <c r="B116" s="34"/>
      <c r="C116" s="134" t="s">
        <v>252</v>
      </c>
      <c r="D116" s="134" t="s">
        <v>174</v>
      </c>
      <c r="E116" s="135" t="s">
        <v>1225</v>
      </c>
      <c r="F116" s="136" t="s">
        <v>1226</v>
      </c>
      <c r="G116" s="137" t="s">
        <v>177</v>
      </c>
      <c r="H116" s="138">
        <v>1</v>
      </c>
      <c r="I116" s="139"/>
      <c r="J116" s="140">
        <f>ROUND(I116*H116,2)</f>
        <v>0</v>
      </c>
      <c r="K116" s="141"/>
      <c r="L116" s="34"/>
      <c r="M116" s="142" t="s">
        <v>34</v>
      </c>
      <c r="N116" s="143" t="s">
        <v>49</v>
      </c>
      <c r="P116" s="144">
        <f>O116*H116</f>
        <v>0</v>
      </c>
      <c r="Q116" s="144">
        <v>0</v>
      </c>
      <c r="R116" s="144">
        <f>Q116*H116</f>
        <v>0</v>
      </c>
      <c r="S116" s="144">
        <v>0</v>
      </c>
      <c r="T116" s="145">
        <f>S116*H116</f>
        <v>0</v>
      </c>
      <c r="AR116" s="146" t="s">
        <v>178</v>
      </c>
      <c r="AT116" s="146" t="s">
        <v>174</v>
      </c>
      <c r="AU116" s="146" t="s">
        <v>87</v>
      </c>
      <c r="AY116" s="18" t="s">
        <v>172</v>
      </c>
      <c r="BE116" s="147">
        <f>IF(N116="základní",J116,0)</f>
        <v>0</v>
      </c>
      <c r="BF116" s="147">
        <f>IF(N116="snížená",J116,0)</f>
        <v>0</v>
      </c>
      <c r="BG116" s="147">
        <f>IF(N116="zákl. přenesená",J116,0)</f>
        <v>0</v>
      </c>
      <c r="BH116" s="147">
        <f>IF(N116="sníž. přenesená",J116,0)</f>
        <v>0</v>
      </c>
      <c r="BI116" s="147">
        <f>IF(N116="nulová",J116,0)</f>
        <v>0</v>
      </c>
      <c r="BJ116" s="18" t="s">
        <v>85</v>
      </c>
      <c r="BK116" s="147">
        <f>ROUND(I116*H116,2)</f>
        <v>0</v>
      </c>
      <c r="BL116" s="18" t="s">
        <v>178</v>
      </c>
      <c r="BM116" s="146" t="s">
        <v>1227</v>
      </c>
    </row>
    <row r="117" spans="2:65" s="1" customFormat="1" ht="16.5" customHeight="1" x14ac:dyDescent="0.2">
      <c r="B117" s="34"/>
      <c r="C117" s="134" t="s">
        <v>260</v>
      </c>
      <c r="D117" s="134" t="s">
        <v>174</v>
      </c>
      <c r="E117" s="135" t="s">
        <v>1228</v>
      </c>
      <c r="F117" s="136" t="s">
        <v>1229</v>
      </c>
      <c r="G117" s="137" t="s">
        <v>177</v>
      </c>
      <c r="H117" s="138">
        <v>1</v>
      </c>
      <c r="I117" s="139"/>
      <c r="J117" s="140">
        <f>ROUND(I117*H117,2)</f>
        <v>0</v>
      </c>
      <c r="K117" s="141"/>
      <c r="L117" s="34"/>
      <c r="M117" s="142" t="s">
        <v>34</v>
      </c>
      <c r="N117" s="143" t="s">
        <v>49</v>
      </c>
      <c r="P117" s="144">
        <f>O117*H117</f>
        <v>0</v>
      </c>
      <c r="Q117" s="144">
        <v>2.5000000000000001E-3</v>
      </c>
      <c r="R117" s="144">
        <f>Q117*H117</f>
        <v>2.5000000000000001E-3</v>
      </c>
      <c r="S117" s="144">
        <v>0</v>
      </c>
      <c r="T117" s="145">
        <f>S117*H117</f>
        <v>0</v>
      </c>
      <c r="AR117" s="146" t="s">
        <v>178</v>
      </c>
      <c r="AT117" s="146" t="s">
        <v>174</v>
      </c>
      <c r="AU117" s="146" t="s">
        <v>87</v>
      </c>
      <c r="AY117" s="18" t="s">
        <v>172</v>
      </c>
      <c r="BE117" s="147">
        <f>IF(N117="základní",J117,0)</f>
        <v>0</v>
      </c>
      <c r="BF117" s="147">
        <f>IF(N117="snížená",J117,0)</f>
        <v>0</v>
      </c>
      <c r="BG117" s="147">
        <f>IF(N117="zákl. přenesená",J117,0)</f>
        <v>0</v>
      </c>
      <c r="BH117" s="147">
        <f>IF(N117="sníž. přenesená",J117,0)</f>
        <v>0</v>
      </c>
      <c r="BI117" s="147">
        <f>IF(N117="nulová",J117,0)</f>
        <v>0</v>
      </c>
      <c r="BJ117" s="18" t="s">
        <v>85</v>
      </c>
      <c r="BK117" s="147">
        <f>ROUND(I117*H117,2)</f>
        <v>0</v>
      </c>
      <c r="BL117" s="18" t="s">
        <v>178</v>
      </c>
      <c r="BM117" s="146" t="s">
        <v>1230</v>
      </c>
    </row>
    <row r="118" spans="2:65" s="11" customFormat="1" ht="22.8" customHeight="1" x14ac:dyDescent="0.25">
      <c r="B118" s="122"/>
      <c r="D118" s="123" t="s">
        <v>77</v>
      </c>
      <c r="E118" s="132" t="s">
        <v>178</v>
      </c>
      <c r="F118" s="132" t="s">
        <v>353</v>
      </c>
      <c r="I118" s="125"/>
      <c r="J118" s="133">
        <f>BK118</f>
        <v>0</v>
      </c>
      <c r="L118" s="122"/>
      <c r="M118" s="127"/>
      <c r="P118" s="128">
        <f>SUM(P119:P129)</f>
        <v>0</v>
      </c>
      <c r="R118" s="128">
        <f>SUM(R119:R129)</f>
        <v>0.51468066000000001</v>
      </c>
      <c r="T118" s="129">
        <f>SUM(T119:T129)</f>
        <v>0</v>
      </c>
      <c r="AR118" s="123" t="s">
        <v>85</v>
      </c>
      <c r="AT118" s="130" t="s">
        <v>77</v>
      </c>
      <c r="AU118" s="130" t="s">
        <v>85</v>
      </c>
      <c r="AY118" s="123" t="s">
        <v>172</v>
      </c>
      <c r="BK118" s="131">
        <f>SUM(BK119:BK129)</f>
        <v>0</v>
      </c>
    </row>
    <row r="119" spans="2:65" s="1" customFormat="1" ht="16.5" customHeight="1" x14ac:dyDescent="0.2">
      <c r="B119" s="34"/>
      <c r="C119" s="134" t="s">
        <v>269</v>
      </c>
      <c r="D119" s="134" t="s">
        <v>174</v>
      </c>
      <c r="E119" s="135" t="s">
        <v>1231</v>
      </c>
      <c r="F119" s="136" t="s">
        <v>1232</v>
      </c>
      <c r="G119" s="137" t="s">
        <v>935</v>
      </c>
      <c r="H119" s="138">
        <v>4.5999999999999996</v>
      </c>
      <c r="I119" s="139"/>
      <c r="J119" s="140">
        <f>ROUND(I119*H119,2)</f>
        <v>0</v>
      </c>
      <c r="K119" s="141"/>
      <c r="L119" s="34"/>
      <c r="M119" s="142" t="s">
        <v>34</v>
      </c>
      <c r="N119" s="143" t="s">
        <v>49</v>
      </c>
      <c r="P119" s="144">
        <f>O119*H119</f>
        <v>0</v>
      </c>
      <c r="Q119" s="144">
        <v>0.11046105000000001</v>
      </c>
      <c r="R119" s="144">
        <f>Q119*H119</f>
        <v>0.50812082999999997</v>
      </c>
      <c r="S119" s="144">
        <v>0</v>
      </c>
      <c r="T119" s="145">
        <f>S119*H119</f>
        <v>0</v>
      </c>
      <c r="AR119" s="146" t="s">
        <v>178</v>
      </c>
      <c r="AT119" s="146" t="s">
        <v>174</v>
      </c>
      <c r="AU119" s="146" t="s">
        <v>87</v>
      </c>
      <c r="AY119" s="18" t="s">
        <v>172</v>
      </c>
      <c r="BE119" s="147">
        <f>IF(N119="základní",J119,0)</f>
        <v>0</v>
      </c>
      <c r="BF119" s="147">
        <f>IF(N119="snížená",J119,0)</f>
        <v>0</v>
      </c>
      <c r="BG119" s="147">
        <f>IF(N119="zákl. přenesená",J119,0)</f>
        <v>0</v>
      </c>
      <c r="BH119" s="147">
        <f>IF(N119="sníž. přenesená",J119,0)</f>
        <v>0</v>
      </c>
      <c r="BI119" s="147">
        <f>IF(N119="nulová",J119,0)</f>
        <v>0</v>
      </c>
      <c r="BJ119" s="18" t="s">
        <v>85</v>
      </c>
      <c r="BK119" s="147">
        <f>ROUND(I119*H119,2)</f>
        <v>0</v>
      </c>
      <c r="BL119" s="18" t="s">
        <v>178</v>
      </c>
      <c r="BM119" s="146" t="s">
        <v>1233</v>
      </c>
    </row>
    <row r="120" spans="2:65" s="1" customFormat="1" ht="19.2" x14ac:dyDescent="0.2">
      <c r="B120" s="34"/>
      <c r="D120" s="148" t="s">
        <v>180</v>
      </c>
      <c r="F120" s="149" t="s">
        <v>1234</v>
      </c>
      <c r="I120" s="150"/>
      <c r="L120" s="34"/>
      <c r="M120" s="151"/>
      <c r="T120" s="55"/>
      <c r="AT120" s="18" t="s">
        <v>180</v>
      </c>
      <c r="AU120" s="18" t="s">
        <v>87</v>
      </c>
    </row>
    <row r="121" spans="2:65" s="1" customFormat="1" ht="10.199999999999999" x14ac:dyDescent="0.2">
      <c r="B121" s="34"/>
      <c r="D121" s="152" t="s">
        <v>182</v>
      </c>
      <c r="F121" s="153" t="s">
        <v>1235</v>
      </c>
      <c r="I121" s="150"/>
      <c r="L121" s="34"/>
      <c r="M121" s="151"/>
      <c r="T121" s="55"/>
      <c r="AT121" s="18" t="s">
        <v>182</v>
      </c>
      <c r="AU121" s="18" t="s">
        <v>87</v>
      </c>
    </row>
    <row r="122" spans="2:65" s="12" customFormat="1" ht="10.199999999999999" x14ac:dyDescent="0.2">
      <c r="B122" s="154"/>
      <c r="D122" s="148" t="s">
        <v>184</v>
      </c>
      <c r="E122" s="155" t="s">
        <v>34</v>
      </c>
      <c r="F122" s="156" t="s">
        <v>1236</v>
      </c>
      <c r="H122" s="157">
        <v>4.5999999999999996</v>
      </c>
      <c r="I122" s="158"/>
      <c r="L122" s="154"/>
      <c r="M122" s="159"/>
      <c r="T122" s="160"/>
      <c r="AT122" s="155" t="s">
        <v>184</v>
      </c>
      <c r="AU122" s="155" t="s">
        <v>87</v>
      </c>
      <c r="AV122" s="12" t="s">
        <v>87</v>
      </c>
      <c r="AW122" s="12" t="s">
        <v>39</v>
      </c>
      <c r="AX122" s="12" t="s">
        <v>85</v>
      </c>
      <c r="AY122" s="155" t="s">
        <v>172</v>
      </c>
    </row>
    <row r="123" spans="2:65" s="1" customFormat="1" ht="16.5" customHeight="1" x14ac:dyDescent="0.2">
      <c r="B123" s="34"/>
      <c r="C123" s="134" t="s">
        <v>100</v>
      </c>
      <c r="D123" s="134" t="s">
        <v>174</v>
      </c>
      <c r="E123" s="135" t="s">
        <v>1237</v>
      </c>
      <c r="F123" s="136" t="s">
        <v>1238</v>
      </c>
      <c r="G123" s="137" t="s">
        <v>177</v>
      </c>
      <c r="H123" s="138">
        <v>0.82799999999999996</v>
      </c>
      <c r="I123" s="139"/>
      <c r="J123" s="140">
        <f>ROUND(I123*H123,2)</f>
        <v>0</v>
      </c>
      <c r="K123" s="141"/>
      <c r="L123" s="34"/>
      <c r="M123" s="142" t="s">
        <v>34</v>
      </c>
      <c r="N123" s="143" t="s">
        <v>49</v>
      </c>
      <c r="P123" s="144">
        <f>O123*H123</f>
        <v>0</v>
      </c>
      <c r="Q123" s="144">
        <v>7.9225000000000007E-3</v>
      </c>
      <c r="R123" s="144">
        <f>Q123*H123</f>
        <v>6.55983E-3</v>
      </c>
      <c r="S123" s="144">
        <v>0</v>
      </c>
      <c r="T123" s="145">
        <f>S123*H123</f>
        <v>0</v>
      </c>
      <c r="AR123" s="146" t="s">
        <v>178</v>
      </c>
      <c r="AT123" s="146" t="s">
        <v>174</v>
      </c>
      <c r="AU123" s="146" t="s">
        <v>87</v>
      </c>
      <c r="AY123" s="18" t="s">
        <v>172</v>
      </c>
      <c r="BE123" s="147">
        <f>IF(N123="základní",J123,0)</f>
        <v>0</v>
      </c>
      <c r="BF123" s="147">
        <f>IF(N123="snížená",J123,0)</f>
        <v>0</v>
      </c>
      <c r="BG123" s="147">
        <f>IF(N123="zákl. přenesená",J123,0)</f>
        <v>0</v>
      </c>
      <c r="BH123" s="147">
        <f>IF(N123="sníž. přenesená",J123,0)</f>
        <v>0</v>
      </c>
      <c r="BI123" s="147">
        <f>IF(N123="nulová",J123,0)</f>
        <v>0</v>
      </c>
      <c r="BJ123" s="18" t="s">
        <v>85</v>
      </c>
      <c r="BK123" s="147">
        <f>ROUND(I123*H123,2)</f>
        <v>0</v>
      </c>
      <c r="BL123" s="18" t="s">
        <v>178</v>
      </c>
      <c r="BM123" s="146" t="s">
        <v>1239</v>
      </c>
    </row>
    <row r="124" spans="2:65" s="1" customFormat="1" ht="10.199999999999999" x14ac:dyDescent="0.2">
      <c r="B124" s="34"/>
      <c r="D124" s="148" t="s">
        <v>180</v>
      </c>
      <c r="F124" s="149" t="s">
        <v>1240</v>
      </c>
      <c r="I124" s="150"/>
      <c r="L124" s="34"/>
      <c r="M124" s="151"/>
      <c r="T124" s="55"/>
      <c r="AT124" s="18" t="s">
        <v>180</v>
      </c>
      <c r="AU124" s="18" t="s">
        <v>87</v>
      </c>
    </row>
    <row r="125" spans="2:65" s="1" customFormat="1" ht="10.199999999999999" x14ac:dyDescent="0.2">
      <c r="B125" s="34"/>
      <c r="D125" s="152" t="s">
        <v>182</v>
      </c>
      <c r="F125" s="153" t="s">
        <v>1241</v>
      </c>
      <c r="I125" s="150"/>
      <c r="L125" s="34"/>
      <c r="M125" s="151"/>
      <c r="T125" s="55"/>
      <c r="AT125" s="18" t="s">
        <v>182</v>
      </c>
      <c r="AU125" s="18" t="s">
        <v>87</v>
      </c>
    </row>
    <row r="126" spans="2:65" s="12" customFormat="1" ht="10.199999999999999" x14ac:dyDescent="0.2">
      <c r="B126" s="154"/>
      <c r="D126" s="148" t="s">
        <v>184</v>
      </c>
      <c r="E126" s="155" t="s">
        <v>34</v>
      </c>
      <c r="F126" s="156" t="s">
        <v>1242</v>
      </c>
      <c r="H126" s="157">
        <v>0.82799999999999996</v>
      </c>
      <c r="I126" s="158"/>
      <c r="L126" s="154"/>
      <c r="M126" s="159"/>
      <c r="T126" s="160"/>
      <c r="AT126" s="155" t="s">
        <v>184</v>
      </c>
      <c r="AU126" s="155" t="s">
        <v>87</v>
      </c>
      <c r="AV126" s="12" t="s">
        <v>87</v>
      </c>
      <c r="AW126" s="12" t="s">
        <v>39</v>
      </c>
      <c r="AX126" s="12" t="s">
        <v>85</v>
      </c>
      <c r="AY126" s="155" t="s">
        <v>172</v>
      </c>
    </row>
    <row r="127" spans="2:65" s="1" customFormat="1" ht="16.5" customHeight="1" x14ac:dyDescent="0.2">
      <c r="B127" s="34"/>
      <c r="C127" s="134" t="s">
        <v>102</v>
      </c>
      <c r="D127" s="134" t="s">
        <v>174</v>
      </c>
      <c r="E127" s="135" t="s">
        <v>1243</v>
      </c>
      <c r="F127" s="136" t="s">
        <v>1244</v>
      </c>
      <c r="G127" s="137" t="s">
        <v>177</v>
      </c>
      <c r="H127" s="138">
        <v>0.82799999999999996</v>
      </c>
      <c r="I127" s="139"/>
      <c r="J127" s="140">
        <f>ROUND(I127*H127,2)</f>
        <v>0</v>
      </c>
      <c r="K127" s="141"/>
      <c r="L127" s="34"/>
      <c r="M127" s="142" t="s">
        <v>34</v>
      </c>
      <c r="N127" s="143" t="s">
        <v>49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178</v>
      </c>
      <c r="AT127" s="146" t="s">
        <v>174</v>
      </c>
      <c r="AU127" s="146" t="s">
        <v>87</v>
      </c>
      <c r="AY127" s="18" t="s">
        <v>172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8" t="s">
        <v>85</v>
      </c>
      <c r="BK127" s="147">
        <f>ROUND(I127*H127,2)</f>
        <v>0</v>
      </c>
      <c r="BL127" s="18" t="s">
        <v>178</v>
      </c>
      <c r="BM127" s="146" t="s">
        <v>1245</v>
      </c>
    </row>
    <row r="128" spans="2:65" s="1" customFormat="1" ht="10.199999999999999" x14ac:dyDescent="0.2">
      <c r="B128" s="34"/>
      <c r="D128" s="148" t="s">
        <v>180</v>
      </c>
      <c r="F128" s="149" t="s">
        <v>1246</v>
      </c>
      <c r="I128" s="150"/>
      <c r="L128" s="34"/>
      <c r="M128" s="151"/>
      <c r="T128" s="55"/>
      <c r="AT128" s="18" t="s">
        <v>180</v>
      </c>
      <c r="AU128" s="18" t="s">
        <v>87</v>
      </c>
    </row>
    <row r="129" spans="2:65" s="1" customFormat="1" ht="10.199999999999999" x14ac:dyDescent="0.2">
      <c r="B129" s="34"/>
      <c r="D129" s="152" t="s">
        <v>182</v>
      </c>
      <c r="F129" s="153" t="s">
        <v>1247</v>
      </c>
      <c r="I129" s="150"/>
      <c r="L129" s="34"/>
      <c r="M129" s="151"/>
      <c r="T129" s="55"/>
      <c r="AT129" s="18" t="s">
        <v>182</v>
      </c>
      <c r="AU129" s="18" t="s">
        <v>87</v>
      </c>
    </row>
    <row r="130" spans="2:65" s="11" customFormat="1" ht="22.8" customHeight="1" x14ac:dyDescent="0.25">
      <c r="B130" s="122"/>
      <c r="D130" s="123" t="s">
        <v>77</v>
      </c>
      <c r="E130" s="132" t="s">
        <v>239</v>
      </c>
      <c r="F130" s="132" t="s">
        <v>1248</v>
      </c>
      <c r="I130" s="125"/>
      <c r="J130" s="133">
        <f>BK130</f>
        <v>0</v>
      </c>
      <c r="L130" s="122"/>
      <c r="M130" s="127"/>
      <c r="P130" s="128">
        <f>SUM(P131:P147)</f>
        <v>0</v>
      </c>
      <c r="R130" s="128">
        <f>SUM(R131:R147)</f>
        <v>345.27402000000001</v>
      </c>
      <c r="T130" s="129">
        <f>SUM(T131:T147)</f>
        <v>0</v>
      </c>
      <c r="AR130" s="123" t="s">
        <v>85</v>
      </c>
      <c r="AT130" s="130" t="s">
        <v>77</v>
      </c>
      <c r="AU130" s="130" t="s">
        <v>85</v>
      </c>
      <c r="AY130" s="123" t="s">
        <v>172</v>
      </c>
      <c r="BK130" s="131">
        <f>SUM(BK131:BK147)</f>
        <v>0</v>
      </c>
    </row>
    <row r="131" spans="2:65" s="1" customFormat="1" ht="16.5" customHeight="1" x14ac:dyDescent="0.2">
      <c r="B131" s="34"/>
      <c r="C131" s="134" t="s">
        <v>8</v>
      </c>
      <c r="D131" s="134" t="s">
        <v>174</v>
      </c>
      <c r="E131" s="135" t="s">
        <v>1249</v>
      </c>
      <c r="F131" s="136" t="s">
        <v>1250</v>
      </c>
      <c r="G131" s="137" t="s">
        <v>177</v>
      </c>
      <c r="H131" s="138">
        <v>321</v>
      </c>
      <c r="I131" s="139"/>
      <c r="J131" s="140">
        <f>ROUND(I131*H131,2)</f>
        <v>0</v>
      </c>
      <c r="K131" s="141"/>
      <c r="L131" s="34"/>
      <c r="M131" s="142" t="s">
        <v>34</v>
      </c>
      <c r="N131" s="143" t="s">
        <v>49</v>
      </c>
      <c r="P131" s="144">
        <f>O131*H131</f>
        <v>0</v>
      </c>
      <c r="Q131" s="144">
        <v>0.25094</v>
      </c>
      <c r="R131" s="144">
        <f>Q131*H131</f>
        <v>80.551739999999995</v>
      </c>
      <c r="S131" s="144">
        <v>0</v>
      </c>
      <c r="T131" s="145">
        <f>S131*H131</f>
        <v>0</v>
      </c>
      <c r="AR131" s="146" t="s">
        <v>178</v>
      </c>
      <c r="AT131" s="146" t="s">
        <v>174</v>
      </c>
      <c r="AU131" s="146" t="s">
        <v>87</v>
      </c>
      <c r="AY131" s="18" t="s">
        <v>172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8" t="s">
        <v>85</v>
      </c>
      <c r="BK131" s="147">
        <f>ROUND(I131*H131,2)</f>
        <v>0</v>
      </c>
      <c r="BL131" s="18" t="s">
        <v>178</v>
      </c>
      <c r="BM131" s="146" t="s">
        <v>1251</v>
      </c>
    </row>
    <row r="132" spans="2:65" s="1" customFormat="1" ht="10.199999999999999" x14ac:dyDescent="0.2">
      <c r="B132" s="34"/>
      <c r="D132" s="148" t="s">
        <v>180</v>
      </c>
      <c r="F132" s="149" t="s">
        <v>1252</v>
      </c>
      <c r="I132" s="150"/>
      <c r="L132" s="34"/>
      <c r="M132" s="151"/>
      <c r="T132" s="55"/>
      <c r="AT132" s="18" t="s">
        <v>180</v>
      </c>
      <c r="AU132" s="18" t="s">
        <v>87</v>
      </c>
    </row>
    <row r="133" spans="2:65" s="1" customFormat="1" ht="10.199999999999999" x14ac:dyDescent="0.2">
      <c r="B133" s="34"/>
      <c r="D133" s="152" t="s">
        <v>182</v>
      </c>
      <c r="F133" s="153" t="s">
        <v>1253</v>
      </c>
      <c r="I133" s="150"/>
      <c r="L133" s="34"/>
      <c r="M133" s="151"/>
      <c r="T133" s="55"/>
      <c r="AT133" s="18" t="s">
        <v>182</v>
      </c>
      <c r="AU133" s="18" t="s">
        <v>87</v>
      </c>
    </row>
    <row r="134" spans="2:65" s="14" customFormat="1" ht="10.199999999999999" x14ac:dyDescent="0.2">
      <c r="B134" s="171"/>
      <c r="D134" s="148" t="s">
        <v>184</v>
      </c>
      <c r="E134" s="172" t="s">
        <v>34</v>
      </c>
      <c r="F134" s="173" t="s">
        <v>1254</v>
      </c>
      <c r="H134" s="172" t="s">
        <v>34</v>
      </c>
      <c r="I134" s="174"/>
      <c r="L134" s="171"/>
      <c r="M134" s="175"/>
      <c r="T134" s="176"/>
      <c r="AT134" s="172" t="s">
        <v>184</v>
      </c>
      <c r="AU134" s="172" t="s">
        <v>87</v>
      </c>
      <c r="AV134" s="14" t="s">
        <v>85</v>
      </c>
      <c r="AW134" s="14" t="s">
        <v>39</v>
      </c>
      <c r="AX134" s="14" t="s">
        <v>78</v>
      </c>
      <c r="AY134" s="172" t="s">
        <v>172</v>
      </c>
    </row>
    <row r="135" spans="2:65" s="12" customFormat="1" ht="10.199999999999999" x14ac:dyDescent="0.2">
      <c r="B135" s="154"/>
      <c r="D135" s="148" t="s">
        <v>184</v>
      </c>
      <c r="E135" s="155" t="s">
        <v>34</v>
      </c>
      <c r="F135" s="156" t="s">
        <v>1216</v>
      </c>
      <c r="H135" s="157">
        <v>321</v>
      </c>
      <c r="I135" s="158"/>
      <c r="L135" s="154"/>
      <c r="M135" s="159"/>
      <c r="T135" s="160"/>
      <c r="AT135" s="155" t="s">
        <v>184</v>
      </c>
      <c r="AU135" s="155" t="s">
        <v>87</v>
      </c>
      <c r="AV135" s="12" t="s">
        <v>87</v>
      </c>
      <c r="AW135" s="12" t="s">
        <v>39</v>
      </c>
      <c r="AX135" s="12" t="s">
        <v>85</v>
      </c>
      <c r="AY135" s="155" t="s">
        <v>172</v>
      </c>
    </row>
    <row r="136" spans="2:65" s="1" customFormat="1" ht="16.5" customHeight="1" x14ac:dyDescent="0.2">
      <c r="B136" s="34"/>
      <c r="C136" s="134" t="s">
        <v>105</v>
      </c>
      <c r="D136" s="134" t="s">
        <v>174</v>
      </c>
      <c r="E136" s="135" t="s">
        <v>1255</v>
      </c>
      <c r="F136" s="136" t="s">
        <v>1256</v>
      </c>
      <c r="G136" s="137" t="s">
        <v>177</v>
      </c>
      <c r="H136" s="138">
        <v>642</v>
      </c>
      <c r="I136" s="139"/>
      <c r="J136" s="140">
        <f>ROUND(I136*H136,2)</f>
        <v>0</v>
      </c>
      <c r="K136" s="141"/>
      <c r="L136" s="34"/>
      <c r="M136" s="142" t="s">
        <v>34</v>
      </c>
      <c r="N136" s="143" t="s">
        <v>49</v>
      </c>
      <c r="P136" s="144">
        <f>O136*H136</f>
        <v>0</v>
      </c>
      <c r="Q136" s="144">
        <v>0.36834</v>
      </c>
      <c r="R136" s="144">
        <f>Q136*H136</f>
        <v>236.47427999999999</v>
      </c>
      <c r="S136" s="144">
        <v>0</v>
      </c>
      <c r="T136" s="145">
        <f>S136*H136</f>
        <v>0</v>
      </c>
      <c r="AR136" s="146" t="s">
        <v>178</v>
      </c>
      <c r="AT136" s="146" t="s">
        <v>174</v>
      </c>
      <c r="AU136" s="146" t="s">
        <v>87</v>
      </c>
      <c r="AY136" s="18" t="s">
        <v>172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8" t="s">
        <v>85</v>
      </c>
      <c r="BK136" s="147">
        <f>ROUND(I136*H136,2)</f>
        <v>0</v>
      </c>
      <c r="BL136" s="18" t="s">
        <v>178</v>
      </c>
      <c r="BM136" s="146" t="s">
        <v>1257</v>
      </c>
    </row>
    <row r="137" spans="2:65" s="1" customFormat="1" ht="10.199999999999999" x14ac:dyDescent="0.2">
      <c r="B137" s="34"/>
      <c r="D137" s="148" t="s">
        <v>180</v>
      </c>
      <c r="F137" s="149" t="s">
        <v>1258</v>
      </c>
      <c r="I137" s="150"/>
      <c r="L137" s="34"/>
      <c r="M137" s="151"/>
      <c r="T137" s="55"/>
      <c r="AT137" s="18" t="s">
        <v>180</v>
      </c>
      <c r="AU137" s="18" t="s">
        <v>87</v>
      </c>
    </row>
    <row r="138" spans="2:65" s="1" customFormat="1" ht="10.199999999999999" x14ac:dyDescent="0.2">
      <c r="B138" s="34"/>
      <c r="D138" s="152" t="s">
        <v>182</v>
      </c>
      <c r="F138" s="153" t="s">
        <v>1259</v>
      </c>
      <c r="I138" s="150"/>
      <c r="L138" s="34"/>
      <c r="M138" s="151"/>
      <c r="T138" s="55"/>
      <c r="AT138" s="18" t="s">
        <v>182</v>
      </c>
      <c r="AU138" s="18" t="s">
        <v>87</v>
      </c>
    </row>
    <row r="139" spans="2:65" s="14" customFormat="1" ht="10.199999999999999" x14ac:dyDescent="0.2">
      <c r="B139" s="171"/>
      <c r="D139" s="148" t="s">
        <v>184</v>
      </c>
      <c r="E139" s="172" t="s">
        <v>34</v>
      </c>
      <c r="F139" s="173" t="s">
        <v>1260</v>
      </c>
      <c r="H139" s="172" t="s">
        <v>34</v>
      </c>
      <c r="I139" s="174"/>
      <c r="L139" s="171"/>
      <c r="M139" s="175"/>
      <c r="T139" s="176"/>
      <c r="AT139" s="172" t="s">
        <v>184</v>
      </c>
      <c r="AU139" s="172" t="s">
        <v>87</v>
      </c>
      <c r="AV139" s="14" t="s">
        <v>85</v>
      </c>
      <c r="AW139" s="14" t="s">
        <v>39</v>
      </c>
      <c r="AX139" s="14" t="s">
        <v>78</v>
      </c>
      <c r="AY139" s="172" t="s">
        <v>172</v>
      </c>
    </row>
    <row r="140" spans="2:65" s="12" customFormat="1" ht="10.199999999999999" x14ac:dyDescent="0.2">
      <c r="B140" s="154"/>
      <c r="D140" s="148" t="s">
        <v>184</v>
      </c>
      <c r="E140" s="155" t="s">
        <v>34</v>
      </c>
      <c r="F140" s="156" t="s">
        <v>1216</v>
      </c>
      <c r="H140" s="157">
        <v>321</v>
      </c>
      <c r="I140" s="158"/>
      <c r="L140" s="154"/>
      <c r="M140" s="159"/>
      <c r="T140" s="160"/>
      <c r="AT140" s="155" t="s">
        <v>184</v>
      </c>
      <c r="AU140" s="155" t="s">
        <v>87</v>
      </c>
      <c r="AV140" s="12" t="s">
        <v>87</v>
      </c>
      <c r="AW140" s="12" t="s">
        <v>39</v>
      </c>
      <c r="AX140" s="12" t="s">
        <v>78</v>
      </c>
      <c r="AY140" s="155" t="s">
        <v>172</v>
      </c>
    </row>
    <row r="141" spans="2:65" s="14" customFormat="1" ht="10.199999999999999" x14ac:dyDescent="0.2">
      <c r="B141" s="171"/>
      <c r="D141" s="148" t="s">
        <v>184</v>
      </c>
      <c r="E141" s="172" t="s">
        <v>34</v>
      </c>
      <c r="F141" s="173" t="s">
        <v>1261</v>
      </c>
      <c r="H141" s="172" t="s">
        <v>34</v>
      </c>
      <c r="I141" s="174"/>
      <c r="L141" s="171"/>
      <c r="M141" s="175"/>
      <c r="T141" s="176"/>
      <c r="AT141" s="172" t="s">
        <v>184</v>
      </c>
      <c r="AU141" s="172" t="s">
        <v>87</v>
      </c>
      <c r="AV141" s="14" t="s">
        <v>85</v>
      </c>
      <c r="AW141" s="14" t="s">
        <v>39</v>
      </c>
      <c r="AX141" s="14" t="s">
        <v>78</v>
      </c>
      <c r="AY141" s="172" t="s">
        <v>172</v>
      </c>
    </row>
    <row r="142" spans="2:65" s="12" customFormat="1" ht="10.199999999999999" x14ac:dyDescent="0.2">
      <c r="B142" s="154"/>
      <c r="D142" s="148" t="s">
        <v>184</v>
      </c>
      <c r="E142" s="155" t="s">
        <v>34</v>
      </c>
      <c r="F142" s="156" t="s">
        <v>1216</v>
      </c>
      <c r="H142" s="157">
        <v>321</v>
      </c>
      <c r="I142" s="158"/>
      <c r="L142" s="154"/>
      <c r="M142" s="159"/>
      <c r="T142" s="160"/>
      <c r="AT142" s="155" t="s">
        <v>184</v>
      </c>
      <c r="AU142" s="155" t="s">
        <v>87</v>
      </c>
      <c r="AV142" s="12" t="s">
        <v>87</v>
      </c>
      <c r="AW142" s="12" t="s">
        <v>39</v>
      </c>
      <c r="AX142" s="12" t="s">
        <v>78</v>
      </c>
      <c r="AY142" s="155" t="s">
        <v>172</v>
      </c>
    </row>
    <row r="143" spans="2:65" s="13" customFormat="1" ht="10.199999999999999" x14ac:dyDescent="0.2">
      <c r="B143" s="164"/>
      <c r="D143" s="148" t="s">
        <v>184</v>
      </c>
      <c r="E143" s="165" t="s">
        <v>34</v>
      </c>
      <c r="F143" s="166" t="s">
        <v>259</v>
      </c>
      <c r="H143" s="167">
        <v>642</v>
      </c>
      <c r="I143" s="168"/>
      <c r="L143" s="164"/>
      <c r="M143" s="169"/>
      <c r="T143" s="170"/>
      <c r="AT143" s="165" t="s">
        <v>184</v>
      </c>
      <c r="AU143" s="165" t="s">
        <v>87</v>
      </c>
      <c r="AV143" s="13" t="s">
        <v>178</v>
      </c>
      <c r="AW143" s="13" t="s">
        <v>39</v>
      </c>
      <c r="AX143" s="13" t="s">
        <v>85</v>
      </c>
      <c r="AY143" s="165" t="s">
        <v>172</v>
      </c>
    </row>
    <row r="144" spans="2:65" s="1" customFormat="1" ht="16.5" customHeight="1" x14ac:dyDescent="0.2">
      <c r="B144" s="34"/>
      <c r="C144" s="134" t="s">
        <v>310</v>
      </c>
      <c r="D144" s="134" t="s">
        <v>174</v>
      </c>
      <c r="E144" s="135" t="s">
        <v>1262</v>
      </c>
      <c r="F144" s="136" t="s">
        <v>1263</v>
      </c>
      <c r="G144" s="137" t="s">
        <v>228</v>
      </c>
      <c r="H144" s="138">
        <v>28.248000000000001</v>
      </c>
      <c r="I144" s="139"/>
      <c r="J144" s="140">
        <f>ROUND(I144*H144,2)</f>
        <v>0</v>
      </c>
      <c r="K144" s="141"/>
      <c r="L144" s="34"/>
      <c r="M144" s="142" t="s">
        <v>34</v>
      </c>
      <c r="N144" s="143" t="s">
        <v>49</v>
      </c>
      <c r="P144" s="144">
        <f>O144*H144</f>
        <v>0</v>
      </c>
      <c r="Q144" s="144">
        <v>1</v>
      </c>
      <c r="R144" s="144">
        <f>Q144*H144</f>
        <v>28.248000000000001</v>
      </c>
      <c r="S144" s="144">
        <v>0</v>
      </c>
      <c r="T144" s="145">
        <f>S144*H144</f>
        <v>0</v>
      </c>
      <c r="AR144" s="146" t="s">
        <v>178</v>
      </c>
      <c r="AT144" s="146" t="s">
        <v>174</v>
      </c>
      <c r="AU144" s="146" t="s">
        <v>87</v>
      </c>
      <c r="AY144" s="18" t="s">
        <v>172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8" t="s">
        <v>85</v>
      </c>
      <c r="BK144" s="147">
        <f>ROUND(I144*H144,2)</f>
        <v>0</v>
      </c>
      <c r="BL144" s="18" t="s">
        <v>178</v>
      </c>
      <c r="BM144" s="146" t="s">
        <v>1264</v>
      </c>
    </row>
    <row r="145" spans="2:65" s="12" customFormat="1" ht="10.199999999999999" x14ac:dyDescent="0.2">
      <c r="B145" s="154"/>
      <c r="D145" s="148" t="s">
        <v>184</v>
      </c>
      <c r="E145" s="155" t="s">
        <v>34</v>
      </c>
      <c r="F145" s="156" t="s">
        <v>1216</v>
      </c>
      <c r="H145" s="157">
        <v>321</v>
      </c>
      <c r="I145" s="158"/>
      <c r="L145" s="154"/>
      <c r="M145" s="159"/>
      <c r="T145" s="160"/>
      <c r="AT145" s="155" t="s">
        <v>184</v>
      </c>
      <c r="AU145" s="155" t="s">
        <v>87</v>
      </c>
      <c r="AV145" s="12" t="s">
        <v>87</v>
      </c>
      <c r="AW145" s="12" t="s">
        <v>39</v>
      </c>
      <c r="AX145" s="12" t="s">
        <v>78</v>
      </c>
      <c r="AY145" s="155" t="s">
        <v>172</v>
      </c>
    </row>
    <row r="146" spans="2:65" s="12" customFormat="1" ht="10.199999999999999" x14ac:dyDescent="0.2">
      <c r="B146" s="154"/>
      <c r="D146" s="148" t="s">
        <v>184</v>
      </c>
      <c r="E146" s="155" t="s">
        <v>34</v>
      </c>
      <c r="F146" s="156" t="s">
        <v>1265</v>
      </c>
      <c r="H146" s="157">
        <v>12.84</v>
      </c>
      <c r="I146" s="158"/>
      <c r="L146" s="154"/>
      <c r="M146" s="159"/>
      <c r="T146" s="160"/>
      <c r="AT146" s="155" t="s">
        <v>184</v>
      </c>
      <c r="AU146" s="155" t="s">
        <v>87</v>
      </c>
      <c r="AV146" s="12" t="s">
        <v>87</v>
      </c>
      <c r="AW146" s="12" t="s">
        <v>39</v>
      </c>
      <c r="AX146" s="12" t="s">
        <v>78</v>
      </c>
      <c r="AY146" s="155" t="s">
        <v>172</v>
      </c>
    </row>
    <row r="147" spans="2:65" s="12" customFormat="1" ht="10.199999999999999" x14ac:dyDescent="0.2">
      <c r="B147" s="154"/>
      <c r="D147" s="148" t="s">
        <v>184</v>
      </c>
      <c r="E147" s="155" t="s">
        <v>34</v>
      </c>
      <c r="F147" s="156" t="s">
        <v>1266</v>
      </c>
      <c r="H147" s="157">
        <v>28.248000000000001</v>
      </c>
      <c r="I147" s="158"/>
      <c r="L147" s="154"/>
      <c r="M147" s="159"/>
      <c r="T147" s="160"/>
      <c r="AT147" s="155" t="s">
        <v>184</v>
      </c>
      <c r="AU147" s="155" t="s">
        <v>87</v>
      </c>
      <c r="AV147" s="12" t="s">
        <v>87</v>
      </c>
      <c r="AW147" s="12" t="s">
        <v>39</v>
      </c>
      <c r="AX147" s="12" t="s">
        <v>85</v>
      </c>
      <c r="AY147" s="155" t="s">
        <v>172</v>
      </c>
    </row>
    <row r="148" spans="2:65" s="11" customFormat="1" ht="22.8" customHeight="1" x14ac:dyDescent="0.25">
      <c r="B148" s="122"/>
      <c r="D148" s="123" t="s">
        <v>77</v>
      </c>
      <c r="E148" s="132" t="s">
        <v>269</v>
      </c>
      <c r="F148" s="132" t="s">
        <v>402</v>
      </c>
      <c r="I148" s="125"/>
      <c r="J148" s="133">
        <f>BK148</f>
        <v>0</v>
      </c>
      <c r="L148" s="122"/>
      <c r="M148" s="127"/>
      <c r="P148" s="128">
        <f>SUM(P149:P156)</f>
        <v>0</v>
      </c>
      <c r="R148" s="128">
        <f>SUM(R149:R156)</f>
        <v>1.7488112099999999</v>
      </c>
      <c r="T148" s="129">
        <f>SUM(T149:T156)</f>
        <v>0</v>
      </c>
      <c r="AR148" s="123" t="s">
        <v>85</v>
      </c>
      <c r="AT148" s="130" t="s">
        <v>77</v>
      </c>
      <c r="AU148" s="130" t="s">
        <v>85</v>
      </c>
      <c r="AY148" s="123" t="s">
        <v>172</v>
      </c>
      <c r="BK148" s="131">
        <f>SUM(BK149:BK156)</f>
        <v>0</v>
      </c>
    </row>
    <row r="149" spans="2:65" s="1" customFormat="1" ht="16.5" customHeight="1" x14ac:dyDescent="0.2">
      <c r="B149" s="34"/>
      <c r="C149" s="134" t="s">
        <v>323</v>
      </c>
      <c r="D149" s="134" t="s">
        <v>174</v>
      </c>
      <c r="E149" s="135" t="s">
        <v>1267</v>
      </c>
      <c r="F149" s="136" t="s">
        <v>1268</v>
      </c>
      <c r="G149" s="137" t="s">
        <v>935</v>
      </c>
      <c r="H149" s="138">
        <v>107</v>
      </c>
      <c r="I149" s="139"/>
      <c r="J149" s="140">
        <f>ROUND(I149*H149,2)</f>
        <v>0</v>
      </c>
      <c r="K149" s="141"/>
      <c r="L149" s="34"/>
      <c r="M149" s="142" t="s">
        <v>34</v>
      </c>
      <c r="N149" s="143" t="s">
        <v>49</v>
      </c>
      <c r="P149" s="144">
        <f>O149*H149</f>
        <v>0</v>
      </c>
      <c r="Q149" s="144">
        <v>1.4281530000000001E-2</v>
      </c>
      <c r="R149" s="144">
        <f>Q149*H149</f>
        <v>1.52812371</v>
      </c>
      <c r="S149" s="144">
        <v>0</v>
      </c>
      <c r="T149" s="145">
        <f>S149*H149</f>
        <v>0</v>
      </c>
      <c r="AR149" s="146" t="s">
        <v>178</v>
      </c>
      <c r="AT149" s="146" t="s">
        <v>174</v>
      </c>
      <c r="AU149" s="146" t="s">
        <v>87</v>
      </c>
      <c r="AY149" s="18" t="s">
        <v>172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8" t="s">
        <v>85</v>
      </c>
      <c r="BK149" s="147">
        <f>ROUND(I149*H149,2)</f>
        <v>0</v>
      </c>
      <c r="BL149" s="18" t="s">
        <v>178</v>
      </c>
      <c r="BM149" s="146" t="s">
        <v>1269</v>
      </c>
    </row>
    <row r="150" spans="2:65" s="1" customFormat="1" ht="10.199999999999999" x14ac:dyDescent="0.2">
      <c r="B150" s="34"/>
      <c r="D150" s="152" t="s">
        <v>182</v>
      </c>
      <c r="F150" s="153" t="s">
        <v>1270</v>
      </c>
      <c r="I150" s="150"/>
      <c r="L150" s="34"/>
      <c r="M150" s="151"/>
      <c r="T150" s="55"/>
      <c r="AT150" s="18" t="s">
        <v>182</v>
      </c>
      <c r="AU150" s="18" t="s">
        <v>87</v>
      </c>
    </row>
    <row r="151" spans="2:65" s="14" customFormat="1" ht="10.199999999999999" x14ac:dyDescent="0.2">
      <c r="B151" s="171"/>
      <c r="D151" s="148" t="s">
        <v>184</v>
      </c>
      <c r="E151" s="172" t="s">
        <v>34</v>
      </c>
      <c r="F151" s="173" t="s">
        <v>1271</v>
      </c>
      <c r="H151" s="172" t="s">
        <v>34</v>
      </c>
      <c r="I151" s="174"/>
      <c r="L151" s="171"/>
      <c r="M151" s="175"/>
      <c r="T151" s="176"/>
      <c r="AT151" s="172" t="s">
        <v>184</v>
      </c>
      <c r="AU151" s="172" t="s">
        <v>87</v>
      </c>
      <c r="AV151" s="14" t="s">
        <v>85</v>
      </c>
      <c r="AW151" s="14" t="s">
        <v>39</v>
      </c>
      <c r="AX151" s="14" t="s">
        <v>78</v>
      </c>
      <c r="AY151" s="172" t="s">
        <v>172</v>
      </c>
    </row>
    <row r="152" spans="2:65" s="12" customFormat="1" ht="10.199999999999999" x14ac:dyDescent="0.2">
      <c r="B152" s="154"/>
      <c r="D152" s="148" t="s">
        <v>184</v>
      </c>
      <c r="E152" s="155" t="s">
        <v>34</v>
      </c>
      <c r="F152" s="156" t="s">
        <v>1272</v>
      </c>
      <c r="H152" s="157">
        <v>107</v>
      </c>
      <c r="I152" s="158"/>
      <c r="L152" s="154"/>
      <c r="M152" s="159"/>
      <c r="T152" s="160"/>
      <c r="AT152" s="155" t="s">
        <v>184</v>
      </c>
      <c r="AU152" s="155" t="s">
        <v>87</v>
      </c>
      <c r="AV152" s="12" t="s">
        <v>87</v>
      </c>
      <c r="AW152" s="12" t="s">
        <v>39</v>
      </c>
      <c r="AX152" s="12" t="s">
        <v>85</v>
      </c>
      <c r="AY152" s="155" t="s">
        <v>172</v>
      </c>
    </row>
    <row r="153" spans="2:65" s="1" customFormat="1" ht="16.5" customHeight="1" x14ac:dyDescent="0.2">
      <c r="B153" s="34"/>
      <c r="C153" s="134" t="s">
        <v>329</v>
      </c>
      <c r="D153" s="134" t="s">
        <v>174</v>
      </c>
      <c r="E153" s="135" t="s">
        <v>1273</v>
      </c>
      <c r="F153" s="136" t="s">
        <v>1274</v>
      </c>
      <c r="G153" s="137" t="s">
        <v>177</v>
      </c>
      <c r="H153" s="138">
        <v>321</v>
      </c>
      <c r="I153" s="139"/>
      <c r="J153" s="140">
        <f>ROUND(I153*H153,2)</f>
        <v>0</v>
      </c>
      <c r="K153" s="141"/>
      <c r="L153" s="34"/>
      <c r="M153" s="142" t="s">
        <v>34</v>
      </c>
      <c r="N153" s="143" t="s">
        <v>49</v>
      </c>
      <c r="P153" s="144">
        <f>O153*H153</f>
        <v>0</v>
      </c>
      <c r="Q153" s="144">
        <v>6.8749999999999996E-4</v>
      </c>
      <c r="R153" s="144">
        <f>Q153*H153</f>
        <v>0.22068749999999998</v>
      </c>
      <c r="S153" s="144">
        <v>0</v>
      </c>
      <c r="T153" s="145">
        <f>S153*H153</f>
        <v>0</v>
      </c>
      <c r="AR153" s="146" t="s">
        <v>178</v>
      </c>
      <c r="AT153" s="146" t="s">
        <v>174</v>
      </c>
      <c r="AU153" s="146" t="s">
        <v>87</v>
      </c>
      <c r="AY153" s="18" t="s">
        <v>172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8" t="s">
        <v>85</v>
      </c>
      <c r="BK153" s="147">
        <f>ROUND(I153*H153,2)</f>
        <v>0</v>
      </c>
      <c r="BL153" s="18" t="s">
        <v>178</v>
      </c>
      <c r="BM153" s="146" t="s">
        <v>1275</v>
      </c>
    </row>
    <row r="154" spans="2:65" s="1" customFormat="1" ht="10.199999999999999" x14ac:dyDescent="0.2">
      <c r="B154" s="34"/>
      <c r="D154" s="148" t="s">
        <v>180</v>
      </c>
      <c r="F154" s="149" t="s">
        <v>1276</v>
      </c>
      <c r="I154" s="150"/>
      <c r="L154" s="34"/>
      <c r="M154" s="151"/>
      <c r="T154" s="55"/>
      <c r="AT154" s="18" t="s">
        <v>180</v>
      </c>
      <c r="AU154" s="18" t="s">
        <v>87</v>
      </c>
    </row>
    <row r="155" spans="2:65" s="1" customFormat="1" ht="10.199999999999999" x14ac:dyDescent="0.2">
      <c r="B155" s="34"/>
      <c r="D155" s="152" t="s">
        <v>182</v>
      </c>
      <c r="F155" s="153" t="s">
        <v>1277</v>
      </c>
      <c r="I155" s="150"/>
      <c r="L155" s="34"/>
      <c r="M155" s="151"/>
      <c r="T155" s="55"/>
      <c r="AT155" s="18" t="s">
        <v>182</v>
      </c>
      <c r="AU155" s="18" t="s">
        <v>87</v>
      </c>
    </row>
    <row r="156" spans="2:65" s="12" customFormat="1" ht="10.199999999999999" x14ac:dyDescent="0.2">
      <c r="B156" s="154"/>
      <c r="D156" s="148" t="s">
        <v>184</v>
      </c>
      <c r="E156" s="155" t="s">
        <v>34</v>
      </c>
      <c r="F156" s="156" t="s">
        <v>1216</v>
      </c>
      <c r="H156" s="157">
        <v>321</v>
      </c>
      <c r="I156" s="158"/>
      <c r="L156" s="154"/>
      <c r="M156" s="159"/>
      <c r="T156" s="160"/>
      <c r="AT156" s="155" t="s">
        <v>184</v>
      </c>
      <c r="AU156" s="155" t="s">
        <v>87</v>
      </c>
      <c r="AV156" s="12" t="s">
        <v>87</v>
      </c>
      <c r="AW156" s="12" t="s">
        <v>39</v>
      </c>
      <c r="AX156" s="12" t="s">
        <v>85</v>
      </c>
      <c r="AY156" s="155" t="s">
        <v>172</v>
      </c>
    </row>
    <row r="157" spans="2:65" s="11" customFormat="1" ht="22.8" customHeight="1" x14ac:dyDescent="0.25">
      <c r="B157" s="122"/>
      <c r="D157" s="123" t="s">
        <v>77</v>
      </c>
      <c r="E157" s="132" t="s">
        <v>429</v>
      </c>
      <c r="F157" s="132" t="s">
        <v>430</v>
      </c>
      <c r="I157" s="125"/>
      <c r="J157" s="133">
        <f>BK157</f>
        <v>0</v>
      </c>
      <c r="L157" s="122"/>
      <c r="M157" s="127"/>
      <c r="P157" s="128">
        <f>SUM(P158:P160)</f>
        <v>0</v>
      </c>
      <c r="R157" s="128">
        <f>SUM(R158:R160)</f>
        <v>0</v>
      </c>
      <c r="T157" s="129">
        <f>SUM(T158:T160)</f>
        <v>0</v>
      </c>
      <c r="AR157" s="123" t="s">
        <v>85</v>
      </c>
      <c r="AT157" s="130" t="s">
        <v>77</v>
      </c>
      <c r="AU157" s="130" t="s">
        <v>85</v>
      </c>
      <c r="AY157" s="123" t="s">
        <v>172</v>
      </c>
      <c r="BK157" s="131">
        <f>SUM(BK158:BK160)</f>
        <v>0</v>
      </c>
    </row>
    <row r="158" spans="2:65" s="1" customFormat="1" ht="21.75" customHeight="1" x14ac:dyDescent="0.2">
      <c r="B158" s="34"/>
      <c r="C158" s="134" t="s">
        <v>338</v>
      </c>
      <c r="D158" s="134" t="s">
        <v>174</v>
      </c>
      <c r="E158" s="135" t="s">
        <v>1278</v>
      </c>
      <c r="F158" s="136" t="s">
        <v>1279</v>
      </c>
      <c r="G158" s="137" t="s">
        <v>228</v>
      </c>
      <c r="H158" s="138">
        <v>347.85300000000001</v>
      </c>
      <c r="I158" s="139"/>
      <c r="J158" s="140">
        <f>ROUND(I158*H158,2)</f>
        <v>0</v>
      </c>
      <c r="K158" s="141"/>
      <c r="L158" s="34"/>
      <c r="M158" s="142" t="s">
        <v>34</v>
      </c>
      <c r="N158" s="143" t="s">
        <v>49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178</v>
      </c>
      <c r="AT158" s="146" t="s">
        <v>174</v>
      </c>
      <c r="AU158" s="146" t="s">
        <v>87</v>
      </c>
      <c r="AY158" s="18" t="s">
        <v>172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8" t="s">
        <v>85</v>
      </c>
      <c r="BK158" s="147">
        <f>ROUND(I158*H158,2)</f>
        <v>0</v>
      </c>
      <c r="BL158" s="18" t="s">
        <v>178</v>
      </c>
      <c r="BM158" s="146" t="s">
        <v>1280</v>
      </c>
    </row>
    <row r="159" spans="2:65" s="1" customFormat="1" ht="19.2" x14ac:dyDescent="0.2">
      <c r="B159" s="34"/>
      <c r="D159" s="148" t="s">
        <v>180</v>
      </c>
      <c r="F159" s="149" t="s">
        <v>1281</v>
      </c>
      <c r="I159" s="150"/>
      <c r="L159" s="34"/>
      <c r="M159" s="151"/>
      <c r="T159" s="55"/>
      <c r="AT159" s="18" t="s">
        <v>180</v>
      </c>
      <c r="AU159" s="18" t="s">
        <v>87</v>
      </c>
    </row>
    <row r="160" spans="2:65" s="1" customFormat="1" ht="10.199999999999999" x14ac:dyDescent="0.2">
      <c r="B160" s="34"/>
      <c r="D160" s="152" t="s">
        <v>182</v>
      </c>
      <c r="F160" s="153" t="s">
        <v>1282</v>
      </c>
      <c r="I160" s="150"/>
      <c r="L160" s="34"/>
      <c r="M160" s="199"/>
      <c r="N160" s="200"/>
      <c r="O160" s="200"/>
      <c r="P160" s="200"/>
      <c r="Q160" s="200"/>
      <c r="R160" s="200"/>
      <c r="S160" s="200"/>
      <c r="T160" s="201"/>
      <c r="AT160" s="18" t="s">
        <v>182</v>
      </c>
      <c r="AU160" s="18" t="s">
        <v>87</v>
      </c>
    </row>
    <row r="161" spans="2:12" s="1" customFormat="1" ht="6.9" customHeight="1" x14ac:dyDescent="0.2">
      <c r="B161" s="43"/>
      <c r="C161" s="44"/>
      <c r="D161" s="44"/>
      <c r="E161" s="44"/>
      <c r="F161" s="44"/>
      <c r="G161" s="44"/>
      <c r="H161" s="44"/>
      <c r="I161" s="44"/>
      <c r="J161" s="44"/>
      <c r="K161" s="44"/>
      <c r="L161" s="34"/>
    </row>
  </sheetData>
  <sheetProtection algorithmName="SHA-512" hashValue="KktdD7qe7KZP6eH9BH8Hht0dtI6nHngu1abkk4AaxWEiMUJJursYZS9Ehgq1cQEmriSWrQPr71y2QiHnTVqeZQ==" saltValue="KolmctEg076UEpKxfckixHWizsD7hSTkQ8o2wvoBbOsM0B19kEZ3D1X3rgn81RmPH0CNCVx0k4My7KWrrWZGgA==" spinCount="100000" sheet="1" objects="1" scenarios="1" formatColumns="0" formatRows="0" autoFilter="0"/>
  <autoFilter ref="C91:K160" xr:uid="{00000000-0009-0000-0000-00000A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7" r:id="rId1" xr:uid="{00000000-0004-0000-0A00-000000000000}"/>
    <hyperlink ref="F102" r:id="rId2" xr:uid="{00000000-0004-0000-0A00-000001000000}"/>
    <hyperlink ref="F105" r:id="rId3" xr:uid="{00000000-0004-0000-0A00-000002000000}"/>
    <hyperlink ref="F109" r:id="rId4" xr:uid="{00000000-0004-0000-0A00-000003000000}"/>
    <hyperlink ref="F121" r:id="rId5" xr:uid="{00000000-0004-0000-0A00-000004000000}"/>
    <hyperlink ref="F125" r:id="rId6" xr:uid="{00000000-0004-0000-0A00-000005000000}"/>
    <hyperlink ref="F129" r:id="rId7" xr:uid="{00000000-0004-0000-0A00-000006000000}"/>
    <hyperlink ref="F133" r:id="rId8" xr:uid="{00000000-0004-0000-0A00-000007000000}"/>
    <hyperlink ref="F138" r:id="rId9" xr:uid="{00000000-0004-0000-0A00-000008000000}"/>
    <hyperlink ref="F150" r:id="rId10" xr:uid="{00000000-0004-0000-0A00-000009000000}"/>
    <hyperlink ref="F155" r:id="rId11" xr:uid="{00000000-0004-0000-0A00-00000A000000}"/>
    <hyperlink ref="F160" r:id="rId12" xr:uid="{00000000-0004-0000-0A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69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120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1202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1283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114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ROUND(J92,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ROUND((SUM(BE92:BE168)),  2)</f>
        <v>0</v>
      </c>
      <c r="I35" s="95">
        <v>0.21</v>
      </c>
      <c r="J35" s="85">
        <f>ROUND(((SUM(BE92:BE168))*I35),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ROUND((SUM(BF92:BF168)),  2)</f>
        <v>0</v>
      </c>
      <c r="I36" s="95">
        <v>0.12</v>
      </c>
      <c r="J36" s="85">
        <f>ROUND(((SUM(BF92:BF168))*I36),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ROUND((SUM(BG92:BG168)),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ROUND((SUM(BH92:BH168)),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ROUND((SUM(BI92:BI168)),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1202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B - Litý beton pochozí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J92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J93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J94</f>
        <v>0</v>
      </c>
      <c r="L65" s="109"/>
    </row>
    <row r="66" spans="2:12" s="9" customFormat="1" ht="19.95" customHeight="1" x14ac:dyDescent="0.2">
      <c r="B66" s="109"/>
      <c r="D66" s="110" t="s">
        <v>1204</v>
      </c>
      <c r="E66" s="111"/>
      <c r="F66" s="111"/>
      <c r="G66" s="111"/>
      <c r="H66" s="111"/>
      <c r="I66" s="111"/>
      <c r="J66" s="112">
        <f>J116</f>
        <v>0</v>
      </c>
      <c r="L66" s="109"/>
    </row>
    <row r="67" spans="2:12" s="9" customFormat="1" ht="19.95" customHeight="1" x14ac:dyDescent="0.2">
      <c r="B67" s="109"/>
      <c r="D67" s="110" t="s">
        <v>209</v>
      </c>
      <c r="E67" s="111"/>
      <c r="F67" s="111"/>
      <c r="G67" s="111"/>
      <c r="H67" s="111"/>
      <c r="I67" s="111"/>
      <c r="J67" s="112">
        <f>J136</f>
        <v>0</v>
      </c>
      <c r="L67" s="109"/>
    </row>
    <row r="68" spans="2:12" s="9" customFormat="1" ht="19.95" customHeight="1" x14ac:dyDescent="0.2">
      <c r="B68" s="109"/>
      <c r="D68" s="110" t="s">
        <v>210</v>
      </c>
      <c r="E68" s="111"/>
      <c r="F68" s="111"/>
      <c r="G68" s="111"/>
      <c r="H68" s="111"/>
      <c r="I68" s="111"/>
      <c r="J68" s="112">
        <f>J151</f>
        <v>0</v>
      </c>
      <c r="L68" s="109"/>
    </row>
    <row r="69" spans="2:12" s="8" customFormat="1" ht="24.9" customHeight="1" x14ac:dyDescent="0.2">
      <c r="B69" s="105"/>
      <c r="D69" s="106" t="s">
        <v>800</v>
      </c>
      <c r="E69" s="107"/>
      <c r="F69" s="107"/>
      <c r="G69" s="107"/>
      <c r="H69" s="107"/>
      <c r="I69" s="107"/>
      <c r="J69" s="108">
        <f>J155</f>
        <v>0</v>
      </c>
      <c r="L69" s="105"/>
    </row>
    <row r="70" spans="2:12" s="9" customFormat="1" ht="19.95" customHeight="1" x14ac:dyDescent="0.2">
      <c r="B70" s="109"/>
      <c r="D70" s="110" t="s">
        <v>1284</v>
      </c>
      <c r="E70" s="111"/>
      <c r="F70" s="111"/>
      <c r="G70" s="111"/>
      <c r="H70" s="111"/>
      <c r="I70" s="111"/>
      <c r="J70" s="112">
        <f>J156</f>
        <v>0</v>
      </c>
      <c r="L70" s="109"/>
    </row>
    <row r="71" spans="2:12" s="1" customFormat="1" ht="21.75" customHeight="1" x14ac:dyDescent="0.2">
      <c r="B71" s="34"/>
      <c r="L71" s="34"/>
    </row>
    <row r="72" spans="2:12" s="1" customFormat="1" ht="6.9" customHeight="1" x14ac:dyDescent="0.2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4"/>
    </row>
    <row r="76" spans="2:12" s="1" customFormat="1" ht="6.9" customHeight="1" x14ac:dyDescent="0.2"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34"/>
    </row>
    <row r="77" spans="2:12" s="1" customFormat="1" ht="24.9" customHeight="1" x14ac:dyDescent="0.2">
      <c r="B77" s="34"/>
      <c r="C77" s="22" t="s">
        <v>157</v>
      </c>
      <c r="L77" s="34"/>
    </row>
    <row r="78" spans="2:12" s="1" customFormat="1" ht="6.9" customHeight="1" x14ac:dyDescent="0.2">
      <c r="B78" s="34"/>
      <c r="L78" s="34"/>
    </row>
    <row r="79" spans="2:12" s="1" customFormat="1" ht="12" customHeight="1" x14ac:dyDescent="0.2">
      <c r="B79" s="34"/>
      <c r="C79" s="28" t="s">
        <v>16</v>
      </c>
      <c r="L79" s="34"/>
    </row>
    <row r="80" spans="2:12" s="1" customFormat="1" ht="16.5" customHeight="1" x14ac:dyDescent="0.2">
      <c r="B80" s="34"/>
      <c r="E80" s="328" t="str">
        <f>E7</f>
        <v>ÚPRAVY HŘBITOVA KBELY- ETAPA1</v>
      </c>
      <c r="F80" s="329"/>
      <c r="G80" s="329"/>
      <c r="H80" s="329"/>
      <c r="L80" s="34"/>
    </row>
    <row r="81" spans="2:65" ht="12" customHeight="1" x14ac:dyDescent="0.2">
      <c r="B81" s="21"/>
      <c r="C81" s="28" t="s">
        <v>147</v>
      </c>
      <c r="L81" s="21"/>
    </row>
    <row r="82" spans="2:65" s="1" customFormat="1" ht="16.5" customHeight="1" x14ac:dyDescent="0.2">
      <c r="B82" s="34"/>
      <c r="E82" s="328" t="s">
        <v>1202</v>
      </c>
      <c r="F82" s="330"/>
      <c r="G82" s="330"/>
      <c r="H82" s="330"/>
      <c r="L82" s="34"/>
    </row>
    <row r="83" spans="2:65" s="1" customFormat="1" ht="12" customHeight="1" x14ac:dyDescent="0.2">
      <c r="B83" s="34"/>
      <c r="C83" s="28" t="s">
        <v>149</v>
      </c>
      <c r="L83" s="34"/>
    </row>
    <row r="84" spans="2:65" s="1" customFormat="1" ht="16.5" customHeight="1" x14ac:dyDescent="0.2">
      <c r="B84" s="34"/>
      <c r="E84" s="292" t="str">
        <f>E11</f>
        <v>B - Litý beton pochozí</v>
      </c>
      <c r="F84" s="330"/>
      <c r="G84" s="330"/>
      <c r="H84" s="330"/>
      <c r="L84" s="34"/>
    </row>
    <row r="85" spans="2:65" s="1" customFormat="1" ht="6.9" customHeight="1" x14ac:dyDescent="0.2">
      <c r="B85" s="34"/>
      <c r="L85" s="34"/>
    </row>
    <row r="86" spans="2:65" s="1" customFormat="1" ht="12" customHeight="1" x14ac:dyDescent="0.2">
      <c r="B86" s="34"/>
      <c r="C86" s="28" t="s">
        <v>21</v>
      </c>
      <c r="F86" s="26" t="str">
        <f>F14</f>
        <v>Praha 9-Kbely</v>
      </c>
      <c r="I86" s="28" t="s">
        <v>23</v>
      </c>
      <c r="J86" s="51" t="str">
        <f>IF(J14="","",J14)</f>
        <v>17. 11. 2024</v>
      </c>
      <c r="L86" s="34"/>
    </row>
    <row r="87" spans="2:65" s="1" customFormat="1" ht="6.9" customHeight="1" x14ac:dyDescent="0.2">
      <c r="B87" s="34"/>
      <c r="L87" s="34"/>
    </row>
    <row r="88" spans="2:65" s="1" customFormat="1" ht="25.65" customHeight="1" x14ac:dyDescent="0.2">
      <c r="B88" s="34"/>
      <c r="C88" s="28" t="s">
        <v>29</v>
      </c>
      <c r="F88" s="26" t="str">
        <f>E17</f>
        <v>MĆ Praha 19, Semilská 43/1, 197 00 Praha 9-Kbely</v>
      </c>
      <c r="I88" s="28" t="s">
        <v>37</v>
      </c>
      <c r="J88" s="32" t="str">
        <f>E23</f>
        <v xml:space="preserve">Ing.Jan Pustějovský, Ph.D.,  </v>
      </c>
      <c r="L88" s="34"/>
    </row>
    <row r="89" spans="2:65" s="1" customFormat="1" ht="15.15" customHeight="1" x14ac:dyDescent="0.2">
      <c r="B89" s="34"/>
      <c r="C89" s="28" t="s">
        <v>35</v>
      </c>
      <c r="F89" s="26" t="str">
        <f>IF(E20="","",E20)</f>
        <v>Vyplň údaj</v>
      </c>
      <c r="I89" s="28" t="s">
        <v>40</v>
      </c>
      <c r="J89" s="32" t="str">
        <f>E26</f>
        <v xml:space="preserve"> </v>
      </c>
      <c r="L89" s="34"/>
    </row>
    <row r="90" spans="2:65" s="1" customFormat="1" ht="10.35" customHeight="1" x14ac:dyDescent="0.2">
      <c r="B90" s="34"/>
      <c r="L90" s="34"/>
    </row>
    <row r="91" spans="2:65" s="10" customFormat="1" ht="29.25" customHeight="1" x14ac:dyDescent="0.2">
      <c r="B91" s="113"/>
      <c r="C91" s="114" t="s">
        <v>158</v>
      </c>
      <c r="D91" s="115" t="s">
        <v>63</v>
      </c>
      <c r="E91" s="115" t="s">
        <v>59</v>
      </c>
      <c r="F91" s="115" t="s">
        <v>60</v>
      </c>
      <c r="G91" s="115" t="s">
        <v>159</v>
      </c>
      <c r="H91" s="115" t="s">
        <v>160</v>
      </c>
      <c r="I91" s="115" t="s">
        <v>161</v>
      </c>
      <c r="J91" s="116" t="s">
        <v>153</v>
      </c>
      <c r="K91" s="117" t="s">
        <v>162</v>
      </c>
      <c r="L91" s="113"/>
      <c r="M91" s="58" t="s">
        <v>34</v>
      </c>
      <c r="N91" s="59" t="s">
        <v>48</v>
      </c>
      <c r="O91" s="59" t="s">
        <v>163</v>
      </c>
      <c r="P91" s="59" t="s">
        <v>164</v>
      </c>
      <c r="Q91" s="59" t="s">
        <v>165</v>
      </c>
      <c r="R91" s="59" t="s">
        <v>166</v>
      </c>
      <c r="S91" s="59" t="s">
        <v>167</v>
      </c>
      <c r="T91" s="60" t="s">
        <v>168</v>
      </c>
    </row>
    <row r="92" spans="2:65" s="1" customFormat="1" ht="22.8" customHeight="1" x14ac:dyDescent="0.3">
      <c r="B92" s="34"/>
      <c r="C92" s="63" t="s">
        <v>169</v>
      </c>
      <c r="J92" s="118">
        <f>BK92</f>
        <v>0</v>
      </c>
      <c r="L92" s="34"/>
      <c r="M92" s="61"/>
      <c r="N92" s="52"/>
      <c r="O92" s="52"/>
      <c r="P92" s="119">
        <f>P93+P155</f>
        <v>0</v>
      </c>
      <c r="Q92" s="52"/>
      <c r="R92" s="119">
        <f>R93+R155</f>
        <v>118.6486083096255</v>
      </c>
      <c r="S92" s="52"/>
      <c r="T92" s="120">
        <f>T93+T155</f>
        <v>0</v>
      </c>
      <c r="AT92" s="18" t="s">
        <v>77</v>
      </c>
      <c r="AU92" s="18" t="s">
        <v>154</v>
      </c>
      <c r="BK92" s="121">
        <f>BK93+BK155</f>
        <v>0</v>
      </c>
    </row>
    <row r="93" spans="2:65" s="11" customFormat="1" ht="25.95" customHeight="1" x14ac:dyDescent="0.25">
      <c r="B93" s="122"/>
      <c r="D93" s="123" t="s">
        <v>77</v>
      </c>
      <c r="E93" s="124" t="s">
        <v>170</v>
      </c>
      <c r="F93" s="124" t="s">
        <v>171</v>
      </c>
      <c r="I93" s="125"/>
      <c r="J93" s="126">
        <f>BK93</f>
        <v>0</v>
      </c>
      <c r="L93" s="122"/>
      <c r="M93" s="127"/>
      <c r="P93" s="128">
        <f>P94+P116+P136+P151</f>
        <v>0</v>
      </c>
      <c r="R93" s="128">
        <f>R94+R116+R136+R151</f>
        <v>117.8365630596255</v>
      </c>
      <c r="T93" s="129">
        <f>T94+T116+T136+T151</f>
        <v>0</v>
      </c>
      <c r="AR93" s="123" t="s">
        <v>85</v>
      </c>
      <c r="AT93" s="130" t="s">
        <v>77</v>
      </c>
      <c r="AU93" s="130" t="s">
        <v>78</v>
      </c>
      <c r="AY93" s="123" t="s">
        <v>172</v>
      </c>
      <c r="BK93" s="131">
        <f>BK94+BK116+BK136+BK151</f>
        <v>0</v>
      </c>
    </row>
    <row r="94" spans="2:65" s="11" customFormat="1" ht="22.8" customHeight="1" x14ac:dyDescent="0.25">
      <c r="B94" s="122"/>
      <c r="D94" s="123" t="s">
        <v>77</v>
      </c>
      <c r="E94" s="132" t="s">
        <v>85</v>
      </c>
      <c r="F94" s="132" t="s">
        <v>173</v>
      </c>
      <c r="I94" s="125"/>
      <c r="J94" s="133">
        <f>BK94</f>
        <v>0</v>
      </c>
      <c r="L94" s="122"/>
      <c r="M94" s="127"/>
      <c r="P94" s="128">
        <f>SUM(P95:P115)</f>
        <v>0</v>
      </c>
      <c r="R94" s="128">
        <f>SUM(R95:R115)</f>
        <v>0</v>
      </c>
      <c r="T94" s="129">
        <f>SUM(T95:T115)</f>
        <v>0</v>
      </c>
      <c r="AR94" s="123" t="s">
        <v>85</v>
      </c>
      <c r="AT94" s="130" t="s">
        <v>77</v>
      </c>
      <c r="AU94" s="130" t="s">
        <v>85</v>
      </c>
      <c r="AY94" s="123" t="s">
        <v>172</v>
      </c>
      <c r="BK94" s="131">
        <f>SUM(BK95:BK115)</f>
        <v>0</v>
      </c>
    </row>
    <row r="95" spans="2:65" s="1" customFormat="1" ht="21.75" customHeight="1" x14ac:dyDescent="0.2">
      <c r="B95" s="34"/>
      <c r="C95" s="134" t="s">
        <v>85</v>
      </c>
      <c r="D95" s="134" t="s">
        <v>174</v>
      </c>
      <c r="E95" s="135" t="s">
        <v>1285</v>
      </c>
      <c r="F95" s="136" t="s">
        <v>1286</v>
      </c>
      <c r="G95" s="137" t="s">
        <v>215</v>
      </c>
      <c r="H95" s="138">
        <v>77.415000000000006</v>
      </c>
      <c r="I95" s="139"/>
      <c r="J95" s="140">
        <f>ROUND(I95*H95,2)</f>
        <v>0</v>
      </c>
      <c r="K95" s="141"/>
      <c r="L95" s="34"/>
      <c r="M95" s="142" t="s">
        <v>34</v>
      </c>
      <c r="N95" s="143" t="s">
        <v>49</v>
      </c>
      <c r="P95" s="144">
        <f>O95*H95</f>
        <v>0</v>
      </c>
      <c r="Q95" s="144">
        <v>0</v>
      </c>
      <c r="R95" s="144">
        <f>Q95*H95</f>
        <v>0</v>
      </c>
      <c r="S95" s="144">
        <v>0</v>
      </c>
      <c r="T95" s="145">
        <f>S95*H95</f>
        <v>0</v>
      </c>
      <c r="AR95" s="146" t="s">
        <v>178</v>
      </c>
      <c r="AT95" s="146" t="s">
        <v>174</v>
      </c>
      <c r="AU95" s="146" t="s">
        <v>87</v>
      </c>
      <c r="AY95" s="18" t="s">
        <v>172</v>
      </c>
      <c r="BE95" s="147">
        <f>IF(N95="základní",J95,0)</f>
        <v>0</v>
      </c>
      <c r="BF95" s="147">
        <f>IF(N95="snížená",J95,0)</f>
        <v>0</v>
      </c>
      <c r="BG95" s="147">
        <f>IF(N95="zákl. přenesená",J95,0)</f>
        <v>0</v>
      </c>
      <c r="BH95" s="147">
        <f>IF(N95="sníž. přenesená",J95,0)</f>
        <v>0</v>
      </c>
      <c r="BI95" s="147">
        <f>IF(N95="nulová",J95,0)</f>
        <v>0</v>
      </c>
      <c r="BJ95" s="18" t="s">
        <v>85</v>
      </c>
      <c r="BK95" s="147">
        <f>ROUND(I95*H95,2)</f>
        <v>0</v>
      </c>
      <c r="BL95" s="18" t="s">
        <v>178</v>
      </c>
      <c r="BM95" s="146" t="s">
        <v>1287</v>
      </c>
    </row>
    <row r="96" spans="2:65" s="1" customFormat="1" ht="10.199999999999999" x14ac:dyDescent="0.2">
      <c r="B96" s="34"/>
      <c r="D96" s="148" t="s">
        <v>180</v>
      </c>
      <c r="F96" s="149" t="s">
        <v>1288</v>
      </c>
      <c r="I96" s="150"/>
      <c r="L96" s="34"/>
      <c r="M96" s="151"/>
      <c r="T96" s="55"/>
      <c r="AT96" s="18" t="s">
        <v>180</v>
      </c>
      <c r="AU96" s="18" t="s">
        <v>87</v>
      </c>
    </row>
    <row r="97" spans="2:65" s="1" customFormat="1" ht="10.199999999999999" x14ac:dyDescent="0.2">
      <c r="B97" s="34"/>
      <c r="D97" s="152" t="s">
        <v>182</v>
      </c>
      <c r="F97" s="153" t="s">
        <v>1289</v>
      </c>
      <c r="I97" s="150"/>
      <c r="L97" s="34"/>
      <c r="M97" s="151"/>
      <c r="T97" s="55"/>
      <c r="AT97" s="18" t="s">
        <v>182</v>
      </c>
      <c r="AU97" s="18" t="s">
        <v>87</v>
      </c>
    </row>
    <row r="98" spans="2:65" s="14" customFormat="1" ht="10.199999999999999" x14ac:dyDescent="0.2">
      <c r="B98" s="171"/>
      <c r="D98" s="148" t="s">
        <v>184</v>
      </c>
      <c r="E98" s="172" t="s">
        <v>34</v>
      </c>
      <c r="F98" s="173" t="s">
        <v>1290</v>
      </c>
      <c r="H98" s="172" t="s">
        <v>34</v>
      </c>
      <c r="I98" s="174"/>
      <c r="L98" s="171"/>
      <c r="M98" s="175"/>
      <c r="T98" s="176"/>
      <c r="AT98" s="172" t="s">
        <v>184</v>
      </c>
      <c r="AU98" s="172" t="s">
        <v>87</v>
      </c>
      <c r="AV98" s="14" t="s">
        <v>85</v>
      </c>
      <c r="AW98" s="14" t="s">
        <v>39</v>
      </c>
      <c r="AX98" s="14" t="s">
        <v>78</v>
      </c>
      <c r="AY98" s="172" t="s">
        <v>172</v>
      </c>
    </row>
    <row r="99" spans="2:65" s="12" customFormat="1" ht="10.199999999999999" x14ac:dyDescent="0.2">
      <c r="B99" s="154"/>
      <c r="D99" s="148" t="s">
        <v>184</v>
      </c>
      <c r="E99" s="155" t="s">
        <v>34</v>
      </c>
      <c r="F99" s="156" t="s">
        <v>1291</v>
      </c>
      <c r="H99" s="157">
        <v>420</v>
      </c>
      <c r="I99" s="158"/>
      <c r="L99" s="154"/>
      <c r="M99" s="159"/>
      <c r="T99" s="160"/>
      <c r="AT99" s="155" t="s">
        <v>184</v>
      </c>
      <c r="AU99" s="155" t="s">
        <v>87</v>
      </c>
      <c r="AV99" s="12" t="s">
        <v>87</v>
      </c>
      <c r="AW99" s="12" t="s">
        <v>39</v>
      </c>
      <c r="AX99" s="12" t="s">
        <v>78</v>
      </c>
      <c r="AY99" s="155" t="s">
        <v>172</v>
      </c>
    </row>
    <row r="100" spans="2:65" s="12" customFormat="1" ht="10.199999999999999" x14ac:dyDescent="0.2">
      <c r="B100" s="154"/>
      <c r="D100" s="148" t="s">
        <v>184</v>
      </c>
      <c r="E100" s="155" t="s">
        <v>34</v>
      </c>
      <c r="F100" s="156" t="s">
        <v>1292</v>
      </c>
      <c r="H100" s="157">
        <v>-110.34</v>
      </c>
      <c r="I100" s="158"/>
      <c r="L100" s="154"/>
      <c r="M100" s="159"/>
      <c r="T100" s="160"/>
      <c r="AT100" s="155" t="s">
        <v>184</v>
      </c>
      <c r="AU100" s="155" t="s">
        <v>87</v>
      </c>
      <c r="AV100" s="12" t="s">
        <v>87</v>
      </c>
      <c r="AW100" s="12" t="s">
        <v>39</v>
      </c>
      <c r="AX100" s="12" t="s">
        <v>78</v>
      </c>
      <c r="AY100" s="155" t="s">
        <v>172</v>
      </c>
    </row>
    <row r="101" spans="2:65" s="15" customFormat="1" ht="10.199999999999999" x14ac:dyDescent="0.2">
      <c r="B101" s="177"/>
      <c r="D101" s="148" t="s">
        <v>184</v>
      </c>
      <c r="E101" s="178" t="s">
        <v>34</v>
      </c>
      <c r="F101" s="179" t="s">
        <v>345</v>
      </c>
      <c r="H101" s="180">
        <v>309.66000000000003</v>
      </c>
      <c r="I101" s="181"/>
      <c r="L101" s="177"/>
      <c r="M101" s="182"/>
      <c r="T101" s="183"/>
      <c r="AT101" s="178" t="s">
        <v>184</v>
      </c>
      <c r="AU101" s="178" t="s">
        <v>87</v>
      </c>
      <c r="AV101" s="15" t="s">
        <v>193</v>
      </c>
      <c r="AW101" s="15" t="s">
        <v>39</v>
      </c>
      <c r="AX101" s="15" t="s">
        <v>78</v>
      </c>
      <c r="AY101" s="178" t="s">
        <v>172</v>
      </c>
    </row>
    <row r="102" spans="2:65" s="12" customFormat="1" ht="10.199999999999999" x14ac:dyDescent="0.2">
      <c r="B102" s="154"/>
      <c r="D102" s="148" t="s">
        <v>184</v>
      </c>
      <c r="E102" s="155" t="s">
        <v>34</v>
      </c>
      <c r="F102" s="156" t="s">
        <v>1293</v>
      </c>
      <c r="H102" s="157">
        <v>77.415000000000006</v>
      </c>
      <c r="I102" s="158"/>
      <c r="L102" s="154"/>
      <c r="M102" s="159"/>
      <c r="T102" s="160"/>
      <c r="AT102" s="155" t="s">
        <v>184</v>
      </c>
      <c r="AU102" s="155" t="s">
        <v>87</v>
      </c>
      <c r="AV102" s="12" t="s">
        <v>87</v>
      </c>
      <c r="AW102" s="12" t="s">
        <v>39</v>
      </c>
      <c r="AX102" s="12" t="s">
        <v>85</v>
      </c>
      <c r="AY102" s="155" t="s">
        <v>172</v>
      </c>
    </row>
    <row r="103" spans="2:65" s="1" customFormat="1" ht="21.75" customHeight="1" x14ac:dyDescent="0.2">
      <c r="B103" s="34"/>
      <c r="C103" s="134" t="s">
        <v>87</v>
      </c>
      <c r="D103" s="134" t="s">
        <v>174</v>
      </c>
      <c r="E103" s="135" t="s">
        <v>220</v>
      </c>
      <c r="F103" s="136" t="s">
        <v>221</v>
      </c>
      <c r="G103" s="137" t="s">
        <v>215</v>
      </c>
      <c r="H103" s="138">
        <v>77.415000000000006</v>
      </c>
      <c r="I103" s="139"/>
      <c r="J103" s="140">
        <f>ROUND(I103*H103,2)</f>
        <v>0</v>
      </c>
      <c r="K103" s="141"/>
      <c r="L103" s="34"/>
      <c r="M103" s="142" t="s">
        <v>34</v>
      </c>
      <c r="N103" s="143" t="s">
        <v>49</v>
      </c>
      <c r="P103" s="144">
        <f>O103*H103</f>
        <v>0</v>
      </c>
      <c r="Q103" s="144">
        <v>0</v>
      </c>
      <c r="R103" s="144">
        <f>Q103*H103</f>
        <v>0</v>
      </c>
      <c r="S103" s="144">
        <v>0</v>
      </c>
      <c r="T103" s="145">
        <f>S103*H103</f>
        <v>0</v>
      </c>
      <c r="AR103" s="146" t="s">
        <v>178</v>
      </c>
      <c r="AT103" s="146" t="s">
        <v>174</v>
      </c>
      <c r="AU103" s="146" t="s">
        <v>87</v>
      </c>
      <c r="AY103" s="18" t="s">
        <v>172</v>
      </c>
      <c r="BE103" s="147">
        <f>IF(N103="základní",J103,0)</f>
        <v>0</v>
      </c>
      <c r="BF103" s="147">
        <f>IF(N103="snížená",J103,0)</f>
        <v>0</v>
      </c>
      <c r="BG103" s="147">
        <f>IF(N103="zákl. přenesená",J103,0)</f>
        <v>0</v>
      </c>
      <c r="BH103" s="147">
        <f>IF(N103="sníž. přenesená",J103,0)</f>
        <v>0</v>
      </c>
      <c r="BI103" s="147">
        <f>IF(N103="nulová",J103,0)</f>
        <v>0</v>
      </c>
      <c r="BJ103" s="18" t="s">
        <v>85</v>
      </c>
      <c r="BK103" s="147">
        <f>ROUND(I103*H103,2)</f>
        <v>0</v>
      </c>
      <c r="BL103" s="18" t="s">
        <v>178</v>
      </c>
      <c r="BM103" s="146" t="s">
        <v>1294</v>
      </c>
    </row>
    <row r="104" spans="2:65" s="1" customFormat="1" ht="19.2" x14ac:dyDescent="0.2">
      <c r="B104" s="34"/>
      <c r="D104" s="148" t="s">
        <v>180</v>
      </c>
      <c r="F104" s="149" t="s">
        <v>223</v>
      </c>
      <c r="I104" s="150"/>
      <c r="L104" s="34"/>
      <c r="M104" s="151"/>
      <c r="T104" s="55"/>
      <c r="AT104" s="18" t="s">
        <v>180</v>
      </c>
      <c r="AU104" s="18" t="s">
        <v>87</v>
      </c>
    </row>
    <row r="105" spans="2:65" s="1" customFormat="1" ht="10.199999999999999" x14ac:dyDescent="0.2">
      <c r="B105" s="34"/>
      <c r="D105" s="152" t="s">
        <v>182</v>
      </c>
      <c r="F105" s="153" t="s">
        <v>456</v>
      </c>
      <c r="I105" s="150"/>
      <c r="L105" s="34"/>
      <c r="M105" s="151"/>
      <c r="T105" s="55"/>
      <c r="AT105" s="18" t="s">
        <v>182</v>
      </c>
      <c r="AU105" s="18" t="s">
        <v>87</v>
      </c>
    </row>
    <row r="106" spans="2:65" s="1" customFormat="1" ht="16.5" customHeight="1" x14ac:dyDescent="0.2">
      <c r="B106" s="34"/>
      <c r="C106" s="134" t="s">
        <v>193</v>
      </c>
      <c r="D106" s="134" t="s">
        <v>174</v>
      </c>
      <c r="E106" s="135" t="s">
        <v>226</v>
      </c>
      <c r="F106" s="136" t="s">
        <v>227</v>
      </c>
      <c r="G106" s="137" t="s">
        <v>228</v>
      </c>
      <c r="H106" s="138">
        <v>131.60599999999999</v>
      </c>
      <c r="I106" s="139"/>
      <c r="J106" s="140">
        <f>ROUND(I106*H106,2)</f>
        <v>0</v>
      </c>
      <c r="K106" s="141"/>
      <c r="L106" s="34"/>
      <c r="M106" s="142" t="s">
        <v>34</v>
      </c>
      <c r="N106" s="143" t="s">
        <v>49</v>
      </c>
      <c r="P106" s="144">
        <f>O106*H106</f>
        <v>0</v>
      </c>
      <c r="Q106" s="144">
        <v>0</v>
      </c>
      <c r="R106" s="144">
        <f>Q106*H106</f>
        <v>0</v>
      </c>
      <c r="S106" s="144">
        <v>0</v>
      </c>
      <c r="T106" s="145">
        <f>S106*H106</f>
        <v>0</v>
      </c>
      <c r="AR106" s="146" t="s">
        <v>178</v>
      </c>
      <c r="AT106" s="146" t="s">
        <v>174</v>
      </c>
      <c r="AU106" s="146" t="s">
        <v>87</v>
      </c>
      <c r="AY106" s="18" t="s">
        <v>172</v>
      </c>
      <c r="BE106" s="147">
        <f>IF(N106="základní",J106,0)</f>
        <v>0</v>
      </c>
      <c r="BF106" s="147">
        <f>IF(N106="snížená",J106,0)</f>
        <v>0</v>
      </c>
      <c r="BG106" s="147">
        <f>IF(N106="zákl. přenesená",J106,0)</f>
        <v>0</v>
      </c>
      <c r="BH106" s="147">
        <f>IF(N106="sníž. přenesená",J106,0)</f>
        <v>0</v>
      </c>
      <c r="BI106" s="147">
        <f>IF(N106="nulová",J106,0)</f>
        <v>0</v>
      </c>
      <c r="BJ106" s="18" t="s">
        <v>85</v>
      </c>
      <c r="BK106" s="147">
        <f>ROUND(I106*H106,2)</f>
        <v>0</v>
      </c>
      <c r="BL106" s="18" t="s">
        <v>178</v>
      </c>
      <c r="BM106" s="146" t="s">
        <v>1295</v>
      </c>
    </row>
    <row r="107" spans="2:65" s="1" customFormat="1" ht="19.2" x14ac:dyDescent="0.2">
      <c r="B107" s="34"/>
      <c r="D107" s="148" t="s">
        <v>180</v>
      </c>
      <c r="F107" s="149" t="s">
        <v>230</v>
      </c>
      <c r="I107" s="150"/>
      <c r="L107" s="34"/>
      <c r="M107" s="151"/>
      <c r="T107" s="55"/>
      <c r="AT107" s="18" t="s">
        <v>180</v>
      </c>
      <c r="AU107" s="18" t="s">
        <v>87</v>
      </c>
    </row>
    <row r="108" spans="2:65" s="1" customFormat="1" ht="10.199999999999999" x14ac:dyDescent="0.2">
      <c r="B108" s="34"/>
      <c r="D108" s="152" t="s">
        <v>182</v>
      </c>
      <c r="F108" s="153" t="s">
        <v>459</v>
      </c>
      <c r="I108" s="150"/>
      <c r="L108" s="34"/>
      <c r="M108" s="151"/>
      <c r="T108" s="55"/>
      <c r="AT108" s="18" t="s">
        <v>182</v>
      </c>
      <c r="AU108" s="18" t="s">
        <v>87</v>
      </c>
    </row>
    <row r="109" spans="2:65" s="12" customFormat="1" ht="10.199999999999999" x14ac:dyDescent="0.2">
      <c r="B109" s="154"/>
      <c r="D109" s="148" t="s">
        <v>184</v>
      </c>
      <c r="E109" s="155" t="s">
        <v>34</v>
      </c>
      <c r="F109" s="156" t="s">
        <v>1296</v>
      </c>
      <c r="H109" s="157">
        <v>131.60599999999999</v>
      </c>
      <c r="I109" s="158"/>
      <c r="L109" s="154"/>
      <c r="M109" s="159"/>
      <c r="T109" s="160"/>
      <c r="AT109" s="155" t="s">
        <v>184</v>
      </c>
      <c r="AU109" s="155" t="s">
        <v>87</v>
      </c>
      <c r="AV109" s="12" t="s">
        <v>87</v>
      </c>
      <c r="AW109" s="12" t="s">
        <v>39</v>
      </c>
      <c r="AX109" s="12" t="s">
        <v>85</v>
      </c>
      <c r="AY109" s="155" t="s">
        <v>172</v>
      </c>
    </row>
    <row r="110" spans="2:65" s="1" customFormat="1" ht="16.5" customHeight="1" x14ac:dyDescent="0.2">
      <c r="B110" s="34"/>
      <c r="C110" s="134" t="s">
        <v>178</v>
      </c>
      <c r="D110" s="134" t="s">
        <v>174</v>
      </c>
      <c r="E110" s="135" t="s">
        <v>823</v>
      </c>
      <c r="F110" s="136" t="s">
        <v>824</v>
      </c>
      <c r="G110" s="137" t="s">
        <v>177</v>
      </c>
      <c r="H110" s="138">
        <v>309.66000000000003</v>
      </c>
      <c r="I110" s="139"/>
      <c r="J110" s="140">
        <f>ROUND(I110*H110,2)</f>
        <v>0</v>
      </c>
      <c r="K110" s="141"/>
      <c r="L110" s="34"/>
      <c r="M110" s="142" t="s">
        <v>34</v>
      </c>
      <c r="N110" s="143" t="s">
        <v>49</v>
      </c>
      <c r="P110" s="144">
        <f>O110*H110</f>
        <v>0</v>
      </c>
      <c r="Q110" s="144">
        <v>0</v>
      </c>
      <c r="R110" s="144">
        <f>Q110*H110</f>
        <v>0</v>
      </c>
      <c r="S110" s="144">
        <v>0</v>
      </c>
      <c r="T110" s="145">
        <f>S110*H110</f>
        <v>0</v>
      </c>
      <c r="AR110" s="146" t="s">
        <v>178</v>
      </c>
      <c r="AT110" s="146" t="s">
        <v>174</v>
      </c>
      <c r="AU110" s="146" t="s">
        <v>87</v>
      </c>
      <c r="AY110" s="18" t="s">
        <v>172</v>
      </c>
      <c r="BE110" s="147">
        <f>IF(N110="základní",J110,0)</f>
        <v>0</v>
      </c>
      <c r="BF110" s="147">
        <f>IF(N110="snížená",J110,0)</f>
        <v>0</v>
      </c>
      <c r="BG110" s="147">
        <f>IF(N110="zákl. přenesená",J110,0)</f>
        <v>0</v>
      </c>
      <c r="BH110" s="147">
        <f>IF(N110="sníž. přenesená",J110,0)</f>
        <v>0</v>
      </c>
      <c r="BI110" s="147">
        <f>IF(N110="nulová",J110,0)</f>
        <v>0</v>
      </c>
      <c r="BJ110" s="18" t="s">
        <v>85</v>
      </c>
      <c r="BK110" s="147">
        <f>ROUND(I110*H110,2)</f>
        <v>0</v>
      </c>
      <c r="BL110" s="18" t="s">
        <v>178</v>
      </c>
      <c r="BM110" s="146" t="s">
        <v>1297</v>
      </c>
    </row>
    <row r="111" spans="2:65" s="1" customFormat="1" ht="10.199999999999999" x14ac:dyDescent="0.2">
      <c r="B111" s="34"/>
      <c r="D111" s="148" t="s">
        <v>180</v>
      </c>
      <c r="F111" s="149" t="s">
        <v>826</v>
      </c>
      <c r="I111" s="150"/>
      <c r="L111" s="34"/>
      <c r="M111" s="151"/>
      <c r="T111" s="55"/>
      <c r="AT111" s="18" t="s">
        <v>180</v>
      </c>
      <c r="AU111" s="18" t="s">
        <v>87</v>
      </c>
    </row>
    <row r="112" spans="2:65" s="1" customFormat="1" ht="10.199999999999999" x14ac:dyDescent="0.2">
      <c r="B112" s="34"/>
      <c r="D112" s="152" t="s">
        <v>182</v>
      </c>
      <c r="F112" s="153" t="s">
        <v>827</v>
      </c>
      <c r="I112" s="150"/>
      <c r="L112" s="34"/>
      <c r="M112" s="151"/>
      <c r="T112" s="55"/>
      <c r="AT112" s="18" t="s">
        <v>182</v>
      </c>
      <c r="AU112" s="18" t="s">
        <v>87</v>
      </c>
    </row>
    <row r="113" spans="2:65" s="12" customFormat="1" ht="10.199999999999999" x14ac:dyDescent="0.2">
      <c r="B113" s="154"/>
      <c r="D113" s="148" t="s">
        <v>184</v>
      </c>
      <c r="E113" s="155" t="s">
        <v>34</v>
      </c>
      <c r="F113" s="156" t="s">
        <v>1291</v>
      </c>
      <c r="H113" s="157">
        <v>420</v>
      </c>
      <c r="I113" s="158"/>
      <c r="L113" s="154"/>
      <c r="M113" s="159"/>
      <c r="T113" s="160"/>
      <c r="AT113" s="155" t="s">
        <v>184</v>
      </c>
      <c r="AU113" s="155" t="s">
        <v>87</v>
      </c>
      <c r="AV113" s="12" t="s">
        <v>87</v>
      </c>
      <c r="AW113" s="12" t="s">
        <v>39</v>
      </c>
      <c r="AX113" s="12" t="s">
        <v>78</v>
      </c>
      <c r="AY113" s="155" t="s">
        <v>172</v>
      </c>
    </row>
    <row r="114" spans="2:65" s="12" customFormat="1" ht="10.199999999999999" x14ac:dyDescent="0.2">
      <c r="B114" s="154"/>
      <c r="D114" s="148" t="s">
        <v>184</v>
      </c>
      <c r="E114" s="155" t="s">
        <v>34</v>
      </c>
      <c r="F114" s="156" t="s">
        <v>1292</v>
      </c>
      <c r="H114" s="157">
        <v>-110.34</v>
      </c>
      <c r="I114" s="158"/>
      <c r="L114" s="154"/>
      <c r="M114" s="159"/>
      <c r="T114" s="160"/>
      <c r="AT114" s="155" t="s">
        <v>184</v>
      </c>
      <c r="AU114" s="155" t="s">
        <v>87</v>
      </c>
      <c r="AV114" s="12" t="s">
        <v>87</v>
      </c>
      <c r="AW114" s="12" t="s">
        <v>39</v>
      </c>
      <c r="AX114" s="12" t="s">
        <v>78</v>
      </c>
      <c r="AY114" s="155" t="s">
        <v>172</v>
      </c>
    </row>
    <row r="115" spans="2:65" s="13" customFormat="1" ht="10.199999999999999" x14ac:dyDescent="0.2">
      <c r="B115" s="164"/>
      <c r="D115" s="148" t="s">
        <v>184</v>
      </c>
      <c r="E115" s="165" t="s">
        <v>34</v>
      </c>
      <c r="F115" s="166" t="s">
        <v>259</v>
      </c>
      <c r="H115" s="167">
        <v>309.66000000000003</v>
      </c>
      <c r="I115" s="168"/>
      <c r="L115" s="164"/>
      <c r="M115" s="169"/>
      <c r="T115" s="170"/>
      <c r="AT115" s="165" t="s">
        <v>184</v>
      </c>
      <c r="AU115" s="165" t="s">
        <v>87</v>
      </c>
      <c r="AV115" s="13" t="s">
        <v>178</v>
      </c>
      <c r="AW115" s="13" t="s">
        <v>39</v>
      </c>
      <c r="AX115" s="13" t="s">
        <v>85</v>
      </c>
      <c r="AY115" s="165" t="s">
        <v>172</v>
      </c>
    </row>
    <row r="116" spans="2:65" s="11" customFormat="1" ht="22.8" customHeight="1" x14ac:dyDescent="0.25">
      <c r="B116" s="122"/>
      <c r="D116" s="123" t="s">
        <v>77</v>
      </c>
      <c r="E116" s="132" t="s">
        <v>239</v>
      </c>
      <c r="F116" s="132" t="s">
        <v>1248</v>
      </c>
      <c r="I116" s="125"/>
      <c r="J116" s="133">
        <f>BK116</f>
        <v>0</v>
      </c>
      <c r="L116" s="122"/>
      <c r="M116" s="127"/>
      <c r="P116" s="128">
        <f>SUM(P117:P135)</f>
        <v>0</v>
      </c>
      <c r="R116" s="128">
        <f>SUM(R117:R135)</f>
        <v>114.06016440000001</v>
      </c>
      <c r="T116" s="129">
        <f>SUM(T117:T135)</f>
        <v>0</v>
      </c>
      <c r="AR116" s="123" t="s">
        <v>85</v>
      </c>
      <c r="AT116" s="130" t="s">
        <v>77</v>
      </c>
      <c r="AU116" s="130" t="s">
        <v>85</v>
      </c>
      <c r="AY116" s="123" t="s">
        <v>172</v>
      </c>
      <c r="BK116" s="131">
        <f>SUM(BK117:BK135)</f>
        <v>0</v>
      </c>
    </row>
    <row r="117" spans="2:65" s="1" customFormat="1" ht="16.5" customHeight="1" x14ac:dyDescent="0.2">
      <c r="B117" s="34"/>
      <c r="C117" s="134" t="s">
        <v>239</v>
      </c>
      <c r="D117" s="134" t="s">
        <v>174</v>
      </c>
      <c r="E117" s="135" t="s">
        <v>1255</v>
      </c>
      <c r="F117" s="136" t="s">
        <v>1256</v>
      </c>
      <c r="G117" s="137" t="s">
        <v>177</v>
      </c>
      <c r="H117" s="138">
        <v>309.66000000000003</v>
      </c>
      <c r="I117" s="139"/>
      <c r="J117" s="140">
        <f>ROUND(I117*H117,2)</f>
        <v>0</v>
      </c>
      <c r="K117" s="141"/>
      <c r="L117" s="34"/>
      <c r="M117" s="142" t="s">
        <v>34</v>
      </c>
      <c r="N117" s="143" t="s">
        <v>49</v>
      </c>
      <c r="P117" s="144">
        <f>O117*H117</f>
        <v>0</v>
      </c>
      <c r="Q117" s="144">
        <v>0.36834</v>
      </c>
      <c r="R117" s="144">
        <f>Q117*H117</f>
        <v>114.06016440000001</v>
      </c>
      <c r="S117" s="144">
        <v>0</v>
      </c>
      <c r="T117" s="145">
        <f>S117*H117</f>
        <v>0</v>
      </c>
      <c r="AR117" s="146" t="s">
        <v>178</v>
      </c>
      <c r="AT117" s="146" t="s">
        <v>174</v>
      </c>
      <c r="AU117" s="146" t="s">
        <v>87</v>
      </c>
      <c r="AY117" s="18" t="s">
        <v>172</v>
      </c>
      <c r="BE117" s="147">
        <f>IF(N117="základní",J117,0)</f>
        <v>0</v>
      </c>
      <c r="BF117" s="147">
        <f>IF(N117="snížená",J117,0)</f>
        <v>0</v>
      </c>
      <c r="BG117" s="147">
        <f>IF(N117="zákl. přenesená",J117,0)</f>
        <v>0</v>
      </c>
      <c r="BH117" s="147">
        <f>IF(N117="sníž. přenesená",J117,0)</f>
        <v>0</v>
      </c>
      <c r="BI117" s="147">
        <f>IF(N117="nulová",J117,0)</f>
        <v>0</v>
      </c>
      <c r="BJ117" s="18" t="s">
        <v>85</v>
      </c>
      <c r="BK117" s="147">
        <f>ROUND(I117*H117,2)</f>
        <v>0</v>
      </c>
      <c r="BL117" s="18" t="s">
        <v>178</v>
      </c>
      <c r="BM117" s="146" t="s">
        <v>1298</v>
      </c>
    </row>
    <row r="118" spans="2:65" s="1" customFormat="1" ht="10.199999999999999" x14ac:dyDescent="0.2">
      <c r="B118" s="34"/>
      <c r="D118" s="148" t="s">
        <v>180</v>
      </c>
      <c r="F118" s="149" t="s">
        <v>1258</v>
      </c>
      <c r="I118" s="150"/>
      <c r="L118" s="34"/>
      <c r="M118" s="151"/>
      <c r="T118" s="55"/>
      <c r="AT118" s="18" t="s">
        <v>180</v>
      </c>
      <c r="AU118" s="18" t="s">
        <v>87</v>
      </c>
    </row>
    <row r="119" spans="2:65" s="1" customFormat="1" ht="10.199999999999999" x14ac:dyDescent="0.2">
      <c r="B119" s="34"/>
      <c r="D119" s="152" t="s">
        <v>182</v>
      </c>
      <c r="F119" s="153" t="s">
        <v>1259</v>
      </c>
      <c r="I119" s="150"/>
      <c r="L119" s="34"/>
      <c r="M119" s="151"/>
      <c r="T119" s="55"/>
      <c r="AT119" s="18" t="s">
        <v>182</v>
      </c>
      <c r="AU119" s="18" t="s">
        <v>87</v>
      </c>
    </row>
    <row r="120" spans="2:65" s="14" customFormat="1" ht="10.199999999999999" x14ac:dyDescent="0.2">
      <c r="B120" s="171"/>
      <c r="D120" s="148" t="s">
        <v>184</v>
      </c>
      <c r="E120" s="172" t="s">
        <v>34</v>
      </c>
      <c r="F120" s="173" t="s">
        <v>1261</v>
      </c>
      <c r="H120" s="172" t="s">
        <v>34</v>
      </c>
      <c r="I120" s="174"/>
      <c r="L120" s="171"/>
      <c r="M120" s="175"/>
      <c r="T120" s="176"/>
      <c r="AT120" s="172" t="s">
        <v>184</v>
      </c>
      <c r="AU120" s="172" t="s">
        <v>87</v>
      </c>
      <c r="AV120" s="14" t="s">
        <v>85</v>
      </c>
      <c r="AW120" s="14" t="s">
        <v>39</v>
      </c>
      <c r="AX120" s="14" t="s">
        <v>78</v>
      </c>
      <c r="AY120" s="172" t="s">
        <v>172</v>
      </c>
    </row>
    <row r="121" spans="2:65" s="12" customFormat="1" ht="10.199999999999999" x14ac:dyDescent="0.2">
      <c r="B121" s="154"/>
      <c r="D121" s="148" t="s">
        <v>184</v>
      </c>
      <c r="E121" s="155" t="s">
        <v>34</v>
      </c>
      <c r="F121" s="156" t="s">
        <v>1291</v>
      </c>
      <c r="H121" s="157">
        <v>420</v>
      </c>
      <c r="I121" s="158"/>
      <c r="L121" s="154"/>
      <c r="M121" s="159"/>
      <c r="T121" s="160"/>
      <c r="AT121" s="155" t="s">
        <v>184</v>
      </c>
      <c r="AU121" s="155" t="s">
        <v>87</v>
      </c>
      <c r="AV121" s="12" t="s">
        <v>87</v>
      </c>
      <c r="AW121" s="12" t="s">
        <v>39</v>
      </c>
      <c r="AX121" s="12" t="s">
        <v>78</v>
      </c>
      <c r="AY121" s="155" t="s">
        <v>172</v>
      </c>
    </row>
    <row r="122" spans="2:65" s="12" customFormat="1" ht="10.199999999999999" x14ac:dyDescent="0.2">
      <c r="B122" s="154"/>
      <c r="D122" s="148" t="s">
        <v>184</v>
      </c>
      <c r="E122" s="155" t="s">
        <v>34</v>
      </c>
      <c r="F122" s="156" t="s">
        <v>1292</v>
      </c>
      <c r="H122" s="157">
        <v>-110.34</v>
      </c>
      <c r="I122" s="158"/>
      <c r="L122" s="154"/>
      <c r="M122" s="159"/>
      <c r="T122" s="160"/>
      <c r="AT122" s="155" t="s">
        <v>184</v>
      </c>
      <c r="AU122" s="155" t="s">
        <v>87</v>
      </c>
      <c r="AV122" s="12" t="s">
        <v>87</v>
      </c>
      <c r="AW122" s="12" t="s">
        <v>39</v>
      </c>
      <c r="AX122" s="12" t="s">
        <v>78</v>
      </c>
      <c r="AY122" s="155" t="s">
        <v>172</v>
      </c>
    </row>
    <row r="123" spans="2:65" s="13" customFormat="1" ht="10.199999999999999" x14ac:dyDescent="0.2">
      <c r="B123" s="164"/>
      <c r="D123" s="148" t="s">
        <v>184</v>
      </c>
      <c r="E123" s="165" t="s">
        <v>34</v>
      </c>
      <c r="F123" s="166" t="s">
        <v>259</v>
      </c>
      <c r="H123" s="167">
        <v>309.66000000000003</v>
      </c>
      <c r="I123" s="168"/>
      <c r="L123" s="164"/>
      <c r="M123" s="169"/>
      <c r="T123" s="170"/>
      <c r="AT123" s="165" t="s">
        <v>184</v>
      </c>
      <c r="AU123" s="165" t="s">
        <v>87</v>
      </c>
      <c r="AV123" s="13" t="s">
        <v>178</v>
      </c>
      <c r="AW123" s="13" t="s">
        <v>39</v>
      </c>
      <c r="AX123" s="13" t="s">
        <v>85</v>
      </c>
      <c r="AY123" s="165" t="s">
        <v>172</v>
      </c>
    </row>
    <row r="124" spans="2:65" s="1" customFormat="1" ht="16.5" customHeight="1" x14ac:dyDescent="0.2">
      <c r="B124" s="34"/>
      <c r="C124" s="134" t="s">
        <v>245</v>
      </c>
      <c r="D124" s="134" t="s">
        <v>174</v>
      </c>
      <c r="E124" s="135" t="s">
        <v>1299</v>
      </c>
      <c r="F124" s="136" t="s">
        <v>1300</v>
      </c>
      <c r="G124" s="137" t="s">
        <v>177</v>
      </c>
      <c r="H124" s="138">
        <v>309.66000000000003</v>
      </c>
      <c r="I124" s="139"/>
      <c r="J124" s="140">
        <f>ROUND(I124*H124,2)</f>
        <v>0</v>
      </c>
      <c r="K124" s="141"/>
      <c r="L124" s="34"/>
      <c r="M124" s="142" t="s">
        <v>34</v>
      </c>
      <c r="N124" s="143" t="s">
        <v>49</v>
      </c>
      <c r="P124" s="144">
        <f>O124*H124</f>
        <v>0</v>
      </c>
      <c r="Q124" s="144">
        <v>0</v>
      </c>
      <c r="R124" s="144">
        <f>Q124*H124</f>
        <v>0</v>
      </c>
      <c r="S124" s="144">
        <v>0</v>
      </c>
      <c r="T124" s="145">
        <f>S124*H124</f>
        <v>0</v>
      </c>
      <c r="AR124" s="146" t="s">
        <v>178</v>
      </c>
      <c r="AT124" s="146" t="s">
        <v>174</v>
      </c>
      <c r="AU124" s="146" t="s">
        <v>87</v>
      </c>
      <c r="AY124" s="18" t="s">
        <v>172</v>
      </c>
      <c r="BE124" s="147">
        <f>IF(N124="základní",J124,0)</f>
        <v>0</v>
      </c>
      <c r="BF124" s="147">
        <f>IF(N124="snížená",J124,0)</f>
        <v>0</v>
      </c>
      <c r="BG124" s="147">
        <f>IF(N124="zákl. přenesená",J124,0)</f>
        <v>0</v>
      </c>
      <c r="BH124" s="147">
        <f>IF(N124="sníž. přenesená",J124,0)</f>
        <v>0</v>
      </c>
      <c r="BI124" s="147">
        <f>IF(N124="nulová",J124,0)</f>
        <v>0</v>
      </c>
      <c r="BJ124" s="18" t="s">
        <v>85</v>
      </c>
      <c r="BK124" s="147">
        <f>ROUND(I124*H124,2)</f>
        <v>0</v>
      </c>
      <c r="BL124" s="18" t="s">
        <v>178</v>
      </c>
      <c r="BM124" s="146" t="s">
        <v>1301</v>
      </c>
    </row>
    <row r="125" spans="2:65" s="1" customFormat="1" ht="10.199999999999999" x14ac:dyDescent="0.2">
      <c r="B125" s="34"/>
      <c r="D125" s="148" t="s">
        <v>180</v>
      </c>
      <c r="F125" s="149" t="s">
        <v>1302</v>
      </c>
      <c r="I125" s="150"/>
      <c r="L125" s="34"/>
      <c r="M125" s="151"/>
      <c r="T125" s="55"/>
      <c r="AT125" s="18" t="s">
        <v>180</v>
      </c>
      <c r="AU125" s="18" t="s">
        <v>87</v>
      </c>
    </row>
    <row r="126" spans="2:65" s="1" customFormat="1" ht="10.199999999999999" x14ac:dyDescent="0.2">
      <c r="B126" s="34"/>
      <c r="D126" s="152" t="s">
        <v>182</v>
      </c>
      <c r="F126" s="153" t="s">
        <v>1303</v>
      </c>
      <c r="I126" s="150"/>
      <c r="L126" s="34"/>
      <c r="M126" s="151"/>
      <c r="T126" s="55"/>
      <c r="AT126" s="18" t="s">
        <v>182</v>
      </c>
      <c r="AU126" s="18" t="s">
        <v>87</v>
      </c>
    </row>
    <row r="127" spans="2:65" s="12" customFormat="1" ht="10.199999999999999" x14ac:dyDescent="0.2">
      <c r="B127" s="154"/>
      <c r="D127" s="148" t="s">
        <v>184</v>
      </c>
      <c r="E127" s="155" t="s">
        <v>34</v>
      </c>
      <c r="F127" s="156" t="s">
        <v>1291</v>
      </c>
      <c r="H127" s="157">
        <v>420</v>
      </c>
      <c r="I127" s="158"/>
      <c r="L127" s="154"/>
      <c r="M127" s="159"/>
      <c r="T127" s="160"/>
      <c r="AT127" s="155" t="s">
        <v>184</v>
      </c>
      <c r="AU127" s="155" t="s">
        <v>87</v>
      </c>
      <c r="AV127" s="12" t="s">
        <v>87</v>
      </c>
      <c r="AW127" s="12" t="s">
        <v>39</v>
      </c>
      <c r="AX127" s="12" t="s">
        <v>78</v>
      </c>
      <c r="AY127" s="155" t="s">
        <v>172</v>
      </c>
    </row>
    <row r="128" spans="2:65" s="12" customFormat="1" ht="10.199999999999999" x14ac:dyDescent="0.2">
      <c r="B128" s="154"/>
      <c r="D128" s="148" t="s">
        <v>184</v>
      </c>
      <c r="E128" s="155" t="s">
        <v>34</v>
      </c>
      <c r="F128" s="156" t="s">
        <v>1292</v>
      </c>
      <c r="H128" s="157">
        <v>-110.34</v>
      </c>
      <c r="I128" s="158"/>
      <c r="L128" s="154"/>
      <c r="M128" s="159"/>
      <c r="T128" s="160"/>
      <c r="AT128" s="155" t="s">
        <v>184</v>
      </c>
      <c r="AU128" s="155" t="s">
        <v>87</v>
      </c>
      <c r="AV128" s="12" t="s">
        <v>87</v>
      </c>
      <c r="AW128" s="12" t="s">
        <v>39</v>
      </c>
      <c r="AX128" s="12" t="s">
        <v>78</v>
      </c>
      <c r="AY128" s="155" t="s">
        <v>172</v>
      </c>
    </row>
    <row r="129" spans="2:65" s="13" customFormat="1" ht="10.199999999999999" x14ac:dyDescent="0.2">
      <c r="B129" s="164"/>
      <c r="D129" s="148" t="s">
        <v>184</v>
      </c>
      <c r="E129" s="165" t="s">
        <v>34</v>
      </c>
      <c r="F129" s="166" t="s">
        <v>259</v>
      </c>
      <c r="H129" s="167">
        <v>309.66000000000003</v>
      </c>
      <c r="I129" s="168"/>
      <c r="L129" s="164"/>
      <c r="M129" s="169"/>
      <c r="T129" s="170"/>
      <c r="AT129" s="165" t="s">
        <v>184</v>
      </c>
      <c r="AU129" s="165" t="s">
        <v>87</v>
      </c>
      <c r="AV129" s="13" t="s">
        <v>178</v>
      </c>
      <c r="AW129" s="13" t="s">
        <v>39</v>
      </c>
      <c r="AX129" s="13" t="s">
        <v>85</v>
      </c>
      <c r="AY129" s="165" t="s">
        <v>172</v>
      </c>
    </row>
    <row r="130" spans="2:65" s="1" customFormat="1" ht="16.5" customHeight="1" x14ac:dyDescent="0.2">
      <c r="B130" s="34"/>
      <c r="C130" s="134" t="s">
        <v>252</v>
      </c>
      <c r="D130" s="134" t="s">
        <v>174</v>
      </c>
      <c r="E130" s="135" t="s">
        <v>1304</v>
      </c>
      <c r="F130" s="136" t="s">
        <v>1305</v>
      </c>
      <c r="G130" s="137" t="s">
        <v>177</v>
      </c>
      <c r="H130" s="138">
        <v>309.66000000000003</v>
      </c>
      <c r="I130" s="139"/>
      <c r="J130" s="140">
        <f>ROUND(I130*H130,2)</f>
        <v>0</v>
      </c>
      <c r="K130" s="141"/>
      <c r="L130" s="34"/>
      <c r="M130" s="142" t="s">
        <v>34</v>
      </c>
      <c r="N130" s="143" t="s">
        <v>49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178</v>
      </c>
      <c r="AT130" s="146" t="s">
        <v>174</v>
      </c>
      <c r="AU130" s="146" t="s">
        <v>87</v>
      </c>
      <c r="AY130" s="18" t="s">
        <v>172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8" t="s">
        <v>85</v>
      </c>
      <c r="BK130" s="147">
        <f>ROUND(I130*H130,2)</f>
        <v>0</v>
      </c>
      <c r="BL130" s="18" t="s">
        <v>178</v>
      </c>
      <c r="BM130" s="146" t="s">
        <v>1306</v>
      </c>
    </row>
    <row r="131" spans="2:65" s="1" customFormat="1" ht="10.199999999999999" x14ac:dyDescent="0.2">
      <c r="B131" s="34"/>
      <c r="D131" s="148" t="s">
        <v>180</v>
      </c>
      <c r="F131" s="149" t="s">
        <v>1307</v>
      </c>
      <c r="I131" s="150"/>
      <c r="L131" s="34"/>
      <c r="M131" s="151"/>
      <c r="T131" s="55"/>
      <c r="AT131" s="18" t="s">
        <v>180</v>
      </c>
      <c r="AU131" s="18" t="s">
        <v>87</v>
      </c>
    </row>
    <row r="132" spans="2:65" s="1" customFormat="1" ht="10.199999999999999" x14ac:dyDescent="0.2">
      <c r="B132" s="34"/>
      <c r="D132" s="152" t="s">
        <v>182</v>
      </c>
      <c r="F132" s="153" t="s">
        <v>1308</v>
      </c>
      <c r="I132" s="150"/>
      <c r="L132" s="34"/>
      <c r="M132" s="151"/>
      <c r="T132" s="55"/>
      <c r="AT132" s="18" t="s">
        <v>182</v>
      </c>
      <c r="AU132" s="18" t="s">
        <v>87</v>
      </c>
    </row>
    <row r="133" spans="2:65" s="12" customFormat="1" ht="10.199999999999999" x14ac:dyDescent="0.2">
      <c r="B133" s="154"/>
      <c r="D133" s="148" t="s">
        <v>184</v>
      </c>
      <c r="E133" s="155" t="s">
        <v>34</v>
      </c>
      <c r="F133" s="156" t="s">
        <v>1291</v>
      </c>
      <c r="H133" s="157">
        <v>420</v>
      </c>
      <c r="I133" s="158"/>
      <c r="L133" s="154"/>
      <c r="M133" s="159"/>
      <c r="T133" s="160"/>
      <c r="AT133" s="155" t="s">
        <v>184</v>
      </c>
      <c r="AU133" s="155" t="s">
        <v>87</v>
      </c>
      <c r="AV133" s="12" t="s">
        <v>87</v>
      </c>
      <c r="AW133" s="12" t="s">
        <v>39</v>
      </c>
      <c r="AX133" s="12" t="s">
        <v>78</v>
      </c>
      <c r="AY133" s="155" t="s">
        <v>172</v>
      </c>
    </row>
    <row r="134" spans="2:65" s="12" customFormat="1" ht="10.199999999999999" x14ac:dyDescent="0.2">
      <c r="B134" s="154"/>
      <c r="D134" s="148" t="s">
        <v>184</v>
      </c>
      <c r="E134" s="155" t="s">
        <v>34</v>
      </c>
      <c r="F134" s="156" t="s">
        <v>1292</v>
      </c>
      <c r="H134" s="157">
        <v>-110.34</v>
      </c>
      <c r="I134" s="158"/>
      <c r="L134" s="154"/>
      <c r="M134" s="159"/>
      <c r="T134" s="160"/>
      <c r="AT134" s="155" t="s">
        <v>184</v>
      </c>
      <c r="AU134" s="155" t="s">
        <v>87</v>
      </c>
      <c r="AV134" s="12" t="s">
        <v>87</v>
      </c>
      <c r="AW134" s="12" t="s">
        <v>39</v>
      </c>
      <c r="AX134" s="12" t="s">
        <v>78</v>
      </c>
      <c r="AY134" s="155" t="s">
        <v>172</v>
      </c>
    </row>
    <row r="135" spans="2:65" s="13" customFormat="1" ht="10.199999999999999" x14ac:dyDescent="0.2">
      <c r="B135" s="164"/>
      <c r="D135" s="148" t="s">
        <v>184</v>
      </c>
      <c r="E135" s="165" t="s">
        <v>34</v>
      </c>
      <c r="F135" s="166" t="s">
        <v>259</v>
      </c>
      <c r="H135" s="167">
        <v>309.66000000000003</v>
      </c>
      <c r="I135" s="168"/>
      <c r="L135" s="164"/>
      <c r="M135" s="169"/>
      <c r="T135" s="170"/>
      <c r="AT135" s="165" t="s">
        <v>184</v>
      </c>
      <c r="AU135" s="165" t="s">
        <v>87</v>
      </c>
      <c r="AV135" s="13" t="s">
        <v>178</v>
      </c>
      <c r="AW135" s="13" t="s">
        <v>39</v>
      </c>
      <c r="AX135" s="13" t="s">
        <v>85</v>
      </c>
      <c r="AY135" s="165" t="s">
        <v>172</v>
      </c>
    </row>
    <row r="136" spans="2:65" s="11" customFormat="1" ht="22.8" customHeight="1" x14ac:dyDescent="0.25">
      <c r="B136" s="122"/>
      <c r="D136" s="123" t="s">
        <v>77</v>
      </c>
      <c r="E136" s="132" t="s">
        <v>269</v>
      </c>
      <c r="F136" s="132" t="s">
        <v>402</v>
      </c>
      <c r="I136" s="125"/>
      <c r="J136" s="133">
        <f>BK136</f>
        <v>0</v>
      </c>
      <c r="L136" s="122"/>
      <c r="M136" s="127"/>
      <c r="P136" s="128">
        <f>SUM(P137:P150)</f>
        <v>0</v>
      </c>
      <c r="R136" s="128">
        <f>SUM(R137:R150)</f>
        <v>3.7763986596255004</v>
      </c>
      <c r="T136" s="129">
        <f>SUM(T137:T150)</f>
        <v>0</v>
      </c>
      <c r="AR136" s="123" t="s">
        <v>85</v>
      </c>
      <c r="AT136" s="130" t="s">
        <v>77</v>
      </c>
      <c r="AU136" s="130" t="s">
        <v>85</v>
      </c>
      <c r="AY136" s="123" t="s">
        <v>172</v>
      </c>
      <c r="BK136" s="131">
        <f>SUM(BK137:BK150)</f>
        <v>0</v>
      </c>
    </row>
    <row r="137" spans="2:65" s="1" customFormat="1" ht="16.5" customHeight="1" x14ac:dyDescent="0.2">
      <c r="B137" s="34"/>
      <c r="C137" s="134" t="s">
        <v>260</v>
      </c>
      <c r="D137" s="134" t="s">
        <v>174</v>
      </c>
      <c r="E137" s="135" t="s">
        <v>1267</v>
      </c>
      <c r="F137" s="136" t="s">
        <v>1268</v>
      </c>
      <c r="G137" s="137" t="s">
        <v>935</v>
      </c>
      <c r="H137" s="138">
        <v>67.8</v>
      </c>
      <c r="I137" s="139"/>
      <c r="J137" s="140">
        <f>ROUND(I137*H137,2)</f>
        <v>0</v>
      </c>
      <c r="K137" s="141"/>
      <c r="L137" s="34"/>
      <c r="M137" s="142" t="s">
        <v>34</v>
      </c>
      <c r="N137" s="143" t="s">
        <v>49</v>
      </c>
      <c r="P137" s="144">
        <f>O137*H137</f>
        <v>0</v>
      </c>
      <c r="Q137" s="144">
        <v>1.42712442E-2</v>
      </c>
      <c r="R137" s="144">
        <f>Q137*H137</f>
        <v>0.96759035675999994</v>
      </c>
      <c r="S137" s="144">
        <v>0</v>
      </c>
      <c r="T137" s="145">
        <f>S137*H137</f>
        <v>0</v>
      </c>
      <c r="AR137" s="146" t="s">
        <v>178</v>
      </c>
      <c r="AT137" s="146" t="s">
        <v>174</v>
      </c>
      <c r="AU137" s="146" t="s">
        <v>87</v>
      </c>
      <c r="AY137" s="18" t="s">
        <v>172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8" t="s">
        <v>85</v>
      </c>
      <c r="BK137" s="147">
        <f>ROUND(I137*H137,2)</f>
        <v>0</v>
      </c>
      <c r="BL137" s="18" t="s">
        <v>178</v>
      </c>
      <c r="BM137" s="146" t="s">
        <v>1309</v>
      </c>
    </row>
    <row r="138" spans="2:65" s="1" customFormat="1" ht="10.199999999999999" x14ac:dyDescent="0.2">
      <c r="B138" s="34"/>
      <c r="D138" s="152" t="s">
        <v>182</v>
      </c>
      <c r="F138" s="153" t="s">
        <v>1270</v>
      </c>
      <c r="I138" s="150"/>
      <c r="L138" s="34"/>
      <c r="M138" s="151"/>
      <c r="T138" s="55"/>
      <c r="AT138" s="18" t="s">
        <v>182</v>
      </c>
      <c r="AU138" s="18" t="s">
        <v>87</v>
      </c>
    </row>
    <row r="139" spans="2:65" s="14" customFormat="1" ht="10.199999999999999" x14ac:dyDescent="0.2">
      <c r="B139" s="171"/>
      <c r="D139" s="148" t="s">
        <v>184</v>
      </c>
      <c r="E139" s="172" t="s">
        <v>34</v>
      </c>
      <c r="F139" s="173" t="s">
        <v>1310</v>
      </c>
      <c r="H139" s="172" t="s">
        <v>34</v>
      </c>
      <c r="I139" s="174"/>
      <c r="L139" s="171"/>
      <c r="M139" s="175"/>
      <c r="T139" s="176"/>
      <c r="AT139" s="172" t="s">
        <v>184</v>
      </c>
      <c r="AU139" s="172" t="s">
        <v>87</v>
      </c>
      <c r="AV139" s="14" t="s">
        <v>85</v>
      </c>
      <c r="AW139" s="14" t="s">
        <v>39</v>
      </c>
      <c r="AX139" s="14" t="s">
        <v>78</v>
      </c>
      <c r="AY139" s="172" t="s">
        <v>172</v>
      </c>
    </row>
    <row r="140" spans="2:65" s="12" customFormat="1" ht="10.199999999999999" x14ac:dyDescent="0.2">
      <c r="B140" s="154"/>
      <c r="D140" s="148" t="s">
        <v>184</v>
      </c>
      <c r="E140" s="155" t="s">
        <v>34</v>
      </c>
      <c r="F140" s="156" t="s">
        <v>1311</v>
      </c>
      <c r="H140" s="157">
        <v>67.8</v>
      </c>
      <c r="I140" s="158"/>
      <c r="L140" s="154"/>
      <c r="M140" s="159"/>
      <c r="T140" s="160"/>
      <c r="AT140" s="155" t="s">
        <v>184</v>
      </c>
      <c r="AU140" s="155" t="s">
        <v>87</v>
      </c>
      <c r="AV140" s="12" t="s">
        <v>87</v>
      </c>
      <c r="AW140" s="12" t="s">
        <v>39</v>
      </c>
      <c r="AX140" s="12" t="s">
        <v>85</v>
      </c>
      <c r="AY140" s="155" t="s">
        <v>172</v>
      </c>
    </row>
    <row r="141" spans="2:65" s="1" customFormat="1" ht="16.5" customHeight="1" x14ac:dyDescent="0.2">
      <c r="B141" s="34"/>
      <c r="C141" s="134" t="s">
        <v>269</v>
      </c>
      <c r="D141" s="134" t="s">
        <v>174</v>
      </c>
      <c r="E141" s="135" t="s">
        <v>1312</v>
      </c>
      <c r="F141" s="136" t="s">
        <v>1313</v>
      </c>
      <c r="G141" s="137" t="s">
        <v>228</v>
      </c>
      <c r="H141" s="138">
        <v>2.5550000000000002</v>
      </c>
      <c r="I141" s="139"/>
      <c r="J141" s="140">
        <f>ROUND(I141*H141,2)</f>
        <v>0</v>
      </c>
      <c r="K141" s="141"/>
      <c r="L141" s="34"/>
      <c r="M141" s="142" t="s">
        <v>34</v>
      </c>
      <c r="N141" s="143" t="s">
        <v>49</v>
      </c>
      <c r="P141" s="144">
        <f>O141*H141</f>
        <v>0</v>
      </c>
      <c r="Q141" s="144">
        <v>1.0160145021</v>
      </c>
      <c r="R141" s="144">
        <f>Q141*H141</f>
        <v>2.5959170528655</v>
      </c>
      <c r="S141" s="144">
        <v>0</v>
      </c>
      <c r="T141" s="145">
        <f>S141*H141</f>
        <v>0</v>
      </c>
      <c r="AR141" s="146" t="s">
        <v>178</v>
      </c>
      <c r="AT141" s="146" t="s">
        <v>174</v>
      </c>
      <c r="AU141" s="146" t="s">
        <v>87</v>
      </c>
      <c r="AY141" s="18" t="s">
        <v>172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8" t="s">
        <v>85</v>
      </c>
      <c r="BK141" s="147">
        <f>ROUND(I141*H141,2)</f>
        <v>0</v>
      </c>
      <c r="BL141" s="18" t="s">
        <v>178</v>
      </c>
      <c r="BM141" s="146" t="s">
        <v>1314</v>
      </c>
    </row>
    <row r="142" spans="2:65" s="1" customFormat="1" ht="10.199999999999999" x14ac:dyDescent="0.2">
      <c r="B142" s="34"/>
      <c r="D142" s="148" t="s">
        <v>180</v>
      </c>
      <c r="F142" s="149" t="s">
        <v>1315</v>
      </c>
      <c r="I142" s="150"/>
      <c r="L142" s="34"/>
      <c r="M142" s="151"/>
      <c r="T142" s="55"/>
      <c r="AT142" s="18" t="s">
        <v>180</v>
      </c>
      <c r="AU142" s="18" t="s">
        <v>87</v>
      </c>
    </row>
    <row r="143" spans="2:65" s="1" customFormat="1" ht="10.199999999999999" x14ac:dyDescent="0.2">
      <c r="B143" s="34"/>
      <c r="D143" s="152" t="s">
        <v>182</v>
      </c>
      <c r="F143" s="153" t="s">
        <v>1316</v>
      </c>
      <c r="I143" s="150"/>
      <c r="L143" s="34"/>
      <c r="M143" s="151"/>
      <c r="T143" s="55"/>
      <c r="AT143" s="18" t="s">
        <v>182</v>
      </c>
      <c r="AU143" s="18" t="s">
        <v>87</v>
      </c>
    </row>
    <row r="144" spans="2:65" s="12" customFormat="1" ht="10.199999999999999" x14ac:dyDescent="0.2">
      <c r="B144" s="154"/>
      <c r="D144" s="148" t="s">
        <v>184</v>
      </c>
      <c r="E144" s="155" t="s">
        <v>34</v>
      </c>
      <c r="F144" s="156" t="s">
        <v>1317</v>
      </c>
      <c r="H144" s="157">
        <v>2.5550000000000002</v>
      </c>
      <c r="I144" s="158"/>
      <c r="L144" s="154"/>
      <c r="M144" s="159"/>
      <c r="T144" s="160"/>
      <c r="AT144" s="155" t="s">
        <v>184</v>
      </c>
      <c r="AU144" s="155" t="s">
        <v>87</v>
      </c>
      <c r="AV144" s="12" t="s">
        <v>87</v>
      </c>
      <c r="AW144" s="12" t="s">
        <v>39</v>
      </c>
      <c r="AX144" s="12" t="s">
        <v>85</v>
      </c>
      <c r="AY144" s="155" t="s">
        <v>172</v>
      </c>
    </row>
    <row r="145" spans="2:65" s="1" customFormat="1" ht="16.5" customHeight="1" x14ac:dyDescent="0.2">
      <c r="B145" s="34"/>
      <c r="C145" s="134" t="s">
        <v>100</v>
      </c>
      <c r="D145" s="134" t="s">
        <v>174</v>
      </c>
      <c r="E145" s="135" t="s">
        <v>1273</v>
      </c>
      <c r="F145" s="136" t="s">
        <v>1274</v>
      </c>
      <c r="G145" s="137" t="s">
        <v>177</v>
      </c>
      <c r="H145" s="138">
        <v>309.66000000000003</v>
      </c>
      <c r="I145" s="139"/>
      <c r="J145" s="140">
        <f>ROUND(I145*H145,2)</f>
        <v>0</v>
      </c>
      <c r="K145" s="141"/>
      <c r="L145" s="34"/>
      <c r="M145" s="142" t="s">
        <v>34</v>
      </c>
      <c r="N145" s="143" t="s">
        <v>49</v>
      </c>
      <c r="P145" s="144">
        <f>O145*H145</f>
        <v>0</v>
      </c>
      <c r="Q145" s="144">
        <v>6.8749999999999996E-4</v>
      </c>
      <c r="R145" s="144">
        <f>Q145*H145</f>
        <v>0.21289125</v>
      </c>
      <c r="S145" s="144">
        <v>0</v>
      </c>
      <c r="T145" s="145">
        <f>S145*H145</f>
        <v>0</v>
      </c>
      <c r="AR145" s="146" t="s">
        <v>178</v>
      </c>
      <c r="AT145" s="146" t="s">
        <v>174</v>
      </c>
      <c r="AU145" s="146" t="s">
        <v>87</v>
      </c>
      <c r="AY145" s="18" t="s">
        <v>172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8" t="s">
        <v>85</v>
      </c>
      <c r="BK145" s="147">
        <f>ROUND(I145*H145,2)</f>
        <v>0</v>
      </c>
      <c r="BL145" s="18" t="s">
        <v>178</v>
      </c>
      <c r="BM145" s="146" t="s">
        <v>1318</v>
      </c>
    </row>
    <row r="146" spans="2:65" s="1" customFormat="1" ht="10.199999999999999" x14ac:dyDescent="0.2">
      <c r="B146" s="34"/>
      <c r="D146" s="148" t="s">
        <v>180</v>
      </c>
      <c r="F146" s="149" t="s">
        <v>1276</v>
      </c>
      <c r="I146" s="150"/>
      <c r="L146" s="34"/>
      <c r="M146" s="151"/>
      <c r="T146" s="55"/>
      <c r="AT146" s="18" t="s">
        <v>180</v>
      </c>
      <c r="AU146" s="18" t="s">
        <v>87</v>
      </c>
    </row>
    <row r="147" spans="2:65" s="1" customFormat="1" ht="10.199999999999999" x14ac:dyDescent="0.2">
      <c r="B147" s="34"/>
      <c r="D147" s="152" t="s">
        <v>182</v>
      </c>
      <c r="F147" s="153" t="s">
        <v>1277</v>
      </c>
      <c r="I147" s="150"/>
      <c r="L147" s="34"/>
      <c r="M147" s="151"/>
      <c r="T147" s="55"/>
      <c r="AT147" s="18" t="s">
        <v>182</v>
      </c>
      <c r="AU147" s="18" t="s">
        <v>87</v>
      </c>
    </row>
    <row r="148" spans="2:65" s="12" customFormat="1" ht="10.199999999999999" x14ac:dyDescent="0.2">
      <c r="B148" s="154"/>
      <c r="D148" s="148" t="s">
        <v>184</v>
      </c>
      <c r="E148" s="155" t="s">
        <v>34</v>
      </c>
      <c r="F148" s="156" t="s">
        <v>1291</v>
      </c>
      <c r="H148" s="157">
        <v>420</v>
      </c>
      <c r="I148" s="158"/>
      <c r="L148" s="154"/>
      <c r="M148" s="159"/>
      <c r="T148" s="160"/>
      <c r="AT148" s="155" t="s">
        <v>184</v>
      </c>
      <c r="AU148" s="155" t="s">
        <v>87</v>
      </c>
      <c r="AV148" s="12" t="s">
        <v>87</v>
      </c>
      <c r="AW148" s="12" t="s">
        <v>39</v>
      </c>
      <c r="AX148" s="12" t="s">
        <v>78</v>
      </c>
      <c r="AY148" s="155" t="s">
        <v>172</v>
      </c>
    </row>
    <row r="149" spans="2:65" s="12" customFormat="1" ht="10.199999999999999" x14ac:dyDescent="0.2">
      <c r="B149" s="154"/>
      <c r="D149" s="148" t="s">
        <v>184</v>
      </c>
      <c r="E149" s="155" t="s">
        <v>34</v>
      </c>
      <c r="F149" s="156" t="s">
        <v>1292</v>
      </c>
      <c r="H149" s="157">
        <v>-110.34</v>
      </c>
      <c r="I149" s="158"/>
      <c r="L149" s="154"/>
      <c r="M149" s="159"/>
      <c r="T149" s="160"/>
      <c r="AT149" s="155" t="s">
        <v>184</v>
      </c>
      <c r="AU149" s="155" t="s">
        <v>87</v>
      </c>
      <c r="AV149" s="12" t="s">
        <v>87</v>
      </c>
      <c r="AW149" s="12" t="s">
        <v>39</v>
      </c>
      <c r="AX149" s="12" t="s">
        <v>78</v>
      </c>
      <c r="AY149" s="155" t="s">
        <v>172</v>
      </c>
    </row>
    <row r="150" spans="2:65" s="13" customFormat="1" ht="10.199999999999999" x14ac:dyDescent="0.2">
      <c r="B150" s="164"/>
      <c r="D150" s="148" t="s">
        <v>184</v>
      </c>
      <c r="E150" s="165" t="s">
        <v>34</v>
      </c>
      <c r="F150" s="166" t="s">
        <v>259</v>
      </c>
      <c r="H150" s="167">
        <v>309.66000000000003</v>
      </c>
      <c r="I150" s="168"/>
      <c r="L150" s="164"/>
      <c r="M150" s="169"/>
      <c r="T150" s="170"/>
      <c r="AT150" s="165" t="s">
        <v>184</v>
      </c>
      <c r="AU150" s="165" t="s">
        <v>87</v>
      </c>
      <c r="AV150" s="13" t="s">
        <v>178</v>
      </c>
      <c r="AW150" s="13" t="s">
        <v>39</v>
      </c>
      <c r="AX150" s="13" t="s">
        <v>85</v>
      </c>
      <c r="AY150" s="165" t="s">
        <v>172</v>
      </c>
    </row>
    <row r="151" spans="2:65" s="11" customFormat="1" ht="22.8" customHeight="1" x14ac:dyDescent="0.25">
      <c r="B151" s="122"/>
      <c r="D151" s="123" t="s">
        <v>77</v>
      </c>
      <c r="E151" s="132" t="s">
        <v>429</v>
      </c>
      <c r="F151" s="132" t="s">
        <v>430</v>
      </c>
      <c r="I151" s="125"/>
      <c r="J151" s="133">
        <f>BK151</f>
        <v>0</v>
      </c>
      <c r="L151" s="122"/>
      <c r="M151" s="127"/>
      <c r="P151" s="128">
        <f>SUM(P152:P154)</f>
        <v>0</v>
      </c>
      <c r="R151" s="128">
        <f>SUM(R152:R154)</f>
        <v>0</v>
      </c>
      <c r="T151" s="129">
        <f>SUM(T152:T154)</f>
        <v>0</v>
      </c>
      <c r="AR151" s="123" t="s">
        <v>85</v>
      </c>
      <c r="AT151" s="130" t="s">
        <v>77</v>
      </c>
      <c r="AU151" s="130" t="s">
        <v>85</v>
      </c>
      <c r="AY151" s="123" t="s">
        <v>172</v>
      </c>
      <c r="BK151" s="131">
        <f>SUM(BK152:BK154)</f>
        <v>0</v>
      </c>
    </row>
    <row r="152" spans="2:65" s="1" customFormat="1" ht="21.75" customHeight="1" x14ac:dyDescent="0.2">
      <c r="B152" s="34"/>
      <c r="C152" s="134" t="s">
        <v>102</v>
      </c>
      <c r="D152" s="134" t="s">
        <v>174</v>
      </c>
      <c r="E152" s="135" t="s">
        <v>1278</v>
      </c>
      <c r="F152" s="136" t="s">
        <v>1279</v>
      </c>
      <c r="G152" s="137" t="s">
        <v>228</v>
      </c>
      <c r="H152" s="138">
        <v>117.837</v>
      </c>
      <c r="I152" s="139"/>
      <c r="J152" s="140">
        <f>ROUND(I152*H152,2)</f>
        <v>0</v>
      </c>
      <c r="K152" s="141"/>
      <c r="L152" s="34"/>
      <c r="M152" s="142" t="s">
        <v>34</v>
      </c>
      <c r="N152" s="143" t="s">
        <v>49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178</v>
      </c>
      <c r="AT152" s="146" t="s">
        <v>174</v>
      </c>
      <c r="AU152" s="146" t="s">
        <v>87</v>
      </c>
      <c r="AY152" s="18" t="s">
        <v>172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8" t="s">
        <v>85</v>
      </c>
      <c r="BK152" s="147">
        <f>ROUND(I152*H152,2)</f>
        <v>0</v>
      </c>
      <c r="BL152" s="18" t="s">
        <v>178</v>
      </c>
      <c r="BM152" s="146" t="s">
        <v>1319</v>
      </c>
    </row>
    <row r="153" spans="2:65" s="1" customFormat="1" ht="19.2" x14ac:dyDescent="0.2">
      <c r="B153" s="34"/>
      <c r="D153" s="148" t="s">
        <v>180</v>
      </c>
      <c r="F153" s="149" t="s">
        <v>1281</v>
      </c>
      <c r="I153" s="150"/>
      <c r="L153" s="34"/>
      <c r="M153" s="151"/>
      <c r="T153" s="55"/>
      <c r="AT153" s="18" t="s">
        <v>180</v>
      </c>
      <c r="AU153" s="18" t="s">
        <v>87</v>
      </c>
    </row>
    <row r="154" spans="2:65" s="1" customFormat="1" ht="10.199999999999999" x14ac:dyDescent="0.2">
      <c r="B154" s="34"/>
      <c r="D154" s="152" t="s">
        <v>182</v>
      </c>
      <c r="F154" s="153" t="s">
        <v>1282</v>
      </c>
      <c r="I154" s="150"/>
      <c r="L154" s="34"/>
      <c r="M154" s="151"/>
      <c r="T154" s="55"/>
      <c r="AT154" s="18" t="s">
        <v>182</v>
      </c>
      <c r="AU154" s="18" t="s">
        <v>87</v>
      </c>
    </row>
    <row r="155" spans="2:65" s="11" customFormat="1" ht="25.95" customHeight="1" x14ac:dyDescent="0.25">
      <c r="B155" s="122"/>
      <c r="D155" s="123" t="s">
        <v>77</v>
      </c>
      <c r="E155" s="124" t="s">
        <v>437</v>
      </c>
      <c r="F155" s="124" t="s">
        <v>1036</v>
      </c>
      <c r="I155" s="125"/>
      <c r="J155" s="126">
        <f>BK155</f>
        <v>0</v>
      </c>
      <c r="L155" s="122"/>
      <c r="M155" s="127"/>
      <c r="P155" s="128">
        <f>P156</f>
        <v>0</v>
      </c>
      <c r="R155" s="128">
        <f>R156</f>
        <v>0.81204524999999994</v>
      </c>
      <c r="T155" s="129">
        <f>T156</f>
        <v>0</v>
      </c>
      <c r="AR155" s="123" t="s">
        <v>87</v>
      </c>
      <c r="AT155" s="130" t="s">
        <v>77</v>
      </c>
      <c r="AU155" s="130" t="s">
        <v>78</v>
      </c>
      <c r="AY155" s="123" t="s">
        <v>172</v>
      </c>
      <c r="BK155" s="131">
        <f>BK156</f>
        <v>0</v>
      </c>
    </row>
    <row r="156" spans="2:65" s="11" customFormat="1" ht="22.8" customHeight="1" x14ac:dyDescent="0.25">
      <c r="B156" s="122"/>
      <c r="D156" s="123" t="s">
        <v>77</v>
      </c>
      <c r="E156" s="132" t="s">
        <v>1320</v>
      </c>
      <c r="F156" s="132" t="s">
        <v>1321</v>
      </c>
      <c r="I156" s="125"/>
      <c r="J156" s="133">
        <f>BK156</f>
        <v>0</v>
      </c>
      <c r="L156" s="122"/>
      <c r="M156" s="127"/>
      <c r="P156" s="128">
        <f>SUM(P157:P168)</f>
        <v>0</v>
      </c>
      <c r="R156" s="128">
        <f>SUM(R157:R168)</f>
        <v>0.81204524999999994</v>
      </c>
      <c r="T156" s="129">
        <f>SUM(T157:T168)</f>
        <v>0</v>
      </c>
      <c r="AR156" s="123" t="s">
        <v>87</v>
      </c>
      <c r="AT156" s="130" t="s">
        <v>77</v>
      </c>
      <c r="AU156" s="130" t="s">
        <v>85</v>
      </c>
      <c r="AY156" s="123" t="s">
        <v>172</v>
      </c>
      <c r="BK156" s="131">
        <f>SUM(BK157:BK168)</f>
        <v>0</v>
      </c>
    </row>
    <row r="157" spans="2:65" s="1" customFormat="1" ht="21.75" customHeight="1" x14ac:dyDescent="0.2">
      <c r="B157" s="34"/>
      <c r="C157" s="134" t="s">
        <v>8</v>
      </c>
      <c r="D157" s="134" t="s">
        <v>174</v>
      </c>
      <c r="E157" s="135" t="s">
        <v>1322</v>
      </c>
      <c r="F157" s="136" t="s">
        <v>1323</v>
      </c>
      <c r="G157" s="137" t="s">
        <v>177</v>
      </c>
      <c r="H157" s="138">
        <v>309.66000000000003</v>
      </c>
      <c r="I157" s="139"/>
      <c r="J157" s="140">
        <f>ROUND(I157*H157,2)</f>
        <v>0</v>
      </c>
      <c r="K157" s="141"/>
      <c r="L157" s="34"/>
      <c r="M157" s="142" t="s">
        <v>34</v>
      </c>
      <c r="N157" s="143" t="s">
        <v>49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329</v>
      </c>
      <c r="AT157" s="146" t="s">
        <v>174</v>
      </c>
      <c r="AU157" s="146" t="s">
        <v>87</v>
      </c>
      <c r="AY157" s="18" t="s">
        <v>172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8" t="s">
        <v>85</v>
      </c>
      <c r="BK157" s="147">
        <f>ROUND(I157*H157,2)</f>
        <v>0</v>
      </c>
      <c r="BL157" s="18" t="s">
        <v>329</v>
      </c>
      <c r="BM157" s="146" t="s">
        <v>1324</v>
      </c>
    </row>
    <row r="158" spans="2:65" s="1" customFormat="1" ht="19.2" x14ac:dyDescent="0.2">
      <c r="B158" s="34"/>
      <c r="D158" s="148" t="s">
        <v>180</v>
      </c>
      <c r="F158" s="149" t="s">
        <v>1325</v>
      </c>
      <c r="I158" s="150"/>
      <c r="L158" s="34"/>
      <c r="M158" s="151"/>
      <c r="T158" s="55"/>
      <c r="AT158" s="18" t="s">
        <v>180</v>
      </c>
      <c r="AU158" s="18" t="s">
        <v>87</v>
      </c>
    </row>
    <row r="159" spans="2:65" s="1" customFormat="1" ht="10.199999999999999" x14ac:dyDescent="0.2">
      <c r="B159" s="34"/>
      <c r="D159" s="152" t="s">
        <v>182</v>
      </c>
      <c r="F159" s="153" t="s">
        <v>1326</v>
      </c>
      <c r="I159" s="150"/>
      <c r="L159" s="34"/>
      <c r="M159" s="151"/>
      <c r="T159" s="55"/>
      <c r="AT159" s="18" t="s">
        <v>182</v>
      </c>
      <c r="AU159" s="18" t="s">
        <v>87</v>
      </c>
    </row>
    <row r="160" spans="2:65" s="12" customFormat="1" ht="10.199999999999999" x14ac:dyDescent="0.2">
      <c r="B160" s="154"/>
      <c r="D160" s="148" t="s">
        <v>184</v>
      </c>
      <c r="E160" s="155" t="s">
        <v>34</v>
      </c>
      <c r="F160" s="156" t="s">
        <v>1291</v>
      </c>
      <c r="H160" s="157">
        <v>420</v>
      </c>
      <c r="I160" s="158"/>
      <c r="L160" s="154"/>
      <c r="M160" s="159"/>
      <c r="T160" s="160"/>
      <c r="AT160" s="155" t="s">
        <v>184</v>
      </c>
      <c r="AU160" s="155" t="s">
        <v>87</v>
      </c>
      <c r="AV160" s="12" t="s">
        <v>87</v>
      </c>
      <c r="AW160" s="12" t="s">
        <v>39</v>
      </c>
      <c r="AX160" s="12" t="s">
        <v>78</v>
      </c>
      <c r="AY160" s="155" t="s">
        <v>172</v>
      </c>
    </row>
    <row r="161" spans="2:65" s="12" customFormat="1" ht="20.399999999999999" x14ac:dyDescent="0.2">
      <c r="B161" s="154"/>
      <c r="D161" s="148" t="s">
        <v>184</v>
      </c>
      <c r="E161" s="155" t="s">
        <v>34</v>
      </c>
      <c r="F161" s="156" t="s">
        <v>1327</v>
      </c>
      <c r="H161" s="157">
        <v>-110.34</v>
      </c>
      <c r="I161" s="158"/>
      <c r="L161" s="154"/>
      <c r="M161" s="159"/>
      <c r="T161" s="160"/>
      <c r="AT161" s="155" t="s">
        <v>184</v>
      </c>
      <c r="AU161" s="155" t="s">
        <v>87</v>
      </c>
      <c r="AV161" s="12" t="s">
        <v>87</v>
      </c>
      <c r="AW161" s="12" t="s">
        <v>39</v>
      </c>
      <c r="AX161" s="12" t="s">
        <v>78</v>
      </c>
      <c r="AY161" s="155" t="s">
        <v>172</v>
      </c>
    </row>
    <row r="162" spans="2:65" s="13" customFormat="1" ht="10.199999999999999" x14ac:dyDescent="0.2">
      <c r="B162" s="164"/>
      <c r="D162" s="148" t="s">
        <v>184</v>
      </c>
      <c r="E162" s="165" t="s">
        <v>34</v>
      </c>
      <c r="F162" s="166" t="s">
        <v>259</v>
      </c>
      <c r="H162" s="167">
        <v>309.66000000000003</v>
      </c>
      <c r="I162" s="168"/>
      <c r="L162" s="164"/>
      <c r="M162" s="169"/>
      <c r="T162" s="170"/>
      <c r="AT162" s="165" t="s">
        <v>184</v>
      </c>
      <c r="AU162" s="165" t="s">
        <v>87</v>
      </c>
      <c r="AV162" s="13" t="s">
        <v>178</v>
      </c>
      <c r="AW162" s="13" t="s">
        <v>39</v>
      </c>
      <c r="AX162" s="13" t="s">
        <v>85</v>
      </c>
      <c r="AY162" s="165" t="s">
        <v>172</v>
      </c>
    </row>
    <row r="163" spans="2:65" s="1" customFormat="1" ht="16.5" customHeight="1" x14ac:dyDescent="0.2">
      <c r="B163" s="34"/>
      <c r="C163" s="187" t="s">
        <v>105</v>
      </c>
      <c r="D163" s="187" t="s">
        <v>940</v>
      </c>
      <c r="E163" s="188" t="s">
        <v>1328</v>
      </c>
      <c r="F163" s="189" t="s">
        <v>1329</v>
      </c>
      <c r="G163" s="190" t="s">
        <v>177</v>
      </c>
      <c r="H163" s="191">
        <v>360.90899999999999</v>
      </c>
      <c r="I163" s="192"/>
      <c r="J163" s="193">
        <f>ROUND(I163*H163,2)</f>
        <v>0</v>
      </c>
      <c r="K163" s="194"/>
      <c r="L163" s="195"/>
      <c r="M163" s="196" t="s">
        <v>34</v>
      </c>
      <c r="N163" s="197" t="s">
        <v>49</v>
      </c>
      <c r="P163" s="144">
        <f>O163*H163</f>
        <v>0</v>
      </c>
      <c r="Q163" s="144">
        <v>2.2499999999999998E-3</v>
      </c>
      <c r="R163" s="144">
        <f>Q163*H163</f>
        <v>0.81204524999999994</v>
      </c>
      <c r="S163" s="144">
        <v>0</v>
      </c>
      <c r="T163" s="145">
        <f>S163*H163</f>
        <v>0</v>
      </c>
      <c r="AR163" s="146" t="s">
        <v>445</v>
      </c>
      <c r="AT163" s="146" t="s">
        <v>940</v>
      </c>
      <c r="AU163" s="146" t="s">
        <v>87</v>
      </c>
      <c r="AY163" s="18" t="s">
        <v>172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8" t="s">
        <v>85</v>
      </c>
      <c r="BK163" s="147">
        <f>ROUND(I163*H163,2)</f>
        <v>0</v>
      </c>
      <c r="BL163" s="18" t="s">
        <v>329</v>
      </c>
      <c r="BM163" s="146" t="s">
        <v>1330</v>
      </c>
    </row>
    <row r="164" spans="2:65" s="1" customFormat="1" ht="10.199999999999999" x14ac:dyDescent="0.2">
      <c r="B164" s="34"/>
      <c r="D164" s="148" t="s">
        <v>180</v>
      </c>
      <c r="F164" s="149" t="s">
        <v>1329</v>
      </c>
      <c r="I164" s="150"/>
      <c r="L164" s="34"/>
      <c r="M164" s="151"/>
      <c r="T164" s="55"/>
      <c r="AT164" s="18" t="s">
        <v>180</v>
      </c>
      <c r="AU164" s="18" t="s">
        <v>87</v>
      </c>
    </row>
    <row r="165" spans="2:65" s="12" customFormat="1" ht="10.199999999999999" x14ac:dyDescent="0.2">
      <c r="B165" s="154"/>
      <c r="D165" s="148" t="s">
        <v>184</v>
      </c>
      <c r="F165" s="156" t="s">
        <v>1331</v>
      </c>
      <c r="H165" s="157">
        <v>360.90899999999999</v>
      </c>
      <c r="I165" s="158"/>
      <c r="L165" s="154"/>
      <c r="M165" s="159"/>
      <c r="T165" s="160"/>
      <c r="AT165" s="155" t="s">
        <v>184</v>
      </c>
      <c r="AU165" s="155" t="s">
        <v>87</v>
      </c>
      <c r="AV165" s="12" t="s">
        <v>87</v>
      </c>
      <c r="AW165" s="12" t="s">
        <v>4</v>
      </c>
      <c r="AX165" s="12" t="s">
        <v>85</v>
      </c>
      <c r="AY165" s="155" t="s">
        <v>172</v>
      </c>
    </row>
    <row r="166" spans="2:65" s="1" customFormat="1" ht="16.5" customHeight="1" x14ac:dyDescent="0.2">
      <c r="B166" s="34"/>
      <c r="C166" s="134" t="s">
        <v>310</v>
      </c>
      <c r="D166" s="134" t="s">
        <v>174</v>
      </c>
      <c r="E166" s="135" t="s">
        <v>1332</v>
      </c>
      <c r="F166" s="136" t="s">
        <v>1333</v>
      </c>
      <c r="G166" s="137" t="s">
        <v>228</v>
      </c>
      <c r="H166" s="138">
        <v>0.81200000000000006</v>
      </c>
      <c r="I166" s="139"/>
      <c r="J166" s="140">
        <f>ROUND(I166*H166,2)</f>
        <v>0</v>
      </c>
      <c r="K166" s="141"/>
      <c r="L166" s="34"/>
      <c r="M166" s="142" t="s">
        <v>34</v>
      </c>
      <c r="N166" s="143" t="s">
        <v>49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AR166" s="146" t="s">
        <v>329</v>
      </c>
      <c r="AT166" s="146" t="s">
        <v>174</v>
      </c>
      <c r="AU166" s="146" t="s">
        <v>87</v>
      </c>
      <c r="AY166" s="18" t="s">
        <v>172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8" t="s">
        <v>85</v>
      </c>
      <c r="BK166" s="147">
        <f>ROUND(I166*H166,2)</f>
        <v>0</v>
      </c>
      <c r="BL166" s="18" t="s">
        <v>329</v>
      </c>
      <c r="BM166" s="146" t="s">
        <v>1334</v>
      </c>
    </row>
    <row r="167" spans="2:65" s="1" customFormat="1" ht="19.2" x14ac:dyDescent="0.2">
      <c r="B167" s="34"/>
      <c r="D167" s="148" t="s">
        <v>180</v>
      </c>
      <c r="F167" s="149" t="s">
        <v>1335</v>
      </c>
      <c r="I167" s="150"/>
      <c r="L167" s="34"/>
      <c r="M167" s="151"/>
      <c r="T167" s="55"/>
      <c r="AT167" s="18" t="s">
        <v>180</v>
      </c>
      <c r="AU167" s="18" t="s">
        <v>87</v>
      </c>
    </row>
    <row r="168" spans="2:65" s="1" customFormat="1" ht="10.199999999999999" x14ac:dyDescent="0.2">
      <c r="B168" s="34"/>
      <c r="D168" s="152" t="s">
        <v>182</v>
      </c>
      <c r="F168" s="153" t="s">
        <v>1336</v>
      </c>
      <c r="I168" s="150"/>
      <c r="L168" s="34"/>
      <c r="M168" s="199"/>
      <c r="N168" s="200"/>
      <c r="O168" s="200"/>
      <c r="P168" s="200"/>
      <c r="Q168" s="200"/>
      <c r="R168" s="200"/>
      <c r="S168" s="200"/>
      <c r="T168" s="201"/>
      <c r="AT168" s="18" t="s">
        <v>182</v>
      </c>
      <c r="AU168" s="18" t="s">
        <v>87</v>
      </c>
    </row>
    <row r="169" spans="2:65" s="1" customFormat="1" ht="6.9" customHeight="1" x14ac:dyDescent="0.2">
      <c r="B169" s="43"/>
      <c r="C169" s="44"/>
      <c r="D169" s="44"/>
      <c r="E169" s="44"/>
      <c r="F169" s="44"/>
      <c r="G169" s="44"/>
      <c r="H169" s="44"/>
      <c r="I169" s="44"/>
      <c r="J169" s="44"/>
      <c r="K169" s="44"/>
      <c r="L169" s="34"/>
    </row>
  </sheetData>
  <sheetProtection algorithmName="SHA-512" hashValue="ys0ZtPCG7WENaYT2J99oZxEUgNeJOX7q/4jINNCFMjj/i6uCjFtwHIyJuz5EAgvTzgSLs34y2h1kW51pA7IG4Q==" saltValue="DJ1WEIg8rQXrUYVWsY/BqKDX1lrCUIo/2Geyd8p/jQZ8mDzh1UUc198d7XpXZkBJ5Cz72u0+SIvU+S8y8Gs6Qw==" spinCount="100000" sheet="1" objects="1" scenarios="1" formatColumns="0" formatRows="0" autoFilter="0"/>
  <autoFilter ref="C91:K168" xr:uid="{00000000-0009-0000-0000-00000B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7" r:id="rId1" xr:uid="{00000000-0004-0000-0B00-000000000000}"/>
    <hyperlink ref="F105" r:id="rId2" xr:uid="{00000000-0004-0000-0B00-000001000000}"/>
    <hyperlink ref="F108" r:id="rId3" xr:uid="{00000000-0004-0000-0B00-000002000000}"/>
    <hyperlink ref="F112" r:id="rId4" xr:uid="{00000000-0004-0000-0B00-000003000000}"/>
    <hyperlink ref="F119" r:id="rId5" xr:uid="{00000000-0004-0000-0B00-000004000000}"/>
    <hyperlink ref="F126" r:id="rId6" xr:uid="{00000000-0004-0000-0B00-000005000000}"/>
    <hyperlink ref="F132" r:id="rId7" xr:uid="{00000000-0004-0000-0B00-000006000000}"/>
    <hyperlink ref="F138" r:id="rId8" xr:uid="{00000000-0004-0000-0B00-000007000000}"/>
    <hyperlink ref="F143" r:id="rId9" xr:uid="{00000000-0004-0000-0B00-000008000000}"/>
    <hyperlink ref="F147" r:id="rId10" xr:uid="{00000000-0004-0000-0B00-000009000000}"/>
    <hyperlink ref="F154" r:id="rId11" xr:uid="{00000000-0004-0000-0B00-00000A000000}"/>
    <hyperlink ref="F159" r:id="rId12" xr:uid="{00000000-0004-0000-0B00-00000B000000}"/>
    <hyperlink ref="F168" r:id="rId13" xr:uid="{00000000-0004-0000-0B00-00000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70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123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1202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1337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114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ROUND(J90,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ROUND((SUM(BE90:BE169)),  2)</f>
        <v>0</v>
      </c>
      <c r="I35" s="95">
        <v>0.21</v>
      </c>
      <c r="J35" s="85">
        <f>ROUND(((SUM(BE90:BE169))*I35),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ROUND((SUM(BF90:BF169)),  2)</f>
        <v>0</v>
      </c>
      <c r="I36" s="95">
        <v>0.12</v>
      </c>
      <c r="J36" s="85">
        <f>ROUND(((SUM(BF90:BF169))*I36),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ROUND((SUM(BG90:BG169)),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ROUND((SUM(BH90:BH169)),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ROUND((SUM(BI90:BI169)),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1202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C - Kačírek pochozí vsak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J90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J91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J92</f>
        <v>0</v>
      </c>
      <c r="L65" s="109"/>
    </row>
    <row r="66" spans="2:12" s="9" customFormat="1" ht="19.95" customHeight="1" x14ac:dyDescent="0.2">
      <c r="B66" s="109"/>
      <c r="D66" s="110" t="s">
        <v>1204</v>
      </c>
      <c r="E66" s="111"/>
      <c r="F66" s="111"/>
      <c r="G66" s="111"/>
      <c r="H66" s="111"/>
      <c r="I66" s="111"/>
      <c r="J66" s="112">
        <f>J119</f>
        <v>0</v>
      </c>
      <c r="L66" s="109"/>
    </row>
    <row r="67" spans="2:12" s="9" customFormat="1" ht="19.95" customHeight="1" x14ac:dyDescent="0.2">
      <c r="B67" s="109"/>
      <c r="D67" s="110" t="s">
        <v>209</v>
      </c>
      <c r="E67" s="111"/>
      <c r="F67" s="111"/>
      <c r="G67" s="111"/>
      <c r="H67" s="111"/>
      <c r="I67" s="111"/>
      <c r="J67" s="112">
        <f>J147</f>
        <v>0</v>
      </c>
      <c r="L67" s="109"/>
    </row>
    <row r="68" spans="2:12" s="9" customFormat="1" ht="19.95" customHeight="1" x14ac:dyDescent="0.2">
      <c r="B68" s="109"/>
      <c r="D68" s="110" t="s">
        <v>210</v>
      </c>
      <c r="E68" s="111"/>
      <c r="F68" s="111"/>
      <c r="G68" s="111"/>
      <c r="H68" s="111"/>
      <c r="I68" s="111"/>
      <c r="J68" s="112">
        <f>J166</f>
        <v>0</v>
      </c>
      <c r="L68" s="109"/>
    </row>
    <row r="69" spans="2:12" s="1" customFormat="1" ht="21.75" customHeight="1" x14ac:dyDescent="0.2">
      <c r="B69" s="34"/>
      <c r="L69" s="34"/>
    </row>
    <row r="70" spans="2:12" s="1" customFormat="1" ht="6.9" customHeight="1" x14ac:dyDescent="0.2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4"/>
    </row>
    <row r="74" spans="2:12" s="1" customFormat="1" ht="6.9" customHeight="1" x14ac:dyDescent="0.2"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34"/>
    </row>
    <row r="75" spans="2:12" s="1" customFormat="1" ht="24.9" customHeight="1" x14ac:dyDescent="0.2">
      <c r="B75" s="34"/>
      <c r="C75" s="22" t="s">
        <v>157</v>
      </c>
      <c r="L75" s="34"/>
    </row>
    <row r="76" spans="2:12" s="1" customFormat="1" ht="6.9" customHeight="1" x14ac:dyDescent="0.2">
      <c r="B76" s="34"/>
      <c r="L76" s="34"/>
    </row>
    <row r="77" spans="2:12" s="1" customFormat="1" ht="12" customHeight="1" x14ac:dyDescent="0.2">
      <c r="B77" s="34"/>
      <c r="C77" s="28" t="s">
        <v>16</v>
      </c>
      <c r="L77" s="34"/>
    </row>
    <row r="78" spans="2:12" s="1" customFormat="1" ht="16.5" customHeight="1" x14ac:dyDescent="0.2">
      <c r="B78" s="34"/>
      <c r="E78" s="328" t="str">
        <f>E7</f>
        <v>ÚPRAVY HŘBITOVA KBELY- ETAPA1</v>
      </c>
      <c r="F78" s="329"/>
      <c r="G78" s="329"/>
      <c r="H78" s="329"/>
      <c r="L78" s="34"/>
    </row>
    <row r="79" spans="2:12" ht="12" customHeight="1" x14ac:dyDescent="0.2">
      <c r="B79" s="21"/>
      <c r="C79" s="28" t="s">
        <v>147</v>
      </c>
      <c r="L79" s="21"/>
    </row>
    <row r="80" spans="2:12" s="1" customFormat="1" ht="16.5" customHeight="1" x14ac:dyDescent="0.2">
      <c r="B80" s="34"/>
      <c r="E80" s="328" t="s">
        <v>1202</v>
      </c>
      <c r="F80" s="330"/>
      <c r="G80" s="330"/>
      <c r="H80" s="330"/>
      <c r="L80" s="34"/>
    </row>
    <row r="81" spans="2:65" s="1" customFormat="1" ht="12" customHeight="1" x14ac:dyDescent="0.2">
      <c r="B81" s="34"/>
      <c r="C81" s="28" t="s">
        <v>149</v>
      </c>
      <c r="L81" s="34"/>
    </row>
    <row r="82" spans="2:65" s="1" customFormat="1" ht="16.5" customHeight="1" x14ac:dyDescent="0.2">
      <c r="B82" s="34"/>
      <c r="E82" s="292" t="str">
        <f>E11</f>
        <v>C - Kačírek pochozí vsak</v>
      </c>
      <c r="F82" s="330"/>
      <c r="G82" s="330"/>
      <c r="H82" s="330"/>
      <c r="L82" s="34"/>
    </row>
    <row r="83" spans="2:65" s="1" customFormat="1" ht="6.9" customHeight="1" x14ac:dyDescent="0.2">
      <c r="B83" s="34"/>
      <c r="L83" s="34"/>
    </row>
    <row r="84" spans="2:65" s="1" customFormat="1" ht="12" customHeight="1" x14ac:dyDescent="0.2">
      <c r="B84" s="34"/>
      <c r="C84" s="28" t="s">
        <v>21</v>
      </c>
      <c r="F84" s="26" t="str">
        <f>F14</f>
        <v>Praha 9-Kbely</v>
      </c>
      <c r="I84" s="28" t="s">
        <v>23</v>
      </c>
      <c r="J84" s="51" t="str">
        <f>IF(J14="","",J14)</f>
        <v>17. 11. 2024</v>
      </c>
      <c r="L84" s="34"/>
    </row>
    <row r="85" spans="2:65" s="1" customFormat="1" ht="6.9" customHeight="1" x14ac:dyDescent="0.2">
      <c r="B85" s="34"/>
      <c r="L85" s="34"/>
    </row>
    <row r="86" spans="2:65" s="1" customFormat="1" ht="25.65" customHeight="1" x14ac:dyDescent="0.2">
      <c r="B86" s="34"/>
      <c r="C86" s="28" t="s">
        <v>29</v>
      </c>
      <c r="F86" s="26" t="str">
        <f>E17</f>
        <v>MĆ Praha 19, Semilská 43/1, 197 00 Praha 9-Kbely</v>
      </c>
      <c r="I86" s="28" t="s">
        <v>37</v>
      </c>
      <c r="J86" s="32" t="str">
        <f>E23</f>
        <v xml:space="preserve">Ing.Jan Pustějovský, Ph.D.,  </v>
      </c>
      <c r="L86" s="34"/>
    </row>
    <row r="87" spans="2:65" s="1" customFormat="1" ht="15.15" customHeight="1" x14ac:dyDescent="0.2">
      <c r="B87" s="34"/>
      <c r="C87" s="28" t="s">
        <v>35</v>
      </c>
      <c r="F87" s="26" t="str">
        <f>IF(E20="","",E20)</f>
        <v>Vyplň údaj</v>
      </c>
      <c r="I87" s="28" t="s">
        <v>40</v>
      </c>
      <c r="J87" s="32" t="str">
        <f>E26</f>
        <v xml:space="preserve"> </v>
      </c>
      <c r="L87" s="34"/>
    </row>
    <row r="88" spans="2:65" s="1" customFormat="1" ht="10.35" customHeight="1" x14ac:dyDescent="0.2">
      <c r="B88" s="34"/>
      <c r="L88" s="34"/>
    </row>
    <row r="89" spans="2:65" s="10" customFormat="1" ht="29.25" customHeight="1" x14ac:dyDescent="0.2">
      <c r="B89" s="113"/>
      <c r="C89" s="114" t="s">
        <v>158</v>
      </c>
      <c r="D89" s="115" t="s">
        <v>63</v>
      </c>
      <c r="E89" s="115" t="s">
        <v>59</v>
      </c>
      <c r="F89" s="115" t="s">
        <v>60</v>
      </c>
      <c r="G89" s="115" t="s">
        <v>159</v>
      </c>
      <c r="H89" s="115" t="s">
        <v>160</v>
      </c>
      <c r="I89" s="115" t="s">
        <v>161</v>
      </c>
      <c r="J89" s="116" t="s">
        <v>153</v>
      </c>
      <c r="K89" s="117" t="s">
        <v>162</v>
      </c>
      <c r="L89" s="113"/>
      <c r="M89" s="58" t="s">
        <v>34</v>
      </c>
      <c r="N89" s="59" t="s">
        <v>48</v>
      </c>
      <c r="O89" s="59" t="s">
        <v>163</v>
      </c>
      <c r="P89" s="59" t="s">
        <v>164</v>
      </c>
      <c r="Q89" s="59" t="s">
        <v>165</v>
      </c>
      <c r="R89" s="59" t="s">
        <v>166</v>
      </c>
      <c r="S89" s="59" t="s">
        <v>167</v>
      </c>
      <c r="T89" s="60" t="s">
        <v>168</v>
      </c>
    </row>
    <row r="90" spans="2:65" s="1" customFormat="1" ht="22.8" customHeight="1" x14ac:dyDescent="0.3">
      <c r="B90" s="34"/>
      <c r="C90" s="63" t="s">
        <v>169</v>
      </c>
      <c r="J90" s="118">
        <f>BK90</f>
        <v>0</v>
      </c>
      <c r="L90" s="34"/>
      <c r="M90" s="61"/>
      <c r="N90" s="52"/>
      <c r="O90" s="52"/>
      <c r="P90" s="119">
        <f>P91</f>
        <v>0</v>
      </c>
      <c r="Q90" s="52"/>
      <c r="R90" s="119">
        <f>R91</f>
        <v>30.959445787500002</v>
      </c>
      <c r="S90" s="52"/>
      <c r="T90" s="120">
        <f>T91</f>
        <v>0</v>
      </c>
      <c r="AT90" s="18" t="s">
        <v>77</v>
      </c>
      <c r="AU90" s="18" t="s">
        <v>154</v>
      </c>
      <c r="BK90" s="121">
        <f>BK91</f>
        <v>0</v>
      </c>
    </row>
    <row r="91" spans="2:65" s="11" customFormat="1" ht="25.95" customHeight="1" x14ac:dyDescent="0.25">
      <c r="B91" s="122"/>
      <c r="D91" s="123" t="s">
        <v>77</v>
      </c>
      <c r="E91" s="124" t="s">
        <v>170</v>
      </c>
      <c r="F91" s="124" t="s">
        <v>171</v>
      </c>
      <c r="I91" s="125"/>
      <c r="J91" s="126">
        <f>BK91</f>
        <v>0</v>
      </c>
      <c r="L91" s="122"/>
      <c r="M91" s="127"/>
      <c r="P91" s="128">
        <f>P92+P119+P147+P166</f>
        <v>0</v>
      </c>
      <c r="R91" s="128">
        <f>R92+R119+R147+R166</f>
        <v>30.959445787500002</v>
      </c>
      <c r="T91" s="129">
        <f>T92+T119+T147+T166</f>
        <v>0</v>
      </c>
      <c r="AR91" s="123" t="s">
        <v>85</v>
      </c>
      <c r="AT91" s="130" t="s">
        <v>77</v>
      </c>
      <c r="AU91" s="130" t="s">
        <v>78</v>
      </c>
      <c r="AY91" s="123" t="s">
        <v>172</v>
      </c>
      <c r="BK91" s="131">
        <f>BK92+BK119+BK147+BK166</f>
        <v>0</v>
      </c>
    </row>
    <row r="92" spans="2:65" s="11" customFormat="1" ht="22.8" customHeight="1" x14ac:dyDescent="0.25">
      <c r="B92" s="122"/>
      <c r="D92" s="123" t="s">
        <v>77</v>
      </c>
      <c r="E92" s="132" t="s">
        <v>85</v>
      </c>
      <c r="F92" s="132" t="s">
        <v>173</v>
      </c>
      <c r="I92" s="125"/>
      <c r="J92" s="133">
        <f>BK92</f>
        <v>0</v>
      </c>
      <c r="L92" s="122"/>
      <c r="M92" s="127"/>
      <c r="P92" s="128">
        <f>SUM(P93:P118)</f>
        <v>0</v>
      </c>
      <c r="R92" s="128">
        <f>SUM(R93:R118)</f>
        <v>0</v>
      </c>
      <c r="T92" s="129">
        <f>SUM(T93:T118)</f>
        <v>0</v>
      </c>
      <c r="AR92" s="123" t="s">
        <v>85</v>
      </c>
      <c r="AT92" s="130" t="s">
        <v>77</v>
      </c>
      <c r="AU92" s="130" t="s">
        <v>85</v>
      </c>
      <c r="AY92" s="123" t="s">
        <v>172</v>
      </c>
      <c r="BK92" s="131">
        <f>SUM(BK93:BK118)</f>
        <v>0</v>
      </c>
    </row>
    <row r="93" spans="2:65" s="1" customFormat="1" ht="21.75" customHeight="1" x14ac:dyDescent="0.2">
      <c r="B93" s="34"/>
      <c r="C93" s="134" t="s">
        <v>85</v>
      </c>
      <c r="D93" s="134" t="s">
        <v>174</v>
      </c>
      <c r="E93" s="135" t="s">
        <v>1285</v>
      </c>
      <c r="F93" s="136" t="s">
        <v>1286</v>
      </c>
      <c r="G93" s="137" t="s">
        <v>215</v>
      </c>
      <c r="H93" s="138">
        <v>12.395</v>
      </c>
      <c r="I93" s="139"/>
      <c r="J93" s="140">
        <f>ROUND(I93*H93,2)</f>
        <v>0</v>
      </c>
      <c r="K93" s="141"/>
      <c r="L93" s="34"/>
      <c r="M93" s="142" t="s">
        <v>34</v>
      </c>
      <c r="N93" s="143" t="s">
        <v>49</v>
      </c>
      <c r="P93" s="144">
        <f>O93*H93</f>
        <v>0</v>
      </c>
      <c r="Q93" s="144">
        <v>0</v>
      </c>
      <c r="R93" s="144">
        <f>Q93*H93</f>
        <v>0</v>
      </c>
      <c r="S93" s="144">
        <v>0</v>
      </c>
      <c r="T93" s="145">
        <f>S93*H93</f>
        <v>0</v>
      </c>
      <c r="AR93" s="146" t="s">
        <v>178</v>
      </c>
      <c r="AT93" s="146" t="s">
        <v>174</v>
      </c>
      <c r="AU93" s="146" t="s">
        <v>87</v>
      </c>
      <c r="AY93" s="18" t="s">
        <v>172</v>
      </c>
      <c r="BE93" s="147">
        <f>IF(N93="základní",J93,0)</f>
        <v>0</v>
      </c>
      <c r="BF93" s="147">
        <f>IF(N93="snížená",J93,0)</f>
        <v>0</v>
      </c>
      <c r="BG93" s="147">
        <f>IF(N93="zákl. přenesená",J93,0)</f>
        <v>0</v>
      </c>
      <c r="BH93" s="147">
        <f>IF(N93="sníž. přenesená",J93,0)</f>
        <v>0</v>
      </c>
      <c r="BI93" s="147">
        <f>IF(N93="nulová",J93,0)</f>
        <v>0</v>
      </c>
      <c r="BJ93" s="18" t="s">
        <v>85</v>
      </c>
      <c r="BK93" s="147">
        <f>ROUND(I93*H93,2)</f>
        <v>0</v>
      </c>
      <c r="BL93" s="18" t="s">
        <v>178</v>
      </c>
      <c r="BM93" s="146" t="s">
        <v>1287</v>
      </c>
    </row>
    <row r="94" spans="2:65" s="1" customFormat="1" ht="10.199999999999999" x14ac:dyDescent="0.2">
      <c r="B94" s="34"/>
      <c r="D94" s="148" t="s">
        <v>180</v>
      </c>
      <c r="F94" s="149" t="s">
        <v>1288</v>
      </c>
      <c r="I94" s="150"/>
      <c r="L94" s="34"/>
      <c r="M94" s="151"/>
      <c r="T94" s="55"/>
      <c r="AT94" s="18" t="s">
        <v>180</v>
      </c>
      <c r="AU94" s="18" t="s">
        <v>87</v>
      </c>
    </row>
    <row r="95" spans="2:65" s="1" customFormat="1" ht="10.199999999999999" x14ac:dyDescent="0.2">
      <c r="B95" s="34"/>
      <c r="D95" s="152" t="s">
        <v>182</v>
      </c>
      <c r="F95" s="153" t="s">
        <v>1289</v>
      </c>
      <c r="I95" s="150"/>
      <c r="L95" s="34"/>
      <c r="M95" s="151"/>
      <c r="T95" s="55"/>
      <c r="AT95" s="18" t="s">
        <v>182</v>
      </c>
      <c r="AU95" s="18" t="s">
        <v>87</v>
      </c>
    </row>
    <row r="96" spans="2:65" s="14" customFormat="1" ht="10.199999999999999" x14ac:dyDescent="0.2">
      <c r="B96" s="171"/>
      <c r="D96" s="148" t="s">
        <v>184</v>
      </c>
      <c r="E96" s="172" t="s">
        <v>34</v>
      </c>
      <c r="F96" s="173" t="s">
        <v>1338</v>
      </c>
      <c r="H96" s="172" t="s">
        <v>34</v>
      </c>
      <c r="I96" s="174"/>
      <c r="L96" s="171"/>
      <c r="M96" s="175"/>
      <c r="T96" s="176"/>
      <c r="AT96" s="172" t="s">
        <v>184</v>
      </c>
      <c r="AU96" s="172" t="s">
        <v>87</v>
      </c>
      <c r="AV96" s="14" t="s">
        <v>85</v>
      </c>
      <c r="AW96" s="14" t="s">
        <v>39</v>
      </c>
      <c r="AX96" s="14" t="s">
        <v>78</v>
      </c>
      <c r="AY96" s="172" t="s">
        <v>172</v>
      </c>
    </row>
    <row r="97" spans="2:65" s="12" customFormat="1" ht="10.199999999999999" x14ac:dyDescent="0.2">
      <c r="B97" s="154"/>
      <c r="D97" s="148" t="s">
        <v>184</v>
      </c>
      <c r="E97" s="155" t="s">
        <v>34</v>
      </c>
      <c r="F97" s="156" t="s">
        <v>1339</v>
      </c>
      <c r="H97" s="157">
        <v>2.1</v>
      </c>
      <c r="I97" s="158"/>
      <c r="L97" s="154"/>
      <c r="M97" s="159"/>
      <c r="T97" s="160"/>
      <c r="AT97" s="155" t="s">
        <v>184</v>
      </c>
      <c r="AU97" s="155" t="s">
        <v>87</v>
      </c>
      <c r="AV97" s="12" t="s">
        <v>87</v>
      </c>
      <c r="AW97" s="12" t="s">
        <v>39</v>
      </c>
      <c r="AX97" s="12" t="s">
        <v>78</v>
      </c>
      <c r="AY97" s="155" t="s">
        <v>172</v>
      </c>
    </row>
    <row r="98" spans="2:65" s="12" customFormat="1" ht="10.199999999999999" x14ac:dyDescent="0.2">
      <c r="B98" s="154"/>
      <c r="D98" s="148" t="s">
        <v>184</v>
      </c>
      <c r="E98" s="155" t="s">
        <v>34</v>
      </c>
      <c r="F98" s="156" t="s">
        <v>1340</v>
      </c>
      <c r="H98" s="157">
        <v>2.8879999999999999</v>
      </c>
      <c r="I98" s="158"/>
      <c r="L98" s="154"/>
      <c r="M98" s="159"/>
      <c r="T98" s="160"/>
      <c r="AT98" s="155" t="s">
        <v>184</v>
      </c>
      <c r="AU98" s="155" t="s">
        <v>87</v>
      </c>
      <c r="AV98" s="12" t="s">
        <v>87</v>
      </c>
      <c r="AW98" s="12" t="s">
        <v>39</v>
      </c>
      <c r="AX98" s="12" t="s">
        <v>78</v>
      </c>
      <c r="AY98" s="155" t="s">
        <v>172</v>
      </c>
    </row>
    <row r="99" spans="2:65" s="12" customFormat="1" ht="10.199999999999999" x14ac:dyDescent="0.2">
      <c r="B99" s="154"/>
      <c r="D99" s="148" t="s">
        <v>184</v>
      </c>
      <c r="E99" s="155" t="s">
        <v>34</v>
      </c>
      <c r="F99" s="156" t="s">
        <v>1341</v>
      </c>
      <c r="H99" s="157">
        <v>3.9380000000000002</v>
      </c>
      <c r="I99" s="158"/>
      <c r="L99" s="154"/>
      <c r="M99" s="159"/>
      <c r="T99" s="160"/>
      <c r="AT99" s="155" t="s">
        <v>184</v>
      </c>
      <c r="AU99" s="155" t="s">
        <v>87</v>
      </c>
      <c r="AV99" s="12" t="s">
        <v>87</v>
      </c>
      <c r="AW99" s="12" t="s">
        <v>39</v>
      </c>
      <c r="AX99" s="12" t="s">
        <v>78</v>
      </c>
      <c r="AY99" s="155" t="s">
        <v>172</v>
      </c>
    </row>
    <row r="100" spans="2:65" s="12" customFormat="1" ht="10.199999999999999" x14ac:dyDescent="0.2">
      <c r="B100" s="154"/>
      <c r="D100" s="148" t="s">
        <v>184</v>
      </c>
      <c r="E100" s="155" t="s">
        <v>34</v>
      </c>
      <c r="F100" s="156" t="s">
        <v>1342</v>
      </c>
      <c r="H100" s="157">
        <v>2.681</v>
      </c>
      <c r="I100" s="158"/>
      <c r="L100" s="154"/>
      <c r="M100" s="159"/>
      <c r="T100" s="160"/>
      <c r="AT100" s="155" t="s">
        <v>184</v>
      </c>
      <c r="AU100" s="155" t="s">
        <v>87</v>
      </c>
      <c r="AV100" s="12" t="s">
        <v>87</v>
      </c>
      <c r="AW100" s="12" t="s">
        <v>39</v>
      </c>
      <c r="AX100" s="12" t="s">
        <v>78</v>
      </c>
      <c r="AY100" s="155" t="s">
        <v>172</v>
      </c>
    </row>
    <row r="101" spans="2:65" s="12" customFormat="1" ht="10.199999999999999" x14ac:dyDescent="0.2">
      <c r="B101" s="154"/>
      <c r="D101" s="148" t="s">
        <v>184</v>
      </c>
      <c r="E101" s="155" t="s">
        <v>34</v>
      </c>
      <c r="F101" s="156" t="s">
        <v>1343</v>
      </c>
      <c r="H101" s="157">
        <v>0.78800000000000003</v>
      </c>
      <c r="I101" s="158"/>
      <c r="L101" s="154"/>
      <c r="M101" s="159"/>
      <c r="T101" s="160"/>
      <c r="AT101" s="155" t="s">
        <v>184</v>
      </c>
      <c r="AU101" s="155" t="s">
        <v>87</v>
      </c>
      <c r="AV101" s="12" t="s">
        <v>87</v>
      </c>
      <c r="AW101" s="12" t="s">
        <v>39</v>
      </c>
      <c r="AX101" s="12" t="s">
        <v>78</v>
      </c>
      <c r="AY101" s="155" t="s">
        <v>172</v>
      </c>
    </row>
    <row r="102" spans="2:65" s="13" customFormat="1" ht="10.199999999999999" x14ac:dyDescent="0.2">
      <c r="B102" s="164"/>
      <c r="D102" s="148" t="s">
        <v>184</v>
      </c>
      <c r="E102" s="165" t="s">
        <v>34</v>
      </c>
      <c r="F102" s="166" t="s">
        <v>259</v>
      </c>
      <c r="H102" s="167">
        <v>12.395</v>
      </c>
      <c r="I102" s="168"/>
      <c r="L102" s="164"/>
      <c r="M102" s="169"/>
      <c r="T102" s="170"/>
      <c r="AT102" s="165" t="s">
        <v>184</v>
      </c>
      <c r="AU102" s="165" t="s">
        <v>87</v>
      </c>
      <c r="AV102" s="13" t="s">
        <v>178</v>
      </c>
      <c r="AW102" s="13" t="s">
        <v>39</v>
      </c>
      <c r="AX102" s="13" t="s">
        <v>85</v>
      </c>
      <c r="AY102" s="165" t="s">
        <v>172</v>
      </c>
    </row>
    <row r="103" spans="2:65" s="1" customFormat="1" ht="21.75" customHeight="1" x14ac:dyDescent="0.2">
      <c r="B103" s="34"/>
      <c r="C103" s="134" t="s">
        <v>87</v>
      </c>
      <c r="D103" s="134" t="s">
        <v>174</v>
      </c>
      <c r="E103" s="135" t="s">
        <v>220</v>
      </c>
      <c r="F103" s="136" t="s">
        <v>221</v>
      </c>
      <c r="G103" s="137" t="s">
        <v>215</v>
      </c>
      <c r="H103" s="138">
        <v>12.395</v>
      </c>
      <c r="I103" s="139"/>
      <c r="J103" s="140">
        <f>ROUND(I103*H103,2)</f>
        <v>0</v>
      </c>
      <c r="K103" s="141"/>
      <c r="L103" s="34"/>
      <c r="M103" s="142" t="s">
        <v>34</v>
      </c>
      <c r="N103" s="143" t="s">
        <v>49</v>
      </c>
      <c r="P103" s="144">
        <f>O103*H103</f>
        <v>0</v>
      </c>
      <c r="Q103" s="144">
        <v>0</v>
      </c>
      <c r="R103" s="144">
        <f>Q103*H103</f>
        <v>0</v>
      </c>
      <c r="S103" s="144">
        <v>0</v>
      </c>
      <c r="T103" s="145">
        <f>S103*H103</f>
        <v>0</v>
      </c>
      <c r="AR103" s="146" t="s">
        <v>178</v>
      </c>
      <c r="AT103" s="146" t="s">
        <v>174</v>
      </c>
      <c r="AU103" s="146" t="s">
        <v>87</v>
      </c>
      <c r="AY103" s="18" t="s">
        <v>172</v>
      </c>
      <c r="BE103" s="147">
        <f>IF(N103="základní",J103,0)</f>
        <v>0</v>
      </c>
      <c r="BF103" s="147">
        <f>IF(N103="snížená",J103,0)</f>
        <v>0</v>
      </c>
      <c r="BG103" s="147">
        <f>IF(N103="zákl. přenesená",J103,0)</f>
        <v>0</v>
      </c>
      <c r="BH103" s="147">
        <f>IF(N103="sníž. přenesená",J103,0)</f>
        <v>0</v>
      </c>
      <c r="BI103" s="147">
        <f>IF(N103="nulová",J103,0)</f>
        <v>0</v>
      </c>
      <c r="BJ103" s="18" t="s">
        <v>85</v>
      </c>
      <c r="BK103" s="147">
        <f>ROUND(I103*H103,2)</f>
        <v>0</v>
      </c>
      <c r="BL103" s="18" t="s">
        <v>178</v>
      </c>
      <c r="BM103" s="146" t="s">
        <v>1294</v>
      </c>
    </row>
    <row r="104" spans="2:65" s="1" customFormat="1" ht="19.2" x14ac:dyDescent="0.2">
      <c r="B104" s="34"/>
      <c r="D104" s="148" t="s">
        <v>180</v>
      </c>
      <c r="F104" s="149" t="s">
        <v>223</v>
      </c>
      <c r="I104" s="150"/>
      <c r="L104" s="34"/>
      <c r="M104" s="151"/>
      <c r="T104" s="55"/>
      <c r="AT104" s="18" t="s">
        <v>180</v>
      </c>
      <c r="AU104" s="18" t="s">
        <v>87</v>
      </c>
    </row>
    <row r="105" spans="2:65" s="1" customFormat="1" ht="10.199999999999999" x14ac:dyDescent="0.2">
      <c r="B105" s="34"/>
      <c r="D105" s="152" t="s">
        <v>182</v>
      </c>
      <c r="F105" s="153" t="s">
        <v>456</v>
      </c>
      <c r="I105" s="150"/>
      <c r="L105" s="34"/>
      <c r="M105" s="151"/>
      <c r="T105" s="55"/>
      <c r="AT105" s="18" t="s">
        <v>182</v>
      </c>
      <c r="AU105" s="18" t="s">
        <v>87</v>
      </c>
    </row>
    <row r="106" spans="2:65" s="1" customFormat="1" ht="16.5" customHeight="1" x14ac:dyDescent="0.2">
      <c r="B106" s="34"/>
      <c r="C106" s="134" t="s">
        <v>193</v>
      </c>
      <c r="D106" s="134" t="s">
        <v>174</v>
      </c>
      <c r="E106" s="135" t="s">
        <v>226</v>
      </c>
      <c r="F106" s="136" t="s">
        <v>227</v>
      </c>
      <c r="G106" s="137" t="s">
        <v>228</v>
      </c>
      <c r="H106" s="138">
        <v>21.071999999999999</v>
      </c>
      <c r="I106" s="139"/>
      <c r="J106" s="140">
        <f>ROUND(I106*H106,2)</f>
        <v>0</v>
      </c>
      <c r="K106" s="141"/>
      <c r="L106" s="34"/>
      <c r="M106" s="142" t="s">
        <v>34</v>
      </c>
      <c r="N106" s="143" t="s">
        <v>49</v>
      </c>
      <c r="P106" s="144">
        <f>O106*H106</f>
        <v>0</v>
      </c>
      <c r="Q106" s="144">
        <v>0</v>
      </c>
      <c r="R106" s="144">
        <f>Q106*H106</f>
        <v>0</v>
      </c>
      <c r="S106" s="144">
        <v>0</v>
      </c>
      <c r="T106" s="145">
        <f>S106*H106</f>
        <v>0</v>
      </c>
      <c r="AR106" s="146" t="s">
        <v>178</v>
      </c>
      <c r="AT106" s="146" t="s">
        <v>174</v>
      </c>
      <c r="AU106" s="146" t="s">
        <v>87</v>
      </c>
      <c r="AY106" s="18" t="s">
        <v>172</v>
      </c>
      <c r="BE106" s="147">
        <f>IF(N106="základní",J106,0)</f>
        <v>0</v>
      </c>
      <c r="BF106" s="147">
        <f>IF(N106="snížená",J106,0)</f>
        <v>0</v>
      </c>
      <c r="BG106" s="147">
        <f>IF(N106="zákl. přenesená",J106,0)</f>
        <v>0</v>
      </c>
      <c r="BH106" s="147">
        <f>IF(N106="sníž. přenesená",J106,0)</f>
        <v>0</v>
      </c>
      <c r="BI106" s="147">
        <f>IF(N106="nulová",J106,0)</f>
        <v>0</v>
      </c>
      <c r="BJ106" s="18" t="s">
        <v>85</v>
      </c>
      <c r="BK106" s="147">
        <f>ROUND(I106*H106,2)</f>
        <v>0</v>
      </c>
      <c r="BL106" s="18" t="s">
        <v>178</v>
      </c>
      <c r="BM106" s="146" t="s">
        <v>1295</v>
      </c>
    </row>
    <row r="107" spans="2:65" s="1" customFormat="1" ht="19.2" x14ac:dyDescent="0.2">
      <c r="B107" s="34"/>
      <c r="D107" s="148" t="s">
        <v>180</v>
      </c>
      <c r="F107" s="149" t="s">
        <v>230</v>
      </c>
      <c r="I107" s="150"/>
      <c r="L107" s="34"/>
      <c r="M107" s="151"/>
      <c r="T107" s="55"/>
      <c r="AT107" s="18" t="s">
        <v>180</v>
      </c>
      <c r="AU107" s="18" t="s">
        <v>87</v>
      </c>
    </row>
    <row r="108" spans="2:65" s="1" customFormat="1" ht="10.199999999999999" x14ac:dyDescent="0.2">
      <c r="B108" s="34"/>
      <c r="D108" s="152" t="s">
        <v>182</v>
      </c>
      <c r="F108" s="153" t="s">
        <v>459</v>
      </c>
      <c r="I108" s="150"/>
      <c r="L108" s="34"/>
      <c r="M108" s="151"/>
      <c r="T108" s="55"/>
      <c r="AT108" s="18" t="s">
        <v>182</v>
      </c>
      <c r="AU108" s="18" t="s">
        <v>87</v>
      </c>
    </row>
    <row r="109" spans="2:65" s="12" customFormat="1" ht="10.199999999999999" x14ac:dyDescent="0.2">
      <c r="B109" s="154"/>
      <c r="D109" s="148" t="s">
        <v>184</v>
      </c>
      <c r="E109" s="155" t="s">
        <v>34</v>
      </c>
      <c r="F109" s="156" t="s">
        <v>1344</v>
      </c>
      <c r="H109" s="157">
        <v>21.071999999999999</v>
      </c>
      <c r="I109" s="158"/>
      <c r="L109" s="154"/>
      <c r="M109" s="159"/>
      <c r="T109" s="160"/>
      <c r="AT109" s="155" t="s">
        <v>184</v>
      </c>
      <c r="AU109" s="155" t="s">
        <v>87</v>
      </c>
      <c r="AV109" s="12" t="s">
        <v>87</v>
      </c>
      <c r="AW109" s="12" t="s">
        <v>39</v>
      </c>
      <c r="AX109" s="12" t="s">
        <v>85</v>
      </c>
      <c r="AY109" s="155" t="s">
        <v>172</v>
      </c>
    </row>
    <row r="110" spans="2:65" s="1" customFormat="1" ht="16.5" customHeight="1" x14ac:dyDescent="0.2">
      <c r="B110" s="34"/>
      <c r="C110" s="134" t="s">
        <v>178</v>
      </c>
      <c r="D110" s="134" t="s">
        <v>174</v>
      </c>
      <c r="E110" s="135" t="s">
        <v>823</v>
      </c>
      <c r="F110" s="136" t="s">
        <v>824</v>
      </c>
      <c r="G110" s="137" t="s">
        <v>177</v>
      </c>
      <c r="H110" s="138">
        <v>41.313000000000002</v>
      </c>
      <c r="I110" s="139"/>
      <c r="J110" s="140">
        <f>ROUND(I110*H110,2)</f>
        <v>0</v>
      </c>
      <c r="K110" s="141"/>
      <c r="L110" s="34"/>
      <c r="M110" s="142" t="s">
        <v>34</v>
      </c>
      <c r="N110" s="143" t="s">
        <v>49</v>
      </c>
      <c r="P110" s="144">
        <f>O110*H110</f>
        <v>0</v>
      </c>
      <c r="Q110" s="144">
        <v>0</v>
      </c>
      <c r="R110" s="144">
        <f>Q110*H110</f>
        <v>0</v>
      </c>
      <c r="S110" s="144">
        <v>0</v>
      </c>
      <c r="T110" s="145">
        <f>S110*H110</f>
        <v>0</v>
      </c>
      <c r="AR110" s="146" t="s">
        <v>178</v>
      </c>
      <c r="AT110" s="146" t="s">
        <v>174</v>
      </c>
      <c r="AU110" s="146" t="s">
        <v>87</v>
      </c>
      <c r="AY110" s="18" t="s">
        <v>172</v>
      </c>
      <c r="BE110" s="147">
        <f>IF(N110="základní",J110,0)</f>
        <v>0</v>
      </c>
      <c r="BF110" s="147">
        <f>IF(N110="snížená",J110,0)</f>
        <v>0</v>
      </c>
      <c r="BG110" s="147">
        <f>IF(N110="zákl. přenesená",J110,0)</f>
        <v>0</v>
      </c>
      <c r="BH110" s="147">
        <f>IF(N110="sníž. přenesená",J110,0)</f>
        <v>0</v>
      </c>
      <c r="BI110" s="147">
        <f>IF(N110="nulová",J110,0)</f>
        <v>0</v>
      </c>
      <c r="BJ110" s="18" t="s">
        <v>85</v>
      </c>
      <c r="BK110" s="147">
        <f>ROUND(I110*H110,2)</f>
        <v>0</v>
      </c>
      <c r="BL110" s="18" t="s">
        <v>178</v>
      </c>
      <c r="BM110" s="146" t="s">
        <v>1297</v>
      </c>
    </row>
    <row r="111" spans="2:65" s="1" customFormat="1" ht="10.199999999999999" x14ac:dyDescent="0.2">
      <c r="B111" s="34"/>
      <c r="D111" s="148" t="s">
        <v>180</v>
      </c>
      <c r="F111" s="149" t="s">
        <v>826</v>
      </c>
      <c r="I111" s="150"/>
      <c r="L111" s="34"/>
      <c r="M111" s="151"/>
      <c r="T111" s="55"/>
      <c r="AT111" s="18" t="s">
        <v>180</v>
      </c>
      <c r="AU111" s="18" t="s">
        <v>87</v>
      </c>
    </row>
    <row r="112" spans="2:65" s="1" customFormat="1" ht="10.199999999999999" x14ac:dyDescent="0.2">
      <c r="B112" s="34"/>
      <c r="D112" s="152" t="s">
        <v>182</v>
      </c>
      <c r="F112" s="153" t="s">
        <v>827</v>
      </c>
      <c r="I112" s="150"/>
      <c r="L112" s="34"/>
      <c r="M112" s="151"/>
      <c r="T112" s="55"/>
      <c r="AT112" s="18" t="s">
        <v>182</v>
      </c>
      <c r="AU112" s="18" t="s">
        <v>87</v>
      </c>
    </row>
    <row r="113" spans="2:65" s="12" customFormat="1" ht="10.199999999999999" x14ac:dyDescent="0.2">
      <c r="B113" s="154"/>
      <c r="D113" s="148" t="s">
        <v>184</v>
      </c>
      <c r="E113" s="155" t="s">
        <v>34</v>
      </c>
      <c r="F113" s="156" t="s">
        <v>1345</v>
      </c>
      <c r="H113" s="157">
        <v>7</v>
      </c>
      <c r="I113" s="158"/>
      <c r="L113" s="154"/>
      <c r="M113" s="159"/>
      <c r="T113" s="160"/>
      <c r="AT113" s="155" t="s">
        <v>184</v>
      </c>
      <c r="AU113" s="155" t="s">
        <v>87</v>
      </c>
      <c r="AV113" s="12" t="s">
        <v>87</v>
      </c>
      <c r="AW113" s="12" t="s">
        <v>39</v>
      </c>
      <c r="AX113" s="12" t="s">
        <v>78</v>
      </c>
      <c r="AY113" s="155" t="s">
        <v>172</v>
      </c>
    </row>
    <row r="114" spans="2:65" s="12" customFormat="1" ht="10.199999999999999" x14ac:dyDescent="0.2">
      <c r="B114" s="154"/>
      <c r="D114" s="148" t="s">
        <v>184</v>
      </c>
      <c r="E114" s="155" t="s">
        <v>34</v>
      </c>
      <c r="F114" s="156" t="s">
        <v>1346</v>
      </c>
      <c r="H114" s="157">
        <v>9.625</v>
      </c>
      <c r="I114" s="158"/>
      <c r="L114" s="154"/>
      <c r="M114" s="159"/>
      <c r="T114" s="160"/>
      <c r="AT114" s="155" t="s">
        <v>184</v>
      </c>
      <c r="AU114" s="155" t="s">
        <v>87</v>
      </c>
      <c r="AV114" s="12" t="s">
        <v>87</v>
      </c>
      <c r="AW114" s="12" t="s">
        <v>39</v>
      </c>
      <c r="AX114" s="12" t="s">
        <v>78</v>
      </c>
      <c r="AY114" s="155" t="s">
        <v>172</v>
      </c>
    </row>
    <row r="115" spans="2:65" s="12" customFormat="1" ht="10.199999999999999" x14ac:dyDescent="0.2">
      <c r="B115" s="154"/>
      <c r="D115" s="148" t="s">
        <v>184</v>
      </c>
      <c r="E115" s="155" t="s">
        <v>34</v>
      </c>
      <c r="F115" s="156" t="s">
        <v>1347</v>
      </c>
      <c r="H115" s="157">
        <v>13.125</v>
      </c>
      <c r="I115" s="158"/>
      <c r="L115" s="154"/>
      <c r="M115" s="159"/>
      <c r="T115" s="160"/>
      <c r="AT115" s="155" t="s">
        <v>184</v>
      </c>
      <c r="AU115" s="155" t="s">
        <v>87</v>
      </c>
      <c r="AV115" s="12" t="s">
        <v>87</v>
      </c>
      <c r="AW115" s="12" t="s">
        <v>39</v>
      </c>
      <c r="AX115" s="12" t="s">
        <v>78</v>
      </c>
      <c r="AY115" s="155" t="s">
        <v>172</v>
      </c>
    </row>
    <row r="116" spans="2:65" s="12" customFormat="1" ht="10.199999999999999" x14ac:dyDescent="0.2">
      <c r="B116" s="154"/>
      <c r="D116" s="148" t="s">
        <v>184</v>
      </c>
      <c r="E116" s="155" t="s">
        <v>34</v>
      </c>
      <c r="F116" s="156" t="s">
        <v>1348</v>
      </c>
      <c r="H116" s="157">
        <v>8.9380000000000006</v>
      </c>
      <c r="I116" s="158"/>
      <c r="L116" s="154"/>
      <c r="M116" s="159"/>
      <c r="T116" s="160"/>
      <c r="AT116" s="155" t="s">
        <v>184</v>
      </c>
      <c r="AU116" s="155" t="s">
        <v>87</v>
      </c>
      <c r="AV116" s="12" t="s">
        <v>87</v>
      </c>
      <c r="AW116" s="12" t="s">
        <v>39</v>
      </c>
      <c r="AX116" s="12" t="s">
        <v>78</v>
      </c>
      <c r="AY116" s="155" t="s">
        <v>172</v>
      </c>
    </row>
    <row r="117" spans="2:65" s="12" customFormat="1" ht="10.199999999999999" x14ac:dyDescent="0.2">
      <c r="B117" s="154"/>
      <c r="D117" s="148" t="s">
        <v>184</v>
      </c>
      <c r="E117" s="155" t="s">
        <v>34</v>
      </c>
      <c r="F117" s="156" t="s">
        <v>1349</v>
      </c>
      <c r="H117" s="157">
        <v>2.625</v>
      </c>
      <c r="I117" s="158"/>
      <c r="L117" s="154"/>
      <c r="M117" s="159"/>
      <c r="T117" s="160"/>
      <c r="AT117" s="155" t="s">
        <v>184</v>
      </c>
      <c r="AU117" s="155" t="s">
        <v>87</v>
      </c>
      <c r="AV117" s="12" t="s">
        <v>87</v>
      </c>
      <c r="AW117" s="12" t="s">
        <v>39</v>
      </c>
      <c r="AX117" s="12" t="s">
        <v>78</v>
      </c>
      <c r="AY117" s="155" t="s">
        <v>172</v>
      </c>
    </row>
    <row r="118" spans="2:65" s="13" customFormat="1" ht="10.199999999999999" x14ac:dyDescent="0.2">
      <c r="B118" s="164"/>
      <c r="D118" s="148" t="s">
        <v>184</v>
      </c>
      <c r="E118" s="165" t="s">
        <v>34</v>
      </c>
      <c r="F118" s="166" t="s">
        <v>259</v>
      </c>
      <c r="H118" s="167">
        <v>41.313000000000002</v>
      </c>
      <c r="I118" s="168"/>
      <c r="L118" s="164"/>
      <c r="M118" s="169"/>
      <c r="T118" s="170"/>
      <c r="AT118" s="165" t="s">
        <v>184</v>
      </c>
      <c r="AU118" s="165" t="s">
        <v>87</v>
      </c>
      <c r="AV118" s="13" t="s">
        <v>178</v>
      </c>
      <c r="AW118" s="13" t="s">
        <v>39</v>
      </c>
      <c r="AX118" s="13" t="s">
        <v>85</v>
      </c>
      <c r="AY118" s="165" t="s">
        <v>172</v>
      </c>
    </row>
    <row r="119" spans="2:65" s="11" customFormat="1" ht="22.8" customHeight="1" x14ac:dyDescent="0.25">
      <c r="B119" s="122"/>
      <c r="D119" s="123" t="s">
        <v>77</v>
      </c>
      <c r="E119" s="132" t="s">
        <v>239</v>
      </c>
      <c r="F119" s="132" t="s">
        <v>1248</v>
      </c>
      <c r="I119" s="125"/>
      <c r="J119" s="133">
        <f>BK119</f>
        <v>0</v>
      </c>
      <c r="L119" s="122"/>
      <c r="M119" s="127"/>
      <c r="P119" s="128">
        <f>SUM(P120:P146)</f>
        <v>0</v>
      </c>
      <c r="R119" s="128">
        <f>SUM(R120:R146)</f>
        <v>30.91617042</v>
      </c>
      <c r="T119" s="129">
        <f>SUM(T120:T146)</f>
        <v>0</v>
      </c>
      <c r="AR119" s="123" t="s">
        <v>85</v>
      </c>
      <c r="AT119" s="130" t="s">
        <v>77</v>
      </c>
      <c r="AU119" s="130" t="s">
        <v>85</v>
      </c>
      <c r="AY119" s="123" t="s">
        <v>172</v>
      </c>
      <c r="BK119" s="131">
        <f>SUM(BK120:BK146)</f>
        <v>0</v>
      </c>
    </row>
    <row r="120" spans="2:65" s="1" customFormat="1" ht="16.5" customHeight="1" x14ac:dyDescent="0.2">
      <c r="B120" s="34"/>
      <c r="C120" s="134" t="s">
        <v>239</v>
      </c>
      <c r="D120" s="134" t="s">
        <v>174</v>
      </c>
      <c r="E120" s="135" t="s">
        <v>1255</v>
      </c>
      <c r="F120" s="136" t="s">
        <v>1256</v>
      </c>
      <c r="G120" s="137" t="s">
        <v>177</v>
      </c>
      <c r="H120" s="138">
        <v>41.313000000000002</v>
      </c>
      <c r="I120" s="139"/>
      <c r="J120" s="140">
        <f>ROUND(I120*H120,2)</f>
        <v>0</v>
      </c>
      <c r="K120" s="141"/>
      <c r="L120" s="34"/>
      <c r="M120" s="142" t="s">
        <v>34</v>
      </c>
      <c r="N120" s="143" t="s">
        <v>49</v>
      </c>
      <c r="P120" s="144">
        <f>O120*H120</f>
        <v>0</v>
      </c>
      <c r="Q120" s="144">
        <v>0.36834</v>
      </c>
      <c r="R120" s="144">
        <f>Q120*H120</f>
        <v>15.217230420000002</v>
      </c>
      <c r="S120" s="144">
        <v>0</v>
      </c>
      <c r="T120" s="145">
        <f>S120*H120</f>
        <v>0</v>
      </c>
      <c r="AR120" s="146" t="s">
        <v>178</v>
      </c>
      <c r="AT120" s="146" t="s">
        <v>174</v>
      </c>
      <c r="AU120" s="146" t="s">
        <v>87</v>
      </c>
      <c r="AY120" s="18" t="s">
        <v>172</v>
      </c>
      <c r="BE120" s="147">
        <f>IF(N120="základní",J120,0)</f>
        <v>0</v>
      </c>
      <c r="BF120" s="147">
        <f>IF(N120="snížená",J120,0)</f>
        <v>0</v>
      </c>
      <c r="BG120" s="147">
        <f>IF(N120="zákl. přenesená",J120,0)</f>
        <v>0</v>
      </c>
      <c r="BH120" s="147">
        <f>IF(N120="sníž. přenesená",J120,0)</f>
        <v>0</v>
      </c>
      <c r="BI120" s="147">
        <f>IF(N120="nulová",J120,0)</f>
        <v>0</v>
      </c>
      <c r="BJ120" s="18" t="s">
        <v>85</v>
      </c>
      <c r="BK120" s="147">
        <f>ROUND(I120*H120,2)</f>
        <v>0</v>
      </c>
      <c r="BL120" s="18" t="s">
        <v>178</v>
      </c>
      <c r="BM120" s="146" t="s">
        <v>1298</v>
      </c>
    </row>
    <row r="121" spans="2:65" s="1" customFormat="1" ht="10.199999999999999" x14ac:dyDescent="0.2">
      <c r="B121" s="34"/>
      <c r="D121" s="148" t="s">
        <v>180</v>
      </c>
      <c r="F121" s="149" t="s">
        <v>1258</v>
      </c>
      <c r="I121" s="150"/>
      <c r="L121" s="34"/>
      <c r="M121" s="151"/>
      <c r="T121" s="55"/>
      <c r="AT121" s="18" t="s">
        <v>180</v>
      </c>
      <c r="AU121" s="18" t="s">
        <v>87</v>
      </c>
    </row>
    <row r="122" spans="2:65" s="1" customFormat="1" ht="10.199999999999999" x14ac:dyDescent="0.2">
      <c r="B122" s="34"/>
      <c r="D122" s="152" t="s">
        <v>182</v>
      </c>
      <c r="F122" s="153" t="s">
        <v>1259</v>
      </c>
      <c r="I122" s="150"/>
      <c r="L122" s="34"/>
      <c r="M122" s="151"/>
      <c r="T122" s="55"/>
      <c r="AT122" s="18" t="s">
        <v>182</v>
      </c>
      <c r="AU122" s="18" t="s">
        <v>87</v>
      </c>
    </row>
    <row r="123" spans="2:65" s="14" customFormat="1" ht="10.199999999999999" x14ac:dyDescent="0.2">
      <c r="B123" s="171"/>
      <c r="D123" s="148" t="s">
        <v>184</v>
      </c>
      <c r="E123" s="172" t="s">
        <v>34</v>
      </c>
      <c r="F123" s="173" t="s">
        <v>1261</v>
      </c>
      <c r="H123" s="172" t="s">
        <v>34</v>
      </c>
      <c r="I123" s="174"/>
      <c r="L123" s="171"/>
      <c r="M123" s="175"/>
      <c r="T123" s="176"/>
      <c r="AT123" s="172" t="s">
        <v>184</v>
      </c>
      <c r="AU123" s="172" t="s">
        <v>87</v>
      </c>
      <c r="AV123" s="14" t="s">
        <v>85</v>
      </c>
      <c r="AW123" s="14" t="s">
        <v>39</v>
      </c>
      <c r="AX123" s="14" t="s">
        <v>78</v>
      </c>
      <c r="AY123" s="172" t="s">
        <v>172</v>
      </c>
    </row>
    <row r="124" spans="2:65" s="12" customFormat="1" ht="10.199999999999999" x14ac:dyDescent="0.2">
      <c r="B124" s="154"/>
      <c r="D124" s="148" t="s">
        <v>184</v>
      </c>
      <c r="E124" s="155" t="s">
        <v>34</v>
      </c>
      <c r="F124" s="156" t="s">
        <v>1345</v>
      </c>
      <c r="H124" s="157">
        <v>7</v>
      </c>
      <c r="I124" s="158"/>
      <c r="L124" s="154"/>
      <c r="M124" s="159"/>
      <c r="T124" s="160"/>
      <c r="AT124" s="155" t="s">
        <v>184</v>
      </c>
      <c r="AU124" s="155" t="s">
        <v>87</v>
      </c>
      <c r="AV124" s="12" t="s">
        <v>87</v>
      </c>
      <c r="AW124" s="12" t="s">
        <v>39</v>
      </c>
      <c r="AX124" s="12" t="s">
        <v>78</v>
      </c>
      <c r="AY124" s="155" t="s">
        <v>172</v>
      </c>
    </row>
    <row r="125" spans="2:65" s="12" customFormat="1" ht="10.199999999999999" x14ac:dyDescent="0.2">
      <c r="B125" s="154"/>
      <c r="D125" s="148" t="s">
        <v>184</v>
      </c>
      <c r="E125" s="155" t="s">
        <v>34</v>
      </c>
      <c r="F125" s="156" t="s">
        <v>1346</v>
      </c>
      <c r="H125" s="157">
        <v>9.625</v>
      </c>
      <c r="I125" s="158"/>
      <c r="L125" s="154"/>
      <c r="M125" s="159"/>
      <c r="T125" s="160"/>
      <c r="AT125" s="155" t="s">
        <v>184</v>
      </c>
      <c r="AU125" s="155" t="s">
        <v>87</v>
      </c>
      <c r="AV125" s="12" t="s">
        <v>87</v>
      </c>
      <c r="AW125" s="12" t="s">
        <v>39</v>
      </c>
      <c r="AX125" s="12" t="s">
        <v>78</v>
      </c>
      <c r="AY125" s="155" t="s">
        <v>172</v>
      </c>
    </row>
    <row r="126" spans="2:65" s="12" customFormat="1" ht="10.199999999999999" x14ac:dyDescent="0.2">
      <c r="B126" s="154"/>
      <c r="D126" s="148" t="s">
        <v>184</v>
      </c>
      <c r="E126" s="155" t="s">
        <v>34</v>
      </c>
      <c r="F126" s="156" t="s">
        <v>1347</v>
      </c>
      <c r="H126" s="157">
        <v>13.125</v>
      </c>
      <c r="I126" s="158"/>
      <c r="L126" s="154"/>
      <c r="M126" s="159"/>
      <c r="T126" s="160"/>
      <c r="AT126" s="155" t="s">
        <v>184</v>
      </c>
      <c r="AU126" s="155" t="s">
        <v>87</v>
      </c>
      <c r="AV126" s="12" t="s">
        <v>87</v>
      </c>
      <c r="AW126" s="12" t="s">
        <v>39</v>
      </c>
      <c r="AX126" s="12" t="s">
        <v>78</v>
      </c>
      <c r="AY126" s="155" t="s">
        <v>172</v>
      </c>
    </row>
    <row r="127" spans="2:65" s="12" customFormat="1" ht="10.199999999999999" x14ac:dyDescent="0.2">
      <c r="B127" s="154"/>
      <c r="D127" s="148" t="s">
        <v>184</v>
      </c>
      <c r="E127" s="155" t="s">
        <v>34</v>
      </c>
      <c r="F127" s="156" t="s">
        <v>1348</v>
      </c>
      <c r="H127" s="157">
        <v>8.9380000000000006</v>
      </c>
      <c r="I127" s="158"/>
      <c r="L127" s="154"/>
      <c r="M127" s="159"/>
      <c r="T127" s="160"/>
      <c r="AT127" s="155" t="s">
        <v>184</v>
      </c>
      <c r="AU127" s="155" t="s">
        <v>87</v>
      </c>
      <c r="AV127" s="12" t="s">
        <v>87</v>
      </c>
      <c r="AW127" s="12" t="s">
        <v>39</v>
      </c>
      <c r="AX127" s="12" t="s">
        <v>78</v>
      </c>
      <c r="AY127" s="155" t="s">
        <v>172</v>
      </c>
    </row>
    <row r="128" spans="2:65" s="12" customFormat="1" ht="10.199999999999999" x14ac:dyDescent="0.2">
      <c r="B128" s="154"/>
      <c r="D128" s="148" t="s">
        <v>184</v>
      </c>
      <c r="E128" s="155" t="s">
        <v>34</v>
      </c>
      <c r="F128" s="156" t="s">
        <v>1349</v>
      </c>
      <c r="H128" s="157">
        <v>2.625</v>
      </c>
      <c r="I128" s="158"/>
      <c r="L128" s="154"/>
      <c r="M128" s="159"/>
      <c r="T128" s="160"/>
      <c r="AT128" s="155" t="s">
        <v>184</v>
      </c>
      <c r="AU128" s="155" t="s">
        <v>87</v>
      </c>
      <c r="AV128" s="12" t="s">
        <v>87</v>
      </c>
      <c r="AW128" s="12" t="s">
        <v>39</v>
      </c>
      <c r="AX128" s="12" t="s">
        <v>78</v>
      </c>
      <c r="AY128" s="155" t="s">
        <v>172</v>
      </c>
    </row>
    <row r="129" spans="2:65" s="13" customFormat="1" ht="10.199999999999999" x14ac:dyDescent="0.2">
      <c r="B129" s="164"/>
      <c r="D129" s="148" t="s">
        <v>184</v>
      </c>
      <c r="E129" s="165" t="s">
        <v>34</v>
      </c>
      <c r="F129" s="166" t="s">
        <v>259</v>
      </c>
      <c r="H129" s="167">
        <v>41.313000000000002</v>
      </c>
      <c r="I129" s="168"/>
      <c r="L129" s="164"/>
      <c r="M129" s="169"/>
      <c r="T129" s="170"/>
      <c r="AT129" s="165" t="s">
        <v>184</v>
      </c>
      <c r="AU129" s="165" t="s">
        <v>87</v>
      </c>
      <c r="AV129" s="13" t="s">
        <v>178</v>
      </c>
      <c r="AW129" s="13" t="s">
        <v>39</v>
      </c>
      <c r="AX129" s="13" t="s">
        <v>85</v>
      </c>
      <c r="AY129" s="165" t="s">
        <v>172</v>
      </c>
    </row>
    <row r="130" spans="2:65" s="1" customFormat="1" ht="16.5" customHeight="1" x14ac:dyDescent="0.2">
      <c r="B130" s="34"/>
      <c r="C130" s="134" t="s">
        <v>245</v>
      </c>
      <c r="D130" s="134" t="s">
        <v>174</v>
      </c>
      <c r="E130" s="135" t="s">
        <v>1350</v>
      </c>
      <c r="F130" s="136" t="s">
        <v>1351</v>
      </c>
      <c r="G130" s="137" t="s">
        <v>177</v>
      </c>
      <c r="H130" s="138">
        <v>41.313000000000002</v>
      </c>
      <c r="I130" s="139"/>
      <c r="J130" s="140">
        <f>ROUND(I130*H130,2)</f>
        <v>0</v>
      </c>
      <c r="K130" s="141"/>
      <c r="L130" s="34"/>
      <c r="M130" s="142" t="s">
        <v>34</v>
      </c>
      <c r="N130" s="143" t="s">
        <v>49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178</v>
      </c>
      <c r="AT130" s="146" t="s">
        <v>174</v>
      </c>
      <c r="AU130" s="146" t="s">
        <v>87</v>
      </c>
      <c r="AY130" s="18" t="s">
        <v>172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8" t="s">
        <v>85</v>
      </c>
      <c r="BK130" s="147">
        <f>ROUND(I130*H130,2)</f>
        <v>0</v>
      </c>
      <c r="BL130" s="18" t="s">
        <v>178</v>
      </c>
      <c r="BM130" s="146" t="s">
        <v>1352</v>
      </c>
    </row>
    <row r="131" spans="2:65" s="1" customFormat="1" ht="10.199999999999999" x14ac:dyDescent="0.2">
      <c r="B131" s="34"/>
      <c r="D131" s="148" t="s">
        <v>180</v>
      </c>
      <c r="F131" s="149" t="s">
        <v>1353</v>
      </c>
      <c r="I131" s="150"/>
      <c r="L131" s="34"/>
      <c r="M131" s="151"/>
      <c r="T131" s="55"/>
      <c r="AT131" s="18" t="s">
        <v>180</v>
      </c>
      <c r="AU131" s="18" t="s">
        <v>87</v>
      </c>
    </row>
    <row r="132" spans="2:65" s="1" customFormat="1" ht="10.199999999999999" x14ac:dyDescent="0.2">
      <c r="B132" s="34"/>
      <c r="D132" s="152" t="s">
        <v>182</v>
      </c>
      <c r="F132" s="153" t="s">
        <v>1354</v>
      </c>
      <c r="I132" s="150"/>
      <c r="L132" s="34"/>
      <c r="M132" s="151"/>
      <c r="T132" s="55"/>
      <c r="AT132" s="18" t="s">
        <v>182</v>
      </c>
      <c r="AU132" s="18" t="s">
        <v>87</v>
      </c>
    </row>
    <row r="133" spans="2:65" s="12" customFormat="1" ht="10.199999999999999" x14ac:dyDescent="0.2">
      <c r="B133" s="154"/>
      <c r="D133" s="148" t="s">
        <v>184</v>
      </c>
      <c r="E133" s="155" t="s">
        <v>34</v>
      </c>
      <c r="F133" s="156" t="s">
        <v>1345</v>
      </c>
      <c r="H133" s="157">
        <v>7</v>
      </c>
      <c r="I133" s="158"/>
      <c r="L133" s="154"/>
      <c r="M133" s="159"/>
      <c r="T133" s="160"/>
      <c r="AT133" s="155" t="s">
        <v>184</v>
      </c>
      <c r="AU133" s="155" t="s">
        <v>87</v>
      </c>
      <c r="AV133" s="12" t="s">
        <v>87</v>
      </c>
      <c r="AW133" s="12" t="s">
        <v>39</v>
      </c>
      <c r="AX133" s="12" t="s">
        <v>78</v>
      </c>
      <c r="AY133" s="155" t="s">
        <v>172</v>
      </c>
    </row>
    <row r="134" spans="2:65" s="12" customFormat="1" ht="10.199999999999999" x14ac:dyDescent="0.2">
      <c r="B134" s="154"/>
      <c r="D134" s="148" t="s">
        <v>184</v>
      </c>
      <c r="E134" s="155" t="s">
        <v>34</v>
      </c>
      <c r="F134" s="156" t="s">
        <v>1346</v>
      </c>
      <c r="H134" s="157">
        <v>9.625</v>
      </c>
      <c r="I134" s="158"/>
      <c r="L134" s="154"/>
      <c r="M134" s="159"/>
      <c r="T134" s="160"/>
      <c r="AT134" s="155" t="s">
        <v>184</v>
      </c>
      <c r="AU134" s="155" t="s">
        <v>87</v>
      </c>
      <c r="AV134" s="12" t="s">
        <v>87</v>
      </c>
      <c r="AW134" s="12" t="s">
        <v>39</v>
      </c>
      <c r="AX134" s="12" t="s">
        <v>78</v>
      </c>
      <c r="AY134" s="155" t="s">
        <v>172</v>
      </c>
    </row>
    <row r="135" spans="2:65" s="12" customFormat="1" ht="10.199999999999999" x14ac:dyDescent="0.2">
      <c r="B135" s="154"/>
      <c r="D135" s="148" t="s">
        <v>184</v>
      </c>
      <c r="E135" s="155" t="s">
        <v>34</v>
      </c>
      <c r="F135" s="156" t="s">
        <v>1347</v>
      </c>
      <c r="H135" s="157">
        <v>13.125</v>
      </c>
      <c r="I135" s="158"/>
      <c r="L135" s="154"/>
      <c r="M135" s="159"/>
      <c r="T135" s="160"/>
      <c r="AT135" s="155" t="s">
        <v>184</v>
      </c>
      <c r="AU135" s="155" t="s">
        <v>87</v>
      </c>
      <c r="AV135" s="12" t="s">
        <v>87</v>
      </c>
      <c r="AW135" s="12" t="s">
        <v>39</v>
      </c>
      <c r="AX135" s="12" t="s">
        <v>78</v>
      </c>
      <c r="AY135" s="155" t="s">
        <v>172</v>
      </c>
    </row>
    <row r="136" spans="2:65" s="12" customFormat="1" ht="10.199999999999999" x14ac:dyDescent="0.2">
      <c r="B136" s="154"/>
      <c r="D136" s="148" t="s">
        <v>184</v>
      </c>
      <c r="E136" s="155" t="s">
        <v>34</v>
      </c>
      <c r="F136" s="156" t="s">
        <v>1348</v>
      </c>
      <c r="H136" s="157">
        <v>8.9380000000000006</v>
      </c>
      <c r="I136" s="158"/>
      <c r="L136" s="154"/>
      <c r="M136" s="159"/>
      <c r="T136" s="160"/>
      <c r="AT136" s="155" t="s">
        <v>184</v>
      </c>
      <c r="AU136" s="155" t="s">
        <v>87</v>
      </c>
      <c r="AV136" s="12" t="s">
        <v>87</v>
      </c>
      <c r="AW136" s="12" t="s">
        <v>39</v>
      </c>
      <c r="AX136" s="12" t="s">
        <v>78</v>
      </c>
      <c r="AY136" s="155" t="s">
        <v>172</v>
      </c>
    </row>
    <row r="137" spans="2:65" s="12" customFormat="1" ht="10.199999999999999" x14ac:dyDescent="0.2">
      <c r="B137" s="154"/>
      <c r="D137" s="148" t="s">
        <v>184</v>
      </c>
      <c r="E137" s="155" t="s">
        <v>34</v>
      </c>
      <c r="F137" s="156" t="s">
        <v>1349</v>
      </c>
      <c r="H137" s="157">
        <v>2.625</v>
      </c>
      <c r="I137" s="158"/>
      <c r="L137" s="154"/>
      <c r="M137" s="159"/>
      <c r="T137" s="160"/>
      <c r="AT137" s="155" t="s">
        <v>184</v>
      </c>
      <c r="AU137" s="155" t="s">
        <v>87</v>
      </c>
      <c r="AV137" s="12" t="s">
        <v>87</v>
      </c>
      <c r="AW137" s="12" t="s">
        <v>39</v>
      </c>
      <c r="AX137" s="12" t="s">
        <v>78</v>
      </c>
      <c r="AY137" s="155" t="s">
        <v>172</v>
      </c>
    </row>
    <row r="138" spans="2:65" s="13" customFormat="1" ht="10.199999999999999" x14ac:dyDescent="0.2">
      <c r="B138" s="164"/>
      <c r="D138" s="148" t="s">
        <v>184</v>
      </c>
      <c r="E138" s="165" t="s">
        <v>34</v>
      </c>
      <c r="F138" s="166" t="s">
        <v>259</v>
      </c>
      <c r="H138" s="167">
        <v>41.313000000000002</v>
      </c>
      <c r="I138" s="168"/>
      <c r="L138" s="164"/>
      <c r="M138" s="169"/>
      <c r="T138" s="170"/>
      <c r="AT138" s="165" t="s">
        <v>184</v>
      </c>
      <c r="AU138" s="165" t="s">
        <v>87</v>
      </c>
      <c r="AV138" s="13" t="s">
        <v>178</v>
      </c>
      <c r="AW138" s="13" t="s">
        <v>39</v>
      </c>
      <c r="AX138" s="13" t="s">
        <v>85</v>
      </c>
      <c r="AY138" s="165" t="s">
        <v>172</v>
      </c>
    </row>
    <row r="139" spans="2:65" s="1" customFormat="1" ht="16.5" customHeight="1" x14ac:dyDescent="0.2">
      <c r="B139" s="34"/>
      <c r="C139" s="134" t="s">
        <v>252</v>
      </c>
      <c r="D139" s="134" t="s">
        <v>174</v>
      </c>
      <c r="E139" s="135" t="s">
        <v>1355</v>
      </c>
      <c r="F139" s="136" t="s">
        <v>1356</v>
      </c>
      <c r="G139" s="137" t="s">
        <v>177</v>
      </c>
      <c r="H139" s="138">
        <v>41.313000000000002</v>
      </c>
      <c r="I139" s="139"/>
      <c r="J139" s="140">
        <f>ROUND(I139*H139,2)</f>
        <v>0</v>
      </c>
      <c r="K139" s="141"/>
      <c r="L139" s="34"/>
      <c r="M139" s="142" t="s">
        <v>34</v>
      </c>
      <c r="N139" s="143" t="s">
        <v>49</v>
      </c>
      <c r="P139" s="144">
        <f>O139*H139</f>
        <v>0</v>
      </c>
      <c r="Q139" s="144">
        <v>0.38</v>
      </c>
      <c r="R139" s="144">
        <f>Q139*H139</f>
        <v>15.69894</v>
      </c>
      <c r="S139" s="144">
        <v>0</v>
      </c>
      <c r="T139" s="145">
        <f>S139*H139</f>
        <v>0</v>
      </c>
      <c r="AR139" s="146" t="s">
        <v>178</v>
      </c>
      <c r="AT139" s="146" t="s">
        <v>174</v>
      </c>
      <c r="AU139" s="146" t="s">
        <v>87</v>
      </c>
      <c r="AY139" s="18" t="s">
        <v>172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8" t="s">
        <v>85</v>
      </c>
      <c r="BK139" s="147">
        <f>ROUND(I139*H139,2)</f>
        <v>0</v>
      </c>
      <c r="BL139" s="18" t="s">
        <v>178</v>
      </c>
      <c r="BM139" s="146" t="s">
        <v>1357</v>
      </c>
    </row>
    <row r="140" spans="2:65" s="1" customFormat="1" ht="10.199999999999999" x14ac:dyDescent="0.2">
      <c r="B140" s="34"/>
      <c r="D140" s="148" t="s">
        <v>180</v>
      </c>
      <c r="F140" s="149" t="s">
        <v>1358</v>
      </c>
      <c r="I140" s="150"/>
      <c r="L140" s="34"/>
      <c r="M140" s="151"/>
      <c r="T140" s="55"/>
      <c r="AT140" s="18" t="s">
        <v>180</v>
      </c>
      <c r="AU140" s="18" t="s">
        <v>87</v>
      </c>
    </row>
    <row r="141" spans="2:65" s="12" customFormat="1" ht="10.199999999999999" x14ac:dyDescent="0.2">
      <c r="B141" s="154"/>
      <c r="D141" s="148" t="s">
        <v>184</v>
      </c>
      <c r="E141" s="155" t="s">
        <v>34</v>
      </c>
      <c r="F141" s="156" t="s">
        <v>1345</v>
      </c>
      <c r="H141" s="157">
        <v>7</v>
      </c>
      <c r="I141" s="158"/>
      <c r="L141" s="154"/>
      <c r="M141" s="159"/>
      <c r="T141" s="160"/>
      <c r="AT141" s="155" t="s">
        <v>184</v>
      </c>
      <c r="AU141" s="155" t="s">
        <v>87</v>
      </c>
      <c r="AV141" s="12" t="s">
        <v>87</v>
      </c>
      <c r="AW141" s="12" t="s">
        <v>39</v>
      </c>
      <c r="AX141" s="12" t="s">
        <v>78</v>
      </c>
      <c r="AY141" s="155" t="s">
        <v>172</v>
      </c>
    </row>
    <row r="142" spans="2:65" s="12" customFormat="1" ht="10.199999999999999" x14ac:dyDescent="0.2">
      <c r="B142" s="154"/>
      <c r="D142" s="148" t="s">
        <v>184</v>
      </c>
      <c r="E142" s="155" t="s">
        <v>34</v>
      </c>
      <c r="F142" s="156" t="s">
        <v>1346</v>
      </c>
      <c r="H142" s="157">
        <v>9.625</v>
      </c>
      <c r="I142" s="158"/>
      <c r="L142" s="154"/>
      <c r="M142" s="159"/>
      <c r="T142" s="160"/>
      <c r="AT142" s="155" t="s">
        <v>184</v>
      </c>
      <c r="AU142" s="155" t="s">
        <v>87</v>
      </c>
      <c r="AV142" s="12" t="s">
        <v>87</v>
      </c>
      <c r="AW142" s="12" t="s">
        <v>39</v>
      </c>
      <c r="AX142" s="12" t="s">
        <v>78</v>
      </c>
      <c r="AY142" s="155" t="s">
        <v>172</v>
      </c>
    </row>
    <row r="143" spans="2:65" s="12" customFormat="1" ht="10.199999999999999" x14ac:dyDescent="0.2">
      <c r="B143" s="154"/>
      <c r="D143" s="148" t="s">
        <v>184</v>
      </c>
      <c r="E143" s="155" t="s">
        <v>34</v>
      </c>
      <c r="F143" s="156" t="s">
        <v>1347</v>
      </c>
      <c r="H143" s="157">
        <v>13.125</v>
      </c>
      <c r="I143" s="158"/>
      <c r="L143" s="154"/>
      <c r="M143" s="159"/>
      <c r="T143" s="160"/>
      <c r="AT143" s="155" t="s">
        <v>184</v>
      </c>
      <c r="AU143" s="155" t="s">
        <v>87</v>
      </c>
      <c r="AV143" s="12" t="s">
        <v>87</v>
      </c>
      <c r="AW143" s="12" t="s">
        <v>39</v>
      </c>
      <c r="AX143" s="12" t="s">
        <v>78</v>
      </c>
      <c r="AY143" s="155" t="s">
        <v>172</v>
      </c>
    </row>
    <row r="144" spans="2:65" s="12" customFormat="1" ht="10.199999999999999" x14ac:dyDescent="0.2">
      <c r="B144" s="154"/>
      <c r="D144" s="148" t="s">
        <v>184</v>
      </c>
      <c r="E144" s="155" t="s">
        <v>34</v>
      </c>
      <c r="F144" s="156" t="s">
        <v>1348</v>
      </c>
      <c r="H144" s="157">
        <v>8.9380000000000006</v>
      </c>
      <c r="I144" s="158"/>
      <c r="L144" s="154"/>
      <c r="M144" s="159"/>
      <c r="T144" s="160"/>
      <c r="AT144" s="155" t="s">
        <v>184</v>
      </c>
      <c r="AU144" s="155" t="s">
        <v>87</v>
      </c>
      <c r="AV144" s="12" t="s">
        <v>87</v>
      </c>
      <c r="AW144" s="12" t="s">
        <v>39</v>
      </c>
      <c r="AX144" s="12" t="s">
        <v>78</v>
      </c>
      <c r="AY144" s="155" t="s">
        <v>172</v>
      </c>
    </row>
    <row r="145" spans="2:65" s="12" customFormat="1" ht="10.199999999999999" x14ac:dyDescent="0.2">
      <c r="B145" s="154"/>
      <c r="D145" s="148" t="s">
        <v>184</v>
      </c>
      <c r="E145" s="155" t="s">
        <v>34</v>
      </c>
      <c r="F145" s="156" t="s">
        <v>1349</v>
      </c>
      <c r="H145" s="157">
        <v>2.625</v>
      </c>
      <c r="I145" s="158"/>
      <c r="L145" s="154"/>
      <c r="M145" s="159"/>
      <c r="T145" s="160"/>
      <c r="AT145" s="155" t="s">
        <v>184</v>
      </c>
      <c r="AU145" s="155" t="s">
        <v>87</v>
      </c>
      <c r="AV145" s="12" t="s">
        <v>87</v>
      </c>
      <c r="AW145" s="12" t="s">
        <v>39</v>
      </c>
      <c r="AX145" s="12" t="s">
        <v>78</v>
      </c>
      <c r="AY145" s="155" t="s">
        <v>172</v>
      </c>
    </row>
    <row r="146" spans="2:65" s="13" customFormat="1" ht="10.199999999999999" x14ac:dyDescent="0.2">
      <c r="B146" s="164"/>
      <c r="D146" s="148" t="s">
        <v>184</v>
      </c>
      <c r="E146" s="165" t="s">
        <v>34</v>
      </c>
      <c r="F146" s="166" t="s">
        <v>259</v>
      </c>
      <c r="H146" s="167">
        <v>41.313000000000002</v>
      </c>
      <c r="I146" s="168"/>
      <c r="L146" s="164"/>
      <c r="M146" s="169"/>
      <c r="T146" s="170"/>
      <c r="AT146" s="165" t="s">
        <v>184</v>
      </c>
      <c r="AU146" s="165" t="s">
        <v>87</v>
      </c>
      <c r="AV146" s="13" t="s">
        <v>178</v>
      </c>
      <c r="AW146" s="13" t="s">
        <v>39</v>
      </c>
      <c r="AX146" s="13" t="s">
        <v>85</v>
      </c>
      <c r="AY146" s="165" t="s">
        <v>172</v>
      </c>
    </row>
    <row r="147" spans="2:65" s="11" customFormat="1" ht="22.8" customHeight="1" x14ac:dyDescent="0.25">
      <c r="B147" s="122"/>
      <c r="D147" s="123" t="s">
        <v>77</v>
      </c>
      <c r="E147" s="132" t="s">
        <v>269</v>
      </c>
      <c r="F147" s="132" t="s">
        <v>402</v>
      </c>
      <c r="I147" s="125"/>
      <c r="J147" s="133">
        <f>BK147</f>
        <v>0</v>
      </c>
      <c r="L147" s="122"/>
      <c r="M147" s="127"/>
      <c r="P147" s="128">
        <f>SUM(P148:P165)</f>
        <v>0</v>
      </c>
      <c r="R147" s="128">
        <f>SUM(R148:R165)</f>
        <v>4.3275367500000002E-2</v>
      </c>
      <c r="T147" s="129">
        <f>SUM(T148:T165)</f>
        <v>0</v>
      </c>
      <c r="AR147" s="123" t="s">
        <v>85</v>
      </c>
      <c r="AT147" s="130" t="s">
        <v>77</v>
      </c>
      <c r="AU147" s="130" t="s">
        <v>85</v>
      </c>
      <c r="AY147" s="123" t="s">
        <v>172</v>
      </c>
      <c r="BK147" s="131">
        <f>SUM(BK148:BK165)</f>
        <v>0</v>
      </c>
    </row>
    <row r="148" spans="2:65" s="1" customFormat="1" ht="16.5" customHeight="1" x14ac:dyDescent="0.2">
      <c r="B148" s="34"/>
      <c r="C148" s="134" t="s">
        <v>260</v>
      </c>
      <c r="D148" s="134" t="s">
        <v>174</v>
      </c>
      <c r="E148" s="135" t="s">
        <v>1359</v>
      </c>
      <c r="F148" s="136" t="s">
        <v>1360</v>
      </c>
      <c r="G148" s="137" t="s">
        <v>177</v>
      </c>
      <c r="H148" s="138">
        <v>41.313000000000002</v>
      </c>
      <c r="I148" s="139"/>
      <c r="J148" s="140">
        <f>ROUND(I148*H148,2)</f>
        <v>0</v>
      </c>
      <c r="K148" s="141"/>
      <c r="L148" s="34"/>
      <c r="M148" s="142" t="s">
        <v>34</v>
      </c>
      <c r="N148" s="143" t="s">
        <v>49</v>
      </c>
      <c r="P148" s="144">
        <f>O148*H148</f>
        <v>0</v>
      </c>
      <c r="Q148" s="144">
        <v>3.6000000000000002E-4</v>
      </c>
      <c r="R148" s="144">
        <f>Q148*H148</f>
        <v>1.4872680000000001E-2</v>
      </c>
      <c r="S148" s="144">
        <v>0</v>
      </c>
      <c r="T148" s="145">
        <f>S148*H148</f>
        <v>0</v>
      </c>
      <c r="AR148" s="146" t="s">
        <v>178</v>
      </c>
      <c r="AT148" s="146" t="s">
        <v>174</v>
      </c>
      <c r="AU148" s="146" t="s">
        <v>87</v>
      </c>
      <c r="AY148" s="18" t="s">
        <v>172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8" t="s">
        <v>85</v>
      </c>
      <c r="BK148" s="147">
        <f>ROUND(I148*H148,2)</f>
        <v>0</v>
      </c>
      <c r="BL148" s="18" t="s">
        <v>178</v>
      </c>
      <c r="BM148" s="146" t="s">
        <v>1361</v>
      </c>
    </row>
    <row r="149" spans="2:65" s="1" customFormat="1" ht="10.199999999999999" x14ac:dyDescent="0.2">
      <c r="B149" s="34"/>
      <c r="D149" s="148" t="s">
        <v>180</v>
      </c>
      <c r="F149" s="149" t="s">
        <v>1362</v>
      </c>
      <c r="I149" s="150"/>
      <c r="L149" s="34"/>
      <c r="M149" s="151"/>
      <c r="T149" s="55"/>
      <c r="AT149" s="18" t="s">
        <v>180</v>
      </c>
      <c r="AU149" s="18" t="s">
        <v>87</v>
      </c>
    </row>
    <row r="150" spans="2:65" s="1" customFormat="1" ht="10.199999999999999" x14ac:dyDescent="0.2">
      <c r="B150" s="34"/>
      <c r="D150" s="152" t="s">
        <v>182</v>
      </c>
      <c r="F150" s="153" t="s">
        <v>1363</v>
      </c>
      <c r="I150" s="150"/>
      <c r="L150" s="34"/>
      <c r="M150" s="151"/>
      <c r="T150" s="55"/>
      <c r="AT150" s="18" t="s">
        <v>182</v>
      </c>
      <c r="AU150" s="18" t="s">
        <v>87</v>
      </c>
    </row>
    <row r="151" spans="2:65" s="12" customFormat="1" ht="10.199999999999999" x14ac:dyDescent="0.2">
      <c r="B151" s="154"/>
      <c r="D151" s="148" t="s">
        <v>184</v>
      </c>
      <c r="E151" s="155" t="s">
        <v>34</v>
      </c>
      <c r="F151" s="156" t="s">
        <v>1345</v>
      </c>
      <c r="H151" s="157">
        <v>7</v>
      </c>
      <c r="I151" s="158"/>
      <c r="L151" s="154"/>
      <c r="M151" s="159"/>
      <c r="T151" s="160"/>
      <c r="AT151" s="155" t="s">
        <v>184</v>
      </c>
      <c r="AU151" s="155" t="s">
        <v>87</v>
      </c>
      <c r="AV151" s="12" t="s">
        <v>87</v>
      </c>
      <c r="AW151" s="12" t="s">
        <v>39</v>
      </c>
      <c r="AX151" s="12" t="s">
        <v>78</v>
      </c>
      <c r="AY151" s="155" t="s">
        <v>172</v>
      </c>
    </row>
    <row r="152" spans="2:65" s="12" customFormat="1" ht="10.199999999999999" x14ac:dyDescent="0.2">
      <c r="B152" s="154"/>
      <c r="D152" s="148" t="s">
        <v>184</v>
      </c>
      <c r="E152" s="155" t="s">
        <v>34</v>
      </c>
      <c r="F152" s="156" t="s">
        <v>1346</v>
      </c>
      <c r="H152" s="157">
        <v>9.625</v>
      </c>
      <c r="I152" s="158"/>
      <c r="L152" s="154"/>
      <c r="M152" s="159"/>
      <c r="T152" s="160"/>
      <c r="AT152" s="155" t="s">
        <v>184</v>
      </c>
      <c r="AU152" s="155" t="s">
        <v>87</v>
      </c>
      <c r="AV152" s="12" t="s">
        <v>87</v>
      </c>
      <c r="AW152" s="12" t="s">
        <v>39</v>
      </c>
      <c r="AX152" s="12" t="s">
        <v>78</v>
      </c>
      <c r="AY152" s="155" t="s">
        <v>172</v>
      </c>
    </row>
    <row r="153" spans="2:65" s="12" customFormat="1" ht="10.199999999999999" x14ac:dyDescent="0.2">
      <c r="B153" s="154"/>
      <c r="D153" s="148" t="s">
        <v>184</v>
      </c>
      <c r="E153" s="155" t="s">
        <v>34</v>
      </c>
      <c r="F153" s="156" t="s">
        <v>1347</v>
      </c>
      <c r="H153" s="157">
        <v>13.125</v>
      </c>
      <c r="I153" s="158"/>
      <c r="L153" s="154"/>
      <c r="M153" s="159"/>
      <c r="T153" s="160"/>
      <c r="AT153" s="155" t="s">
        <v>184</v>
      </c>
      <c r="AU153" s="155" t="s">
        <v>87</v>
      </c>
      <c r="AV153" s="12" t="s">
        <v>87</v>
      </c>
      <c r="AW153" s="12" t="s">
        <v>39</v>
      </c>
      <c r="AX153" s="12" t="s">
        <v>78</v>
      </c>
      <c r="AY153" s="155" t="s">
        <v>172</v>
      </c>
    </row>
    <row r="154" spans="2:65" s="12" customFormat="1" ht="10.199999999999999" x14ac:dyDescent="0.2">
      <c r="B154" s="154"/>
      <c r="D154" s="148" t="s">
        <v>184</v>
      </c>
      <c r="E154" s="155" t="s">
        <v>34</v>
      </c>
      <c r="F154" s="156" t="s">
        <v>1348</v>
      </c>
      <c r="H154" s="157">
        <v>8.9380000000000006</v>
      </c>
      <c r="I154" s="158"/>
      <c r="L154" s="154"/>
      <c r="M154" s="159"/>
      <c r="T154" s="160"/>
      <c r="AT154" s="155" t="s">
        <v>184</v>
      </c>
      <c r="AU154" s="155" t="s">
        <v>87</v>
      </c>
      <c r="AV154" s="12" t="s">
        <v>87</v>
      </c>
      <c r="AW154" s="12" t="s">
        <v>39</v>
      </c>
      <c r="AX154" s="12" t="s">
        <v>78</v>
      </c>
      <c r="AY154" s="155" t="s">
        <v>172</v>
      </c>
    </row>
    <row r="155" spans="2:65" s="12" customFormat="1" ht="10.199999999999999" x14ac:dyDescent="0.2">
      <c r="B155" s="154"/>
      <c r="D155" s="148" t="s">
        <v>184</v>
      </c>
      <c r="E155" s="155" t="s">
        <v>34</v>
      </c>
      <c r="F155" s="156" t="s">
        <v>1349</v>
      </c>
      <c r="H155" s="157">
        <v>2.625</v>
      </c>
      <c r="I155" s="158"/>
      <c r="L155" s="154"/>
      <c r="M155" s="159"/>
      <c r="T155" s="160"/>
      <c r="AT155" s="155" t="s">
        <v>184</v>
      </c>
      <c r="AU155" s="155" t="s">
        <v>87</v>
      </c>
      <c r="AV155" s="12" t="s">
        <v>87</v>
      </c>
      <c r="AW155" s="12" t="s">
        <v>39</v>
      </c>
      <c r="AX155" s="12" t="s">
        <v>78</v>
      </c>
      <c r="AY155" s="155" t="s">
        <v>172</v>
      </c>
    </row>
    <row r="156" spans="2:65" s="13" customFormat="1" ht="10.199999999999999" x14ac:dyDescent="0.2">
      <c r="B156" s="164"/>
      <c r="D156" s="148" t="s">
        <v>184</v>
      </c>
      <c r="E156" s="165" t="s">
        <v>34</v>
      </c>
      <c r="F156" s="166" t="s">
        <v>259</v>
      </c>
      <c r="H156" s="167">
        <v>41.313000000000002</v>
      </c>
      <c r="I156" s="168"/>
      <c r="L156" s="164"/>
      <c r="M156" s="169"/>
      <c r="T156" s="170"/>
      <c r="AT156" s="165" t="s">
        <v>184</v>
      </c>
      <c r="AU156" s="165" t="s">
        <v>87</v>
      </c>
      <c r="AV156" s="13" t="s">
        <v>178</v>
      </c>
      <c r="AW156" s="13" t="s">
        <v>39</v>
      </c>
      <c r="AX156" s="13" t="s">
        <v>85</v>
      </c>
      <c r="AY156" s="165" t="s">
        <v>172</v>
      </c>
    </row>
    <row r="157" spans="2:65" s="1" customFormat="1" ht="16.5" customHeight="1" x14ac:dyDescent="0.2">
      <c r="B157" s="34"/>
      <c r="C157" s="134" t="s">
        <v>269</v>
      </c>
      <c r="D157" s="134" t="s">
        <v>174</v>
      </c>
      <c r="E157" s="135" t="s">
        <v>1273</v>
      </c>
      <c r="F157" s="136" t="s">
        <v>1274</v>
      </c>
      <c r="G157" s="137" t="s">
        <v>177</v>
      </c>
      <c r="H157" s="138">
        <v>41.313000000000002</v>
      </c>
      <c r="I157" s="139"/>
      <c r="J157" s="140">
        <f>ROUND(I157*H157,2)</f>
        <v>0</v>
      </c>
      <c r="K157" s="141"/>
      <c r="L157" s="34"/>
      <c r="M157" s="142" t="s">
        <v>34</v>
      </c>
      <c r="N157" s="143" t="s">
        <v>49</v>
      </c>
      <c r="P157" s="144">
        <f>O157*H157</f>
        <v>0</v>
      </c>
      <c r="Q157" s="144">
        <v>6.8749999999999996E-4</v>
      </c>
      <c r="R157" s="144">
        <f>Q157*H157</f>
        <v>2.8402687499999999E-2</v>
      </c>
      <c r="S157" s="144">
        <v>0</v>
      </c>
      <c r="T157" s="145">
        <f>S157*H157</f>
        <v>0</v>
      </c>
      <c r="AR157" s="146" t="s">
        <v>178</v>
      </c>
      <c r="AT157" s="146" t="s">
        <v>174</v>
      </c>
      <c r="AU157" s="146" t="s">
        <v>87</v>
      </c>
      <c r="AY157" s="18" t="s">
        <v>172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8" t="s">
        <v>85</v>
      </c>
      <c r="BK157" s="147">
        <f>ROUND(I157*H157,2)</f>
        <v>0</v>
      </c>
      <c r="BL157" s="18" t="s">
        <v>178</v>
      </c>
      <c r="BM157" s="146" t="s">
        <v>1318</v>
      </c>
    </row>
    <row r="158" spans="2:65" s="1" customFormat="1" ht="10.199999999999999" x14ac:dyDescent="0.2">
      <c r="B158" s="34"/>
      <c r="D158" s="148" t="s">
        <v>180</v>
      </c>
      <c r="F158" s="149" t="s">
        <v>1276</v>
      </c>
      <c r="I158" s="150"/>
      <c r="L158" s="34"/>
      <c r="M158" s="151"/>
      <c r="T158" s="55"/>
      <c r="AT158" s="18" t="s">
        <v>180</v>
      </c>
      <c r="AU158" s="18" t="s">
        <v>87</v>
      </c>
    </row>
    <row r="159" spans="2:65" s="1" customFormat="1" ht="10.199999999999999" x14ac:dyDescent="0.2">
      <c r="B159" s="34"/>
      <c r="D159" s="152" t="s">
        <v>182</v>
      </c>
      <c r="F159" s="153" t="s">
        <v>1277</v>
      </c>
      <c r="I159" s="150"/>
      <c r="L159" s="34"/>
      <c r="M159" s="151"/>
      <c r="T159" s="55"/>
      <c r="AT159" s="18" t="s">
        <v>182</v>
      </c>
      <c r="AU159" s="18" t="s">
        <v>87</v>
      </c>
    </row>
    <row r="160" spans="2:65" s="12" customFormat="1" ht="10.199999999999999" x14ac:dyDescent="0.2">
      <c r="B160" s="154"/>
      <c r="D160" s="148" t="s">
        <v>184</v>
      </c>
      <c r="E160" s="155" t="s">
        <v>34</v>
      </c>
      <c r="F160" s="156" t="s">
        <v>1345</v>
      </c>
      <c r="H160" s="157">
        <v>7</v>
      </c>
      <c r="I160" s="158"/>
      <c r="L160" s="154"/>
      <c r="M160" s="159"/>
      <c r="T160" s="160"/>
      <c r="AT160" s="155" t="s">
        <v>184</v>
      </c>
      <c r="AU160" s="155" t="s">
        <v>87</v>
      </c>
      <c r="AV160" s="12" t="s">
        <v>87</v>
      </c>
      <c r="AW160" s="12" t="s">
        <v>39</v>
      </c>
      <c r="AX160" s="12" t="s">
        <v>78</v>
      </c>
      <c r="AY160" s="155" t="s">
        <v>172</v>
      </c>
    </row>
    <row r="161" spans="2:65" s="12" customFormat="1" ht="10.199999999999999" x14ac:dyDescent="0.2">
      <c r="B161" s="154"/>
      <c r="D161" s="148" t="s">
        <v>184</v>
      </c>
      <c r="E161" s="155" t="s">
        <v>34</v>
      </c>
      <c r="F161" s="156" t="s">
        <v>1346</v>
      </c>
      <c r="H161" s="157">
        <v>9.625</v>
      </c>
      <c r="I161" s="158"/>
      <c r="L161" s="154"/>
      <c r="M161" s="159"/>
      <c r="T161" s="160"/>
      <c r="AT161" s="155" t="s">
        <v>184</v>
      </c>
      <c r="AU161" s="155" t="s">
        <v>87</v>
      </c>
      <c r="AV161" s="12" t="s">
        <v>87</v>
      </c>
      <c r="AW161" s="12" t="s">
        <v>39</v>
      </c>
      <c r="AX161" s="12" t="s">
        <v>78</v>
      </c>
      <c r="AY161" s="155" t="s">
        <v>172</v>
      </c>
    </row>
    <row r="162" spans="2:65" s="12" customFormat="1" ht="10.199999999999999" x14ac:dyDescent="0.2">
      <c r="B162" s="154"/>
      <c r="D162" s="148" t="s">
        <v>184</v>
      </c>
      <c r="E162" s="155" t="s">
        <v>34</v>
      </c>
      <c r="F162" s="156" t="s">
        <v>1347</v>
      </c>
      <c r="H162" s="157">
        <v>13.125</v>
      </c>
      <c r="I162" s="158"/>
      <c r="L162" s="154"/>
      <c r="M162" s="159"/>
      <c r="T162" s="160"/>
      <c r="AT162" s="155" t="s">
        <v>184</v>
      </c>
      <c r="AU162" s="155" t="s">
        <v>87</v>
      </c>
      <c r="AV162" s="12" t="s">
        <v>87</v>
      </c>
      <c r="AW162" s="12" t="s">
        <v>39</v>
      </c>
      <c r="AX162" s="12" t="s">
        <v>78</v>
      </c>
      <c r="AY162" s="155" t="s">
        <v>172</v>
      </c>
    </row>
    <row r="163" spans="2:65" s="12" customFormat="1" ht="10.199999999999999" x14ac:dyDescent="0.2">
      <c r="B163" s="154"/>
      <c r="D163" s="148" t="s">
        <v>184</v>
      </c>
      <c r="E163" s="155" t="s">
        <v>34</v>
      </c>
      <c r="F163" s="156" t="s">
        <v>1348</v>
      </c>
      <c r="H163" s="157">
        <v>8.9380000000000006</v>
      </c>
      <c r="I163" s="158"/>
      <c r="L163" s="154"/>
      <c r="M163" s="159"/>
      <c r="T163" s="160"/>
      <c r="AT163" s="155" t="s">
        <v>184</v>
      </c>
      <c r="AU163" s="155" t="s">
        <v>87</v>
      </c>
      <c r="AV163" s="12" t="s">
        <v>87</v>
      </c>
      <c r="AW163" s="12" t="s">
        <v>39</v>
      </c>
      <c r="AX163" s="12" t="s">
        <v>78</v>
      </c>
      <c r="AY163" s="155" t="s">
        <v>172</v>
      </c>
    </row>
    <row r="164" spans="2:65" s="12" customFormat="1" ht="10.199999999999999" x14ac:dyDescent="0.2">
      <c r="B164" s="154"/>
      <c r="D164" s="148" t="s">
        <v>184</v>
      </c>
      <c r="E164" s="155" t="s">
        <v>34</v>
      </c>
      <c r="F164" s="156" t="s">
        <v>1349</v>
      </c>
      <c r="H164" s="157">
        <v>2.625</v>
      </c>
      <c r="I164" s="158"/>
      <c r="L164" s="154"/>
      <c r="M164" s="159"/>
      <c r="T164" s="160"/>
      <c r="AT164" s="155" t="s">
        <v>184</v>
      </c>
      <c r="AU164" s="155" t="s">
        <v>87</v>
      </c>
      <c r="AV164" s="12" t="s">
        <v>87</v>
      </c>
      <c r="AW164" s="12" t="s">
        <v>39</v>
      </c>
      <c r="AX164" s="12" t="s">
        <v>78</v>
      </c>
      <c r="AY164" s="155" t="s">
        <v>172</v>
      </c>
    </row>
    <row r="165" spans="2:65" s="13" customFormat="1" ht="10.199999999999999" x14ac:dyDescent="0.2">
      <c r="B165" s="164"/>
      <c r="D165" s="148" t="s">
        <v>184</v>
      </c>
      <c r="E165" s="165" t="s">
        <v>34</v>
      </c>
      <c r="F165" s="166" t="s">
        <v>259</v>
      </c>
      <c r="H165" s="167">
        <v>41.313000000000002</v>
      </c>
      <c r="I165" s="168"/>
      <c r="L165" s="164"/>
      <c r="M165" s="169"/>
      <c r="T165" s="170"/>
      <c r="AT165" s="165" t="s">
        <v>184</v>
      </c>
      <c r="AU165" s="165" t="s">
        <v>87</v>
      </c>
      <c r="AV165" s="13" t="s">
        <v>178</v>
      </c>
      <c r="AW165" s="13" t="s">
        <v>39</v>
      </c>
      <c r="AX165" s="13" t="s">
        <v>85</v>
      </c>
      <c r="AY165" s="165" t="s">
        <v>172</v>
      </c>
    </row>
    <row r="166" spans="2:65" s="11" customFormat="1" ht="22.8" customHeight="1" x14ac:dyDescent="0.25">
      <c r="B166" s="122"/>
      <c r="D166" s="123" t="s">
        <v>77</v>
      </c>
      <c r="E166" s="132" t="s">
        <v>429</v>
      </c>
      <c r="F166" s="132" t="s">
        <v>430</v>
      </c>
      <c r="I166" s="125"/>
      <c r="J166" s="133">
        <f>BK166</f>
        <v>0</v>
      </c>
      <c r="L166" s="122"/>
      <c r="M166" s="127"/>
      <c r="P166" s="128">
        <f>SUM(P167:P169)</f>
        <v>0</v>
      </c>
      <c r="R166" s="128">
        <f>SUM(R167:R169)</f>
        <v>0</v>
      </c>
      <c r="T166" s="129">
        <f>SUM(T167:T169)</f>
        <v>0</v>
      </c>
      <c r="AR166" s="123" t="s">
        <v>85</v>
      </c>
      <c r="AT166" s="130" t="s">
        <v>77</v>
      </c>
      <c r="AU166" s="130" t="s">
        <v>85</v>
      </c>
      <c r="AY166" s="123" t="s">
        <v>172</v>
      </c>
      <c r="BK166" s="131">
        <f>SUM(BK167:BK169)</f>
        <v>0</v>
      </c>
    </row>
    <row r="167" spans="2:65" s="1" customFormat="1" ht="21.75" customHeight="1" x14ac:dyDescent="0.2">
      <c r="B167" s="34"/>
      <c r="C167" s="134" t="s">
        <v>100</v>
      </c>
      <c r="D167" s="134" t="s">
        <v>174</v>
      </c>
      <c r="E167" s="135" t="s">
        <v>1278</v>
      </c>
      <c r="F167" s="136" t="s">
        <v>1279</v>
      </c>
      <c r="G167" s="137" t="s">
        <v>228</v>
      </c>
      <c r="H167" s="138">
        <v>30.959</v>
      </c>
      <c r="I167" s="139"/>
      <c r="J167" s="140">
        <f>ROUND(I167*H167,2)</f>
        <v>0</v>
      </c>
      <c r="K167" s="141"/>
      <c r="L167" s="34"/>
      <c r="M167" s="142" t="s">
        <v>34</v>
      </c>
      <c r="N167" s="143" t="s">
        <v>49</v>
      </c>
      <c r="P167" s="144">
        <f>O167*H167</f>
        <v>0</v>
      </c>
      <c r="Q167" s="144">
        <v>0</v>
      </c>
      <c r="R167" s="144">
        <f>Q167*H167</f>
        <v>0</v>
      </c>
      <c r="S167" s="144">
        <v>0</v>
      </c>
      <c r="T167" s="145">
        <f>S167*H167</f>
        <v>0</v>
      </c>
      <c r="AR167" s="146" t="s">
        <v>178</v>
      </c>
      <c r="AT167" s="146" t="s">
        <v>174</v>
      </c>
      <c r="AU167" s="146" t="s">
        <v>87</v>
      </c>
      <c r="AY167" s="18" t="s">
        <v>172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8" t="s">
        <v>85</v>
      </c>
      <c r="BK167" s="147">
        <f>ROUND(I167*H167,2)</f>
        <v>0</v>
      </c>
      <c r="BL167" s="18" t="s">
        <v>178</v>
      </c>
      <c r="BM167" s="146" t="s">
        <v>1319</v>
      </c>
    </row>
    <row r="168" spans="2:65" s="1" customFormat="1" ht="19.2" x14ac:dyDescent="0.2">
      <c r="B168" s="34"/>
      <c r="D168" s="148" t="s">
        <v>180</v>
      </c>
      <c r="F168" s="149" t="s">
        <v>1281</v>
      </c>
      <c r="I168" s="150"/>
      <c r="L168" s="34"/>
      <c r="M168" s="151"/>
      <c r="T168" s="55"/>
      <c r="AT168" s="18" t="s">
        <v>180</v>
      </c>
      <c r="AU168" s="18" t="s">
        <v>87</v>
      </c>
    </row>
    <row r="169" spans="2:65" s="1" customFormat="1" ht="10.199999999999999" x14ac:dyDescent="0.2">
      <c r="B169" s="34"/>
      <c r="D169" s="152" t="s">
        <v>182</v>
      </c>
      <c r="F169" s="153" t="s">
        <v>1282</v>
      </c>
      <c r="I169" s="150"/>
      <c r="L169" s="34"/>
      <c r="M169" s="199"/>
      <c r="N169" s="200"/>
      <c r="O169" s="200"/>
      <c r="P169" s="200"/>
      <c r="Q169" s="200"/>
      <c r="R169" s="200"/>
      <c r="S169" s="200"/>
      <c r="T169" s="201"/>
      <c r="AT169" s="18" t="s">
        <v>182</v>
      </c>
      <c r="AU169" s="18" t="s">
        <v>87</v>
      </c>
    </row>
    <row r="170" spans="2:65" s="1" customFormat="1" ht="6.9" customHeight="1" x14ac:dyDescent="0.2">
      <c r="B170" s="43"/>
      <c r="C170" s="44"/>
      <c r="D170" s="44"/>
      <c r="E170" s="44"/>
      <c r="F170" s="44"/>
      <c r="G170" s="44"/>
      <c r="H170" s="44"/>
      <c r="I170" s="44"/>
      <c r="J170" s="44"/>
      <c r="K170" s="44"/>
      <c r="L170" s="34"/>
    </row>
  </sheetData>
  <sheetProtection algorithmName="SHA-512" hashValue="sgRIN+hF4jBErW31UW27KY+uq0s6RCQR6+qWv1o2wAG1zOHr/wgguDiwJUwceR2sbqbUMZ+Mx7r8WMLOCGeL8A==" saltValue="koaKTcwLIN0a+O8pZraiEcg08qESjCjlLpNF/+caxRwGKUPo1aQ/Y2MBchKmdHW5J84GJmnx7+6Tzc2iiSPppg==" spinCount="100000" sheet="1" objects="1" scenarios="1" formatColumns="0" formatRows="0" autoFilter="0"/>
  <autoFilter ref="C89:K169" xr:uid="{00000000-0009-0000-0000-00000C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5" r:id="rId1" xr:uid="{00000000-0004-0000-0C00-000000000000}"/>
    <hyperlink ref="F105" r:id="rId2" xr:uid="{00000000-0004-0000-0C00-000001000000}"/>
    <hyperlink ref="F108" r:id="rId3" xr:uid="{00000000-0004-0000-0C00-000002000000}"/>
    <hyperlink ref="F112" r:id="rId4" xr:uid="{00000000-0004-0000-0C00-000003000000}"/>
    <hyperlink ref="F122" r:id="rId5" xr:uid="{00000000-0004-0000-0C00-000004000000}"/>
    <hyperlink ref="F132" r:id="rId6" xr:uid="{00000000-0004-0000-0C00-000005000000}"/>
    <hyperlink ref="F150" r:id="rId7" xr:uid="{00000000-0004-0000-0C00-000006000000}"/>
    <hyperlink ref="F159" r:id="rId8" xr:uid="{00000000-0004-0000-0C00-000007000000}"/>
    <hyperlink ref="F169" r:id="rId9" xr:uid="{00000000-0004-0000-0C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49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126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s="1" customFormat="1" ht="12" customHeight="1" x14ac:dyDescent="0.2">
      <c r="B8" s="34"/>
      <c r="D8" s="28" t="s">
        <v>147</v>
      </c>
      <c r="L8" s="34"/>
    </row>
    <row r="9" spans="2:46" s="1" customFormat="1" ht="16.5" customHeight="1" x14ac:dyDescent="0.2">
      <c r="B9" s="34"/>
      <c r="E9" s="292" t="s">
        <v>1364</v>
      </c>
      <c r="F9" s="330"/>
      <c r="G9" s="330"/>
      <c r="H9" s="330"/>
      <c r="L9" s="34"/>
    </row>
    <row r="10" spans="2:46" s="1" customFormat="1" ht="10.199999999999999" x14ac:dyDescent="0.2">
      <c r="B10" s="34"/>
      <c r="L10" s="34"/>
    </row>
    <row r="11" spans="2:46" s="1" customFormat="1" ht="12" customHeight="1" x14ac:dyDescent="0.2">
      <c r="B11" s="34"/>
      <c r="D11" s="28" t="s">
        <v>18</v>
      </c>
      <c r="F11" s="26" t="s">
        <v>127</v>
      </c>
      <c r="I11" s="28" t="s">
        <v>20</v>
      </c>
      <c r="J11" s="26" t="s">
        <v>34</v>
      </c>
      <c r="L11" s="34"/>
    </row>
    <row r="12" spans="2:46" s="1" customFormat="1" ht="12" customHeight="1" x14ac:dyDescent="0.2">
      <c r="B12" s="34"/>
      <c r="D12" s="28" t="s">
        <v>21</v>
      </c>
      <c r="F12" s="26" t="s">
        <v>22</v>
      </c>
      <c r="I12" s="28" t="s">
        <v>23</v>
      </c>
      <c r="J12" s="51" t="str">
        <f>'Rekapitulace stavby'!AN8</f>
        <v>17. 11. 2024</v>
      </c>
      <c r="L12" s="34"/>
    </row>
    <row r="13" spans="2:46" s="1" customFormat="1" ht="10.8" customHeight="1" x14ac:dyDescent="0.2">
      <c r="B13" s="34"/>
      <c r="L13" s="34"/>
    </row>
    <row r="14" spans="2:46" s="1" customFormat="1" ht="12" customHeight="1" x14ac:dyDescent="0.2">
      <c r="B14" s="34"/>
      <c r="D14" s="28" t="s">
        <v>29</v>
      </c>
      <c r="I14" s="28" t="s">
        <v>30</v>
      </c>
      <c r="J14" s="26" t="s">
        <v>31</v>
      </c>
      <c r="L14" s="34"/>
    </row>
    <row r="15" spans="2:46" s="1" customFormat="1" ht="18" customHeight="1" x14ac:dyDescent="0.2">
      <c r="B15" s="34"/>
      <c r="E15" s="26" t="s">
        <v>32</v>
      </c>
      <c r="I15" s="28" t="s">
        <v>33</v>
      </c>
      <c r="J15" s="26" t="s">
        <v>34</v>
      </c>
      <c r="L15" s="34"/>
    </row>
    <row r="16" spans="2:46" s="1" customFormat="1" ht="6.9" customHeight="1" x14ac:dyDescent="0.2">
      <c r="B16" s="34"/>
      <c r="L16" s="34"/>
    </row>
    <row r="17" spans="2:12" s="1" customFormat="1" ht="12" customHeight="1" x14ac:dyDescent="0.2">
      <c r="B17" s="34"/>
      <c r="D17" s="28" t="s">
        <v>35</v>
      </c>
      <c r="I17" s="28" t="s">
        <v>30</v>
      </c>
      <c r="J17" s="29" t="str">
        <f>'Rekapitulace stavby'!AN13</f>
        <v>Vyplň údaj</v>
      </c>
      <c r="L17" s="34"/>
    </row>
    <row r="18" spans="2:12" s="1" customFormat="1" ht="18" customHeight="1" x14ac:dyDescent="0.2">
      <c r="B18" s="34"/>
      <c r="E18" s="331" t="str">
        <f>'Rekapitulace stavby'!E14</f>
        <v>Vyplň údaj</v>
      </c>
      <c r="F18" s="298"/>
      <c r="G18" s="298"/>
      <c r="H18" s="298"/>
      <c r="I18" s="28" t="s">
        <v>33</v>
      </c>
      <c r="J18" s="29" t="str">
        <f>'Rekapitulace stavby'!AN14</f>
        <v>Vyplň údaj</v>
      </c>
      <c r="L18" s="34"/>
    </row>
    <row r="19" spans="2:12" s="1" customFormat="1" ht="6.9" customHeight="1" x14ac:dyDescent="0.2">
      <c r="B19" s="34"/>
      <c r="L19" s="34"/>
    </row>
    <row r="20" spans="2:12" s="1" customFormat="1" ht="12" customHeight="1" x14ac:dyDescent="0.2">
      <c r="B20" s="34"/>
      <c r="D20" s="28" t="s">
        <v>37</v>
      </c>
      <c r="I20" s="28" t="s">
        <v>30</v>
      </c>
      <c r="J20" s="26" t="s">
        <v>34</v>
      </c>
      <c r="L20" s="34"/>
    </row>
    <row r="21" spans="2:12" s="1" customFormat="1" ht="18" customHeight="1" x14ac:dyDescent="0.2">
      <c r="B21" s="34"/>
      <c r="E21" s="26" t="s">
        <v>38</v>
      </c>
      <c r="I21" s="28" t="s">
        <v>33</v>
      </c>
      <c r="J21" s="26" t="s">
        <v>34</v>
      </c>
      <c r="L21" s="34"/>
    </row>
    <row r="22" spans="2:12" s="1" customFormat="1" ht="6.9" customHeight="1" x14ac:dyDescent="0.2">
      <c r="B22" s="34"/>
      <c r="L22" s="34"/>
    </row>
    <row r="23" spans="2:12" s="1" customFormat="1" ht="12" customHeight="1" x14ac:dyDescent="0.2">
      <c r="B23" s="34"/>
      <c r="D23" s="28" t="s">
        <v>40</v>
      </c>
      <c r="I23" s="28" t="s">
        <v>30</v>
      </c>
      <c r="J23" s="26" t="str">
        <f>IF('Rekapitulace stavby'!AN19="","",'Rekapitulace stavby'!AN19)</f>
        <v/>
      </c>
      <c r="L23" s="34"/>
    </row>
    <row r="24" spans="2:12" s="1" customFormat="1" ht="18" customHeight="1" x14ac:dyDescent="0.2">
      <c r="B24" s="34"/>
      <c r="E24" s="26" t="str">
        <f>IF('Rekapitulace stavby'!E20="","",'Rekapitulace stavby'!E20)</f>
        <v xml:space="preserve"> </v>
      </c>
      <c r="I24" s="28" t="s">
        <v>33</v>
      </c>
      <c r="J24" s="26" t="str">
        <f>IF('Rekapitulace stavby'!AN20="","",'Rekapitulace stavby'!AN20)</f>
        <v/>
      </c>
      <c r="L24" s="34"/>
    </row>
    <row r="25" spans="2:12" s="1" customFormat="1" ht="6.9" customHeight="1" x14ac:dyDescent="0.2">
      <c r="B25" s="34"/>
      <c r="L25" s="34"/>
    </row>
    <row r="26" spans="2:12" s="1" customFormat="1" ht="12" customHeight="1" x14ac:dyDescent="0.2">
      <c r="B26" s="34"/>
      <c r="D26" s="28" t="s">
        <v>42</v>
      </c>
      <c r="L26" s="34"/>
    </row>
    <row r="27" spans="2:12" s="7" customFormat="1" ht="16.5" customHeight="1" x14ac:dyDescent="0.2">
      <c r="B27" s="93"/>
      <c r="E27" s="303" t="s">
        <v>43</v>
      </c>
      <c r="F27" s="303"/>
      <c r="G27" s="303"/>
      <c r="H27" s="303"/>
      <c r="L27" s="93"/>
    </row>
    <row r="28" spans="2:12" s="1" customFormat="1" ht="6.9" customHeight="1" x14ac:dyDescent="0.2">
      <c r="B28" s="34"/>
      <c r="L28" s="34"/>
    </row>
    <row r="29" spans="2:12" s="1" customFormat="1" ht="6.9" customHeight="1" x14ac:dyDescent="0.2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 x14ac:dyDescent="0.2">
      <c r="B30" s="34"/>
      <c r="D30" s="94" t="s">
        <v>44</v>
      </c>
      <c r="J30" s="65">
        <f>ROUND(J82, 2)</f>
        <v>0</v>
      </c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" customHeight="1" x14ac:dyDescent="0.2">
      <c r="B32" s="34"/>
      <c r="F32" s="37" t="s">
        <v>46</v>
      </c>
      <c r="I32" s="37" t="s">
        <v>45</v>
      </c>
      <c r="J32" s="37" t="s">
        <v>47</v>
      </c>
      <c r="L32" s="34"/>
    </row>
    <row r="33" spans="2:12" s="1" customFormat="1" ht="14.4" customHeight="1" x14ac:dyDescent="0.2">
      <c r="B33" s="34"/>
      <c r="D33" s="54" t="s">
        <v>48</v>
      </c>
      <c r="E33" s="28" t="s">
        <v>49</v>
      </c>
      <c r="F33" s="85">
        <f>ROUND((SUM(BE82:BE148)),  2)</f>
        <v>0</v>
      </c>
      <c r="I33" s="95">
        <v>0.21</v>
      </c>
      <c r="J33" s="85">
        <f>ROUND(((SUM(BE82:BE148))*I33),  2)</f>
        <v>0</v>
      </c>
      <c r="L33" s="34"/>
    </row>
    <row r="34" spans="2:12" s="1" customFormat="1" ht="14.4" customHeight="1" x14ac:dyDescent="0.2">
      <c r="B34" s="34"/>
      <c r="E34" s="28" t="s">
        <v>50</v>
      </c>
      <c r="F34" s="85">
        <f>ROUND((SUM(BF82:BF148)),  2)</f>
        <v>0</v>
      </c>
      <c r="I34" s="95">
        <v>0.12</v>
      </c>
      <c r="J34" s="85">
        <f>ROUND(((SUM(BF82:BF148))*I34),  2)</f>
        <v>0</v>
      </c>
      <c r="L34" s="34"/>
    </row>
    <row r="35" spans="2:12" s="1" customFormat="1" ht="14.4" hidden="1" customHeight="1" x14ac:dyDescent="0.2">
      <c r="B35" s="34"/>
      <c r="E35" s="28" t="s">
        <v>51</v>
      </c>
      <c r="F35" s="85">
        <f>ROUND((SUM(BG82:BG148)),  2)</f>
        <v>0</v>
      </c>
      <c r="I35" s="95">
        <v>0.21</v>
      </c>
      <c r="J35" s="85">
        <f>0</f>
        <v>0</v>
      </c>
      <c r="L35" s="34"/>
    </row>
    <row r="36" spans="2:12" s="1" customFormat="1" ht="14.4" hidden="1" customHeight="1" x14ac:dyDescent="0.2">
      <c r="B36" s="34"/>
      <c r="E36" s="28" t="s">
        <v>52</v>
      </c>
      <c r="F36" s="85">
        <f>ROUND((SUM(BH82:BH148)),  2)</f>
        <v>0</v>
      </c>
      <c r="I36" s="95">
        <v>0.12</v>
      </c>
      <c r="J36" s="85">
        <f>0</f>
        <v>0</v>
      </c>
      <c r="L36" s="34"/>
    </row>
    <row r="37" spans="2:12" s="1" customFormat="1" ht="14.4" hidden="1" customHeight="1" x14ac:dyDescent="0.2">
      <c r="B37" s="34"/>
      <c r="E37" s="28" t="s">
        <v>53</v>
      </c>
      <c r="F37" s="85">
        <f>ROUND((SUM(BI82:BI148)),  2)</f>
        <v>0</v>
      </c>
      <c r="I37" s="95">
        <v>0</v>
      </c>
      <c r="J37" s="85">
        <f>0</f>
        <v>0</v>
      </c>
      <c r="L37" s="34"/>
    </row>
    <row r="38" spans="2:12" s="1" customFormat="1" ht="6.9" customHeight="1" x14ac:dyDescent="0.2">
      <c r="B38" s="34"/>
      <c r="L38" s="34"/>
    </row>
    <row r="39" spans="2:12" s="1" customFormat="1" ht="25.35" customHeight="1" x14ac:dyDescent="0.2">
      <c r="B39" s="34"/>
      <c r="C39" s="96"/>
      <c r="D39" s="97" t="s">
        <v>54</v>
      </c>
      <c r="E39" s="56"/>
      <c r="F39" s="56"/>
      <c r="G39" s="98" t="s">
        <v>55</v>
      </c>
      <c r="H39" s="99" t="s">
        <v>56</v>
      </c>
      <c r="I39" s="56"/>
      <c r="J39" s="100">
        <f>SUM(J30:J37)</f>
        <v>0</v>
      </c>
      <c r="K39" s="101"/>
      <c r="L39" s="34"/>
    </row>
    <row r="40" spans="2:12" s="1" customFormat="1" ht="14.4" customHeight="1" x14ac:dyDescent="0.2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" customHeight="1" x14ac:dyDescent="0.2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" customHeight="1" x14ac:dyDescent="0.2">
      <c r="B45" s="34"/>
      <c r="C45" s="22" t="s">
        <v>151</v>
      </c>
      <c r="L45" s="34"/>
    </row>
    <row r="46" spans="2:12" s="1" customFormat="1" ht="6.9" customHeight="1" x14ac:dyDescent="0.2">
      <c r="B46" s="34"/>
      <c r="L46" s="34"/>
    </row>
    <row r="47" spans="2:12" s="1" customFormat="1" ht="12" customHeight="1" x14ac:dyDescent="0.2">
      <c r="B47" s="34"/>
      <c r="C47" s="28" t="s">
        <v>16</v>
      </c>
      <c r="L47" s="34"/>
    </row>
    <row r="48" spans="2:12" s="1" customFormat="1" ht="16.5" customHeight="1" x14ac:dyDescent="0.2">
      <c r="B48" s="34"/>
      <c r="E48" s="328" t="str">
        <f>E7</f>
        <v>ÚPRAVY HŘBITOVA KBELY- ETAPA1</v>
      </c>
      <c r="F48" s="329"/>
      <c r="G48" s="329"/>
      <c r="H48" s="329"/>
      <c r="L48" s="34"/>
    </row>
    <row r="49" spans="2:47" s="1" customFormat="1" ht="12" customHeight="1" x14ac:dyDescent="0.2">
      <c r="B49" s="34"/>
      <c r="C49" s="28" t="s">
        <v>147</v>
      </c>
      <c r="L49" s="34"/>
    </row>
    <row r="50" spans="2:47" s="1" customFormat="1" ht="16.5" customHeight="1" x14ac:dyDescent="0.2">
      <c r="B50" s="34"/>
      <c r="E50" s="292" t="str">
        <f>E9</f>
        <v>04 - Výsadba-SÚ</v>
      </c>
      <c r="F50" s="330"/>
      <c r="G50" s="330"/>
      <c r="H50" s="330"/>
      <c r="L50" s="34"/>
    </row>
    <row r="51" spans="2:47" s="1" customFormat="1" ht="6.9" customHeight="1" x14ac:dyDescent="0.2">
      <c r="B51" s="34"/>
      <c r="L51" s="34"/>
    </row>
    <row r="52" spans="2:47" s="1" customFormat="1" ht="12" customHeight="1" x14ac:dyDescent="0.2">
      <c r="B52" s="34"/>
      <c r="C52" s="28" t="s">
        <v>21</v>
      </c>
      <c r="F52" s="26" t="str">
        <f>F12</f>
        <v>Praha 9-Kbely</v>
      </c>
      <c r="I52" s="28" t="s">
        <v>23</v>
      </c>
      <c r="J52" s="51" t="str">
        <f>IF(J12="","",J12)</f>
        <v>17. 11. 2024</v>
      </c>
      <c r="L52" s="34"/>
    </row>
    <row r="53" spans="2:47" s="1" customFormat="1" ht="6.9" customHeight="1" x14ac:dyDescent="0.2">
      <c r="B53" s="34"/>
      <c r="L53" s="34"/>
    </row>
    <row r="54" spans="2:47" s="1" customFormat="1" ht="25.65" customHeight="1" x14ac:dyDescent="0.2">
      <c r="B54" s="34"/>
      <c r="C54" s="28" t="s">
        <v>29</v>
      </c>
      <c r="F54" s="26" t="str">
        <f>E15</f>
        <v>MĆ Praha 19, Semilská 43/1, 197 00 Praha 9-Kbely</v>
      </c>
      <c r="I54" s="28" t="s">
        <v>37</v>
      </c>
      <c r="J54" s="32" t="str">
        <f>E21</f>
        <v xml:space="preserve">Ing.Jan Pustějovský, Ph.D.,  </v>
      </c>
      <c r="L54" s="34"/>
    </row>
    <row r="55" spans="2:47" s="1" customFormat="1" ht="15.15" customHeight="1" x14ac:dyDescent="0.2">
      <c r="B55" s="34"/>
      <c r="C55" s="28" t="s">
        <v>35</v>
      </c>
      <c r="F55" s="26" t="str">
        <f>IF(E18="","",E18)</f>
        <v>Vyplň údaj</v>
      </c>
      <c r="I55" s="28" t="s">
        <v>40</v>
      </c>
      <c r="J55" s="32" t="str">
        <f>E24</f>
        <v xml:space="preserve"> </v>
      </c>
      <c r="L55" s="34"/>
    </row>
    <row r="56" spans="2:47" s="1" customFormat="1" ht="10.35" customHeight="1" x14ac:dyDescent="0.2">
      <c r="B56" s="34"/>
      <c r="L56" s="34"/>
    </row>
    <row r="57" spans="2:47" s="1" customFormat="1" ht="29.25" customHeight="1" x14ac:dyDescent="0.2">
      <c r="B57" s="34"/>
      <c r="C57" s="102" t="s">
        <v>152</v>
      </c>
      <c r="D57" s="96"/>
      <c r="E57" s="96"/>
      <c r="F57" s="96"/>
      <c r="G57" s="96"/>
      <c r="H57" s="96"/>
      <c r="I57" s="96"/>
      <c r="J57" s="103" t="s">
        <v>153</v>
      </c>
      <c r="K57" s="96"/>
      <c r="L57" s="34"/>
    </row>
    <row r="58" spans="2:47" s="1" customFormat="1" ht="10.35" customHeight="1" x14ac:dyDescent="0.2">
      <c r="B58" s="34"/>
      <c r="L58" s="34"/>
    </row>
    <row r="59" spans="2:47" s="1" customFormat="1" ht="22.8" customHeight="1" x14ac:dyDescent="0.2">
      <c r="B59" s="34"/>
      <c r="C59" s="104" t="s">
        <v>76</v>
      </c>
      <c r="J59" s="65">
        <f>J82</f>
        <v>0</v>
      </c>
      <c r="L59" s="34"/>
      <c r="AU59" s="18" t="s">
        <v>154</v>
      </c>
    </row>
    <row r="60" spans="2:47" s="8" customFormat="1" ht="24.9" customHeight="1" x14ac:dyDescent="0.2">
      <c r="B60" s="105"/>
      <c r="D60" s="106" t="s">
        <v>155</v>
      </c>
      <c r="E60" s="107"/>
      <c r="F60" s="107"/>
      <c r="G60" s="107"/>
      <c r="H60" s="107"/>
      <c r="I60" s="107"/>
      <c r="J60" s="108">
        <f>J83</f>
        <v>0</v>
      </c>
      <c r="L60" s="105"/>
    </row>
    <row r="61" spans="2:47" s="9" customFormat="1" ht="19.95" customHeight="1" x14ac:dyDescent="0.2">
      <c r="B61" s="109"/>
      <c r="D61" s="110" t="s">
        <v>156</v>
      </c>
      <c r="E61" s="111"/>
      <c r="F61" s="111"/>
      <c r="G61" s="111"/>
      <c r="H61" s="111"/>
      <c r="I61" s="111"/>
      <c r="J61" s="112">
        <f>J84</f>
        <v>0</v>
      </c>
      <c r="L61" s="109"/>
    </row>
    <row r="62" spans="2:47" s="9" customFormat="1" ht="19.95" customHeight="1" x14ac:dyDescent="0.2">
      <c r="B62" s="109"/>
      <c r="D62" s="110" t="s">
        <v>210</v>
      </c>
      <c r="E62" s="111"/>
      <c r="F62" s="111"/>
      <c r="G62" s="111"/>
      <c r="H62" s="111"/>
      <c r="I62" s="111"/>
      <c r="J62" s="112">
        <f>J145</f>
        <v>0</v>
      </c>
      <c r="L62" s="109"/>
    </row>
    <row r="63" spans="2:47" s="1" customFormat="1" ht="21.75" customHeight="1" x14ac:dyDescent="0.2">
      <c r="B63" s="34"/>
      <c r="L63" s="34"/>
    </row>
    <row r="64" spans="2:47" s="1" customFormat="1" ht="6.9" customHeight="1" x14ac:dyDescent="0.2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34"/>
    </row>
    <row r="68" spans="2:12" s="1" customFormat="1" ht="6.9" customHeight="1" x14ac:dyDescent="0.2"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34"/>
    </row>
    <row r="69" spans="2:12" s="1" customFormat="1" ht="24.9" customHeight="1" x14ac:dyDescent="0.2">
      <c r="B69" s="34"/>
      <c r="C69" s="22" t="s">
        <v>157</v>
      </c>
      <c r="L69" s="34"/>
    </row>
    <row r="70" spans="2:12" s="1" customFormat="1" ht="6.9" customHeight="1" x14ac:dyDescent="0.2">
      <c r="B70" s="34"/>
      <c r="L70" s="34"/>
    </row>
    <row r="71" spans="2:12" s="1" customFormat="1" ht="12" customHeight="1" x14ac:dyDescent="0.2">
      <c r="B71" s="34"/>
      <c r="C71" s="28" t="s">
        <v>16</v>
      </c>
      <c r="L71" s="34"/>
    </row>
    <row r="72" spans="2:12" s="1" customFormat="1" ht="16.5" customHeight="1" x14ac:dyDescent="0.2">
      <c r="B72" s="34"/>
      <c r="E72" s="328" t="str">
        <f>E7</f>
        <v>ÚPRAVY HŘBITOVA KBELY- ETAPA1</v>
      </c>
      <c r="F72" s="329"/>
      <c r="G72" s="329"/>
      <c r="H72" s="329"/>
      <c r="L72" s="34"/>
    </row>
    <row r="73" spans="2:12" s="1" customFormat="1" ht="12" customHeight="1" x14ac:dyDescent="0.2">
      <c r="B73" s="34"/>
      <c r="C73" s="28" t="s">
        <v>147</v>
      </c>
      <c r="L73" s="34"/>
    </row>
    <row r="74" spans="2:12" s="1" customFormat="1" ht="16.5" customHeight="1" x14ac:dyDescent="0.2">
      <c r="B74" s="34"/>
      <c r="E74" s="292" t="str">
        <f>E9</f>
        <v>04 - Výsadba-SÚ</v>
      </c>
      <c r="F74" s="330"/>
      <c r="G74" s="330"/>
      <c r="H74" s="330"/>
      <c r="L74" s="34"/>
    </row>
    <row r="75" spans="2:12" s="1" customFormat="1" ht="6.9" customHeight="1" x14ac:dyDescent="0.2">
      <c r="B75" s="34"/>
      <c r="L75" s="34"/>
    </row>
    <row r="76" spans="2:12" s="1" customFormat="1" ht="12" customHeight="1" x14ac:dyDescent="0.2">
      <c r="B76" s="34"/>
      <c r="C76" s="28" t="s">
        <v>21</v>
      </c>
      <c r="F76" s="26" t="str">
        <f>F12</f>
        <v>Praha 9-Kbely</v>
      </c>
      <c r="I76" s="28" t="s">
        <v>23</v>
      </c>
      <c r="J76" s="51" t="str">
        <f>IF(J12="","",J12)</f>
        <v>17. 11. 2024</v>
      </c>
      <c r="L76" s="34"/>
    </row>
    <row r="77" spans="2:12" s="1" customFormat="1" ht="6.9" customHeight="1" x14ac:dyDescent="0.2">
      <c r="B77" s="34"/>
      <c r="L77" s="34"/>
    </row>
    <row r="78" spans="2:12" s="1" customFormat="1" ht="25.65" customHeight="1" x14ac:dyDescent="0.2">
      <c r="B78" s="34"/>
      <c r="C78" s="28" t="s">
        <v>29</v>
      </c>
      <c r="F78" s="26" t="str">
        <f>E15</f>
        <v>MĆ Praha 19, Semilská 43/1, 197 00 Praha 9-Kbely</v>
      </c>
      <c r="I78" s="28" t="s">
        <v>37</v>
      </c>
      <c r="J78" s="32" t="str">
        <f>E21</f>
        <v xml:space="preserve">Ing.Jan Pustějovský, Ph.D.,  </v>
      </c>
      <c r="L78" s="34"/>
    </row>
    <row r="79" spans="2:12" s="1" customFormat="1" ht="15.15" customHeight="1" x14ac:dyDescent="0.2">
      <c r="B79" s="34"/>
      <c r="C79" s="28" t="s">
        <v>35</v>
      </c>
      <c r="F79" s="26" t="str">
        <f>IF(E18="","",E18)</f>
        <v>Vyplň údaj</v>
      </c>
      <c r="I79" s="28" t="s">
        <v>40</v>
      </c>
      <c r="J79" s="32" t="str">
        <f>E24</f>
        <v xml:space="preserve"> </v>
      </c>
      <c r="L79" s="34"/>
    </row>
    <row r="80" spans="2:12" s="1" customFormat="1" ht="10.35" customHeight="1" x14ac:dyDescent="0.2">
      <c r="B80" s="34"/>
      <c r="L80" s="34"/>
    </row>
    <row r="81" spans="2:65" s="10" customFormat="1" ht="29.25" customHeight="1" x14ac:dyDescent="0.2">
      <c r="B81" s="113"/>
      <c r="C81" s="114" t="s">
        <v>158</v>
      </c>
      <c r="D81" s="115" t="s">
        <v>63</v>
      </c>
      <c r="E81" s="115" t="s">
        <v>59</v>
      </c>
      <c r="F81" s="115" t="s">
        <v>60</v>
      </c>
      <c r="G81" s="115" t="s">
        <v>159</v>
      </c>
      <c r="H81" s="115" t="s">
        <v>160</v>
      </c>
      <c r="I81" s="115" t="s">
        <v>161</v>
      </c>
      <c r="J81" s="116" t="s">
        <v>153</v>
      </c>
      <c r="K81" s="117" t="s">
        <v>162</v>
      </c>
      <c r="L81" s="113"/>
      <c r="M81" s="58" t="s">
        <v>34</v>
      </c>
      <c r="N81" s="59" t="s">
        <v>48</v>
      </c>
      <c r="O81" s="59" t="s">
        <v>163</v>
      </c>
      <c r="P81" s="59" t="s">
        <v>164</v>
      </c>
      <c r="Q81" s="59" t="s">
        <v>165</v>
      </c>
      <c r="R81" s="59" t="s">
        <v>166</v>
      </c>
      <c r="S81" s="59" t="s">
        <v>167</v>
      </c>
      <c r="T81" s="60" t="s">
        <v>168</v>
      </c>
    </row>
    <row r="82" spans="2:65" s="1" customFormat="1" ht="22.8" customHeight="1" x14ac:dyDescent="0.3">
      <c r="B82" s="34"/>
      <c r="C82" s="63" t="s">
        <v>169</v>
      </c>
      <c r="J82" s="118">
        <f>BK82</f>
        <v>0</v>
      </c>
      <c r="L82" s="34"/>
      <c r="M82" s="61"/>
      <c r="N82" s="52"/>
      <c r="O82" s="52"/>
      <c r="P82" s="119">
        <f>P83</f>
        <v>0</v>
      </c>
      <c r="Q82" s="52"/>
      <c r="R82" s="119">
        <f>R83</f>
        <v>0.56438399999999989</v>
      </c>
      <c r="S82" s="52"/>
      <c r="T82" s="120">
        <f>T83</f>
        <v>0</v>
      </c>
      <c r="AT82" s="18" t="s">
        <v>77</v>
      </c>
      <c r="AU82" s="18" t="s">
        <v>154</v>
      </c>
      <c r="BK82" s="121">
        <f>BK83</f>
        <v>0</v>
      </c>
    </row>
    <row r="83" spans="2:65" s="11" customFormat="1" ht="25.95" customHeight="1" x14ac:dyDescent="0.25">
      <c r="B83" s="122"/>
      <c r="D83" s="123" t="s">
        <v>77</v>
      </c>
      <c r="E83" s="124" t="s">
        <v>170</v>
      </c>
      <c r="F83" s="124" t="s">
        <v>171</v>
      </c>
      <c r="I83" s="125"/>
      <c r="J83" s="126">
        <f>BK83</f>
        <v>0</v>
      </c>
      <c r="L83" s="122"/>
      <c r="M83" s="127"/>
      <c r="P83" s="128">
        <f>P84+P145</f>
        <v>0</v>
      </c>
      <c r="R83" s="128">
        <f>R84+R145</f>
        <v>0.56438399999999989</v>
      </c>
      <c r="T83" s="129">
        <f>T84+T145</f>
        <v>0</v>
      </c>
      <c r="AR83" s="123" t="s">
        <v>85</v>
      </c>
      <c r="AT83" s="130" t="s">
        <v>77</v>
      </c>
      <c r="AU83" s="130" t="s">
        <v>78</v>
      </c>
      <c r="AY83" s="123" t="s">
        <v>172</v>
      </c>
      <c r="BK83" s="131">
        <f>BK84+BK145</f>
        <v>0</v>
      </c>
    </row>
    <row r="84" spans="2:65" s="11" customFormat="1" ht="22.8" customHeight="1" x14ac:dyDescent="0.25">
      <c r="B84" s="122"/>
      <c r="D84" s="123" t="s">
        <v>77</v>
      </c>
      <c r="E84" s="132" t="s">
        <v>85</v>
      </c>
      <c r="F84" s="132" t="s">
        <v>173</v>
      </c>
      <c r="I84" s="125"/>
      <c r="J84" s="133">
        <f>BK84</f>
        <v>0</v>
      </c>
      <c r="L84" s="122"/>
      <c r="M84" s="127"/>
      <c r="P84" s="128">
        <f>SUM(P85:P144)</f>
        <v>0</v>
      </c>
      <c r="R84" s="128">
        <f>SUM(R85:R144)</f>
        <v>0.56438399999999989</v>
      </c>
      <c r="T84" s="129">
        <f>SUM(T85:T144)</f>
        <v>0</v>
      </c>
      <c r="AR84" s="123" t="s">
        <v>85</v>
      </c>
      <c r="AT84" s="130" t="s">
        <v>77</v>
      </c>
      <c r="AU84" s="130" t="s">
        <v>85</v>
      </c>
      <c r="AY84" s="123" t="s">
        <v>172</v>
      </c>
      <c r="BK84" s="131">
        <f>SUM(BK85:BK144)</f>
        <v>0</v>
      </c>
    </row>
    <row r="85" spans="2:65" s="1" customFormat="1" ht="21.75" customHeight="1" x14ac:dyDescent="0.2">
      <c r="B85" s="34"/>
      <c r="C85" s="134" t="s">
        <v>85</v>
      </c>
      <c r="D85" s="134" t="s">
        <v>174</v>
      </c>
      <c r="E85" s="135" t="s">
        <v>1365</v>
      </c>
      <c r="F85" s="136" t="s">
        <v>1366</v>
      </c>
      <c r="G85" s="137" t="s">
        <v>177</v>
      </c>
      <c r="H85" s="138">
        <v>52.5</v>
      </c>
      <c r="I85" s="139"/>
      <c r="J85" s="140">
        <f>ROUND(I85*H85,2)</f>
        <v>0</v>
      </c>
      <c r="K85" s="141"/>
      <c r="L85" s="34"/>
      <c r="M85" s="142" t="s">
        <v>34</v>
      </c>
      <c r="N85" s="143" t="s">
        <v>49</v>
      </c>
      <c r="P85" s="144">
        <f>O85*H85</f>
        <v>0</v>
      </c>
      <c r="Q85" s="144">
        <v>0</v>
      </c>
      <c r="R85" s="144">
        <f>Q85*H85</f>
        <v>0</v>
      </c>
      <c r="S85" s="144">
        <v>0</v>
      </c>
      <c r="T85" s="145">
        <f>S85*H85</f>
        <v>0</v>
      </c>
      <c r="AR85" s="146" t="s">
        <v>178</v>
      </c>
      <c r="AT85" s="146" t="s">
        <v>174</v>
      </c>
      <c r="AU85" s="146" t="s">
        <v>87</v>
      </c>
      <c r="AY85" s="18" t="s">
        <v>172</v>
      </c>
      <c r="BE85" s="147">
        <f>IF(N85="základní",J85,0)</f>
        <v>0</v>
      </c>
      <c r="BF85" s="147">
        <f>IF(N85="snížená",J85,0)</f>
        <v>0</v>
      </c>
      <c r="BG85" s="147">
        <f>IF(N85="zákl. přenesená",J85,0)</f>
        <v>0</v>
      </c>
      <c r="BH85" s="147">
        <f>IF(N85="sníž. přenesená",J85,0)</f>
        <v>0</v>
      </c>
      <c r="BI85" s="147">
        <f>IF(N85="nulová",J85,0)</f>
        <v>0</v>
      </c>
      <c r="BJ85" s="18" t="s">
        <v>85</v>
      </c>
      <c r="BK85" s="147">
        <f>ROUND(I85*H85,2)</f>
        <v>0</v>
      </c>
      <c r="BL85" s="18" t="s">
        <v>178</v>
      </c>
      <c r="BM85" s="146" t="s">
        <v>1367</v>
      </c>
    </row>
    <row r="86" spans="2:65" s="1" customFormat="1" ht="19.2" x14ac:dyDescent="0.2">
      <c r="B86" s="34"/>
      <c r="D86" s="148" t="s">
        <v>180</v>
      </c>
      <c r="F86" s="149" t="s">
        <v>1368</v>
      </c>
      <c r="I86" s="150"/>
      <c r="L86" s="34"/>
      <c r="M86" s="151"/>
      <c r="T86" s="55"/>
      <c r="AT86" s="18" t="s">
        <v>180</v>
      </c>
      <c r="AU86" s="18" t="s">
        <v>87</v>
      </c>
    </row>
    <row r="87" spans="2:65" s="1" customFormat="1" ht="10.199999999999999" x14ac:dyDescent="0.2">
      <c r="B87" s="34"/>
      <c r="D87" s="152" t="s">
        <v>182</v>
      </c>
      <c r="F87" s="153" t="s">
        <v>1369</v>
      </c>
      <c r="I87" s="150"/>
      <c r="L87" s="34"/>
      <c r="M87" s="151"/>
      <c r="T87" s="55"/>
      <c r="AT87" s="18" t="s">
        <v>182</v>
      </c>
      <c r="AU87" s="18" t="s">
        <v>87</v>
      </c>
    </row>
    <row r="88" spans="2:65" s="12" customFormat="1" ht="10.199999999999999" x14ac:dyDescent="0.2">
      <c r="B88" s="154"/>
      <c r="D88" s="148" t="s">
        <v>184</v>
      </c>
      <c r="E88" s="155" t="s">
        <v>34</v>
      </c>
      <c r="F88" s="156" t="s">
        <v>1370</v>
      </c>
      <c r="H88" s="157">
        <v>52.5</v>
      </c>
      <c r="I88" s="158"/>
      <c r="L88" s="154"/>
      <c r="M88" s="159"/>
      <c r="T88" s="160"/>
      <c r="AT88" s="155" t="s">
        <v>184</v>
      </c>
      <c r="AU88" s="155" t="s">
        <v>87</v>
      </c>
      <c r="AV88" s="12" t="s">
        <v>87</v>
      </c>
      <c r="AW88" s="12" t="s">
        <v>39</v>
      </c>
      <c r="AX88" s="12" t="s">
        <v>85</v>
      </c>
      <c r="AY88" s="155" t="s">
        <v>172</v>
      </c>
    </row>
    <row r="89" spans="2:65" s="1" customFormat="1" ht="21.75" customHeight="1" x14ac:dyDescent="0.2">
      <c r="B89" s="34"/>
      <c r="C89" s="134" t="s">
        <v>87</v>
      </c>
      <c r="D89" s="134" t="s">
        <v>174</v>
      </c>
      <c r="E89" s="135" t="s">
        <v>1371</v>
      </c>
      <c r="F89" s="136" t="s">
        <v>1372</v>
      </c>
      <c r="G89" s="137" t="s">
        <v>215</v>
      </c>
      <c r="H89" s="138">
        <v>15.75</v>
      </c>
      <c r="I89" s="139"/>
      <c r="J89" s="140">
        <f>ROUND(I89*H89,2)</f>
        <v>0</v>
      </c>
      <c r="K89" s="141"/>
      <c r="L89" s="34"/>
      <c r="M89" s="142" t="s">
        <v>34</v>
      </c>
      <c r="N89" s="143" t="s">
        <v>49</v>
      </c>
      <c r="P89" s="144">
        <f>O89*H89</f>
        <v>0</v>
      </c>
      <c r="Q89" s="144">
        <v>0</v>
      </c>
      <c r="R89" s="144">
        <f>Q89*H89</f>
        <v>0</v>
      </c>
      <c r="S89" s="144">
        <v>0</v>
      </c>
      <c r="T89" s="145">
        <f>S89*H89</f>
        <v>0</v>
      </c>
      <c r="AR89" s="146" t="s">
        <v>178</v>
      </c>
      <c r="AT89" s="146" t="s">
        <v>174</v>
      </c>
      <c r="AU89" s="146" t="s">
        <v>87</v>
      </c>
      <c r="AY89" s="18" t="s">
        <v>172</v>
      </c>
      <c r="BE89" s="147">
        <f>IF(N89="základní",J89,0)</f>
        <v>0</v>
      </c>
      <c r="BF89" s="147">
        <f>IF(N89="snížená",J89,0)</f>
        <v>0</v>
      </c>
      <c r="BG89" s="147">
        <f>IF(N89="zákl. přenesená",J89,0)</f>
        <v>0</v>
      </c>
      <c r="BH89" s="147">
        <f>IF(N89="sníž. přenesená",J89,0)</f>
        <v>0</v>
      </c>
      <c r="BI89" s="147">
        <f>IF(N89="nulová",J89,0)</f>
        <v>0</v>
      </c>
      <c r="BJ89" s="18" t="s">
        <v>85</v>
      </c>
      <c r="BK89" s="147">
        <f>ROUND(I89*H89,2)</f>
        <v>0</v>
      </c>
      <c r="BL89" s="18" t="s">
        <v>178</v>
      </c>
      <c r="BM89" s="146" t="s">
        <v>1373</v>
      </c>
    </row>
    <row r="90" spans="2:65" s="1" customFormat="1" ht="19.2" x14ac:dyDescent="0.2">
      <c r="B90" s="34"/>
      <c r="D90" s="148" t="s">
        <v>180</v>
      </c>
      <c r="F90" s="149" t="s">
        <v>1374</v>
      </c>
      <c r="I90" s="150"/>
      <c r="L90" s="34"/>
      <c r="M90" s="151"/>
      <c r="T90" s="55"/>
      <c r="AT90" s="18" t="s">
        <v>180</v>
      </c>
      <c r="AU90" s="18" t="s">
        <v>87</v>
      </c>
    </row>
    <row r="91" spans="2:65" s="1" customFormat="1" ht="10.199999999999999" x14ac:dyDescent="0.2">
      <c r="B91" s="34"/>
      <c r="D91" s="152" t="s">
        <v>182</v>
      </c>
      <c r="F91" s="153" t="s">
        <v>1375</v>
      </c>
      <c r="I91" s="150"/>
      <c r="L91" s="34"/>
      <c r="M91" s="151"/>
      <c r="T91" s="55"/>
      <c r="AT91" s="18" t="s">
        <v>182</v>
      </c>
      <c r="AU91" s="18" t="s">
        <v>87</v>
      </c>
    </row>
    <row r="92" spans="2:65" s="14" customFormat="1" ht="10.199999999999999" x14ac:dyDescent="0.2">
      <c r="B92" s="171"/>
      <c r="D92" s="148" t="s">
        <v>184</v>
      </c>
      <c r="E92" s="172" t="s">
        <v>34</v>
      </c>
      <c r="F92" s="173" t="s">
        <v>1376</v>
      </c>
      <c r="H92" s="172" t="s">
        <v>34</v>
      </c>
      <c r="I92" s="174"/>
      <c r="L92" s="171"/>
      <c r="M92" s="175"/>
      <c r="T92" s="176"/>
      <c r="AT92" s="172" t="s">
        <v>184</v>
      </c>
      <c r="AU92" s="172" t="s">
        <v>87</v>
      </c>
      <c r="AV92" s="14" t="s">
        <v>85</v>
      </c>
      <c r="AW92" s="14" t="s">
        <v>39</v>
      </c>
      <c r="AX92" s="14" t="s">
        <v>78</v>
      </c>
      <c r="AY92" s="172" t="s">
        <v>172</v>
      </c>
    </row>
    <row r="93" spans="2:65" s="12" customFormat="1" ht="10.199999999999999" x14ac:dyDescent="0.2">
      <c r="B93" s="154"/>
      <c r="D93" s="148" t="s">
        <v>184</v>
      </c>
      <c r="E93" s="155" t="s">
        <v>34</v>
      </c>
      <c r="F93" s="156" t="s">
        <v>1377</v>
      </c>
      <c r="H93" s="157">
        <v>15.75</v>
      </c>
      <c r="I93" s="158"/>
      <c r="L93" s="154"/>
      <c r="M93" s="159"/>
      <c r="T93" s="160"/>
      <c r="AT93" s="155" t="s">
        <v>184</v>
      </c>
      <c r="AU93" s="155" t="s">
        <v>87</v>
      </c>
      <c r="AV93" s="12" t="s">
        <v>87</v>
      </c>
      <c r="AW93" s="12" t="s">
        <v>39</v>
      </c>
      <c r="AX93" s="12" t="s">
        <v>85</v>
      </c>
      <c r="AY93" s="155" t="s">
        <v>172</v>
      </c>
    </row>
    <row r="94" spans="2:65" s="1" customFormat="1" ht="24.15" customHeight="1" x14ac:dyDescent="0.2">
      <c r="B94" s="34"/>
      <c r="C94" s="134" t="s">
        <v>193</v>
      </c>
      <c r="D94" s="134" t="s">
        <v>174</v>
      </c>
      <c r="E94" s="135" t="s">
        <v>1378</v>
      </c>
      <c r="F94" s="136" t="s">
        <v>1379</v>
      </c>
      <c r="G94" s="137" t="s">
        <v>215</v>
      </c>
      <c r="H94" s="138">
        <v>63</v>
      </c>
      <c r="I94" s="139"/>
      <c r="J94" s="140">
        <f>ROUND(I94*H94,2)</f>
        <v>0</v>
      </c>
      <c r="K94" s="141"/>
      <c r="L94" s="34"/>
      <c r="M94" s="142" t="s">
        <v>34</v>
      </c>
      <c r="N94" s="143" t="s">
        <v>49</v>
      </c>
      <c r="P94" s="144">
        <f>O94*H94</f>
        <v>0</v>
      </c>
      <c r="Q94" s="144">
        <v>0</v>
      </c>
      <c r="R94" s="144">
        <f>Q94*H94</f>
        <v>0</v>
      </c>
      <c r="S94" s="144">
        <v>0</v>
      </c>
      <c r="T94" s="145">
        <f>S94*H94</f>
        <v>0</v>
      </c>
      <c r="AR94" s="146" t="s">
        <v>178</v>
      </c>
      <c r="AT94" s="146" t="s">
        <v>174</v>
      </c>
      <c r="AU94" s="146" t="s">
        <v>87</v>
      </c>
      <c r="AY94" s="18" t="s">
        <v>172</v>
      </c>
      <c r="BE94" s="147">
        <f>IF(N94="základní",J94,0)</f>
        <v>0</v>
      </c>
      <c r="BF94" s="147">
        <f>IF(N94="snížená",J94,0)</f>
        <v>0</v>
      </c>
      <c r="BG94" s="147">
        <f>IF(N94="zákl. přenesená",J94,0)</f>
        <v>0</v>
      </c>
      <c r="BH94" s="147">
        <f>IF(N94="sníž. přenesená",J94,0)</f>
        <v>0</v>
      </c>
      <c r="BI94" s="147">
        <f>IF(N94="nulová",J94,0)</f>
        <v>0</v>
      </c>
      <c r="BJ94" s="18" t="s">
        <v>85</v>
      </c>
      <c r="BK94" s="147">
        <f>ROUND(I94*H94,2)</f>
        <v>0</v>
      </c>
      <c r="BL94" s="18" t="s">
        <v>178</v>
      </c>
      <c r="BM94" s="146" t="s">
        <v>1380</v>
      </c>
    </row>
    <row r="95" spans="2:65" s="1" customFormat="1" ht="19.2" x14ac:dyDescent="0.2">
      <c r="B95" s="34"/>
      <c r="D95" s="148" t="s">
        <v>180</v>
      </c>
      <c r="F95" s="149" t="s">
        <v>1381</v>
      </c>
      <c r="I95" s="150"/>
      <c r="L95" s="34"/>
      <c r="M95" s="151"/>
      <c r="T95" s="55"/>
      <c r="AT95" s="18" t="s">
        <v>180</v>
      </c>
      <c r="AU95" s="18" t="s">
        <v>87</v>
      </c>
    </row>
    <row r="96" spans="2:65" s="1" customFormat="1" ht="10.199999999999999" x14ac:dyDescent="0.2">
      <c r="B96" s="34"/>
      <c r="D96" s="152" t="s">
        <v>182</v>
      </c>
      <c r="F96" s="153" t="s">
        <v>1382</v>
      </c>
      <c r="I96" s="150"/>
      <c r="L96" s="34"/>
      <c r="M96" s="151"/>
      <c r="T96" s="55"/>
      <c r="AT96" s="18" t="s">
        <v>182</v>
      </c>
      <c r="AU96" s="18" t="s">
        <v>87</v>
      </c>
    </row>
    <row r="97" spans="2:65" s="14" customFormat="1" ht="10.199999999999999" x14ac:dyDescent="0.2">
      <c r="B97" s="171"/>
      <c r="D97" s="148" t="s">
        <v>184</v>
      </c>
      <c r="E97" s="172" t="s">
        <v>34</v>
      </c>
      <c r="F97" s="173" t="s">
        <v>1383</v>
      </c>
      <c r="H97" s="172" t="s">
        <v>34</v>
      </c>
      <c r="I97" s="174"/>
      <c r="L97" s="171"/>
      <c r="M97" s="175"/>
      <c r="T97" s="176"/>
      <c r="AT97" s="172" t="s">
        <v>184</v>
      </c>
      <c r="AU97" s="172" t="s">
        <v>87</v>
      </c>
      <c r="AV97" s="14" t="s">
        <v>85</v>
      </c>
      <c r="AW97" s="14" t="s">
        <v>39</v>
      </c>
      <c r="AX97" s="14" t="s">
        <v>78</v>
      </c>
      <c r="AY97" s="172" t="s">
        <v>172</v>
      </c>
    </row>
    <row r="98" spans="2:65" s="12" customFormat="1" ht="10.199999999999999" x14ac:dyDescent="0.2">
      <c r="B98" s="154"/>
      <c r="D98" s="148" t="s">
        <v>184</v>
      </c>
      <c r="E98" s="155" t="s">
        <v>34</v>
      </c>
      <c r="F98" s="156" t="s">
        <v>1384</v>
      </c>
      <c r="H98" s="157">
        <v>63</v>
      </c>
      <c r="I98" s="158"/>
      <c r="L98" s="154"/>
      <c r="M98" s="159"/>
      <c r="T98" s="160"/>
      <c r="AT98" s="155" t="s">
        <v>184</v>
      </c>
      <c r="AU98" s="155" t="s">
        <v>87</v>
      </c>
      <c r="AV98" s="12" t="s">
        <v>87</v>
      </c>
      <c r="AW98" s="12" t="s">
        <v>39</v>
      </c>
      <c r="AX98" s="12" t="s">
        <v>85</v>
      </c>
      <c r="AY98" s="155" t="s">
        <v>172</v>
      </c>
    </row>
    <row r="99" spans="2:65" s="1" customFormat="1" ht="16.5" customHeight="1" x14ac:dyDescent="0.2">
      <c r="B99" s="34"/>
      <c r="C99" s="134" t="s">
        <v>178</v>
      </c>
      <c r="D99" s="134" t="s">
        <v>174</v>
      </c>
      <c r="E99" s="135" t="s">
        <v>240</v>
      </c>
      <c r="F99" s="136" t="s">
        <v>241</v>
      </c>
      <c r="G99" s="137" t="s">
        <v>215</v>
      </c>
      <c r="H99" s="138">
        <v>15.75</v>
      </c>
      <c r="I99" s="139"/>
      <c r="J99" s="140">
        <f>ROUND(I99*H99,2)</f>
        <v>0</v>
      </c>
      <c r="K99" s="141"/>
      <c r="L99" s="34"/>
      <c r="M99" s="142" t="s">
        <v>34</v>
      </c>
      <c r="N99" s="143" t="s">
        <v>49</v>
      </c>
      <c r="P99" s="144">
        <f>O99*H99</f>
        <v>0</v>
      </c>
      <c r="Q99" s="144">
        <v>0</v>
      </c>
      <c r="R99" s="144">
        <f>Q99*H99</f>
        <v>0</v>
      </c>
      <c r="S99" s="144">
        <v>0</v>
      </c>
      <c r="T99" s="145">
        <f>S99*H99</f>
        <v>0</v>
      </c>
      <c r="AR99" s="146" t="s">
        <v>178</v>
      </c>
      <c r="AT99" s="146" t="s">
        <v>174</v>
      </c>
      <c r="AU99" s="146" t="s">
        <v>87</v>
      </c>
      <c r="AY99" s="18" t="s">
        <v>172</v>
      </c>
      <c r="BE99" s="147">
        <f>IF(N99="základní",J99,0)</f>
        <v>0</v>
      </c>
      <c r="BF99" s="147">
        <f>IF(N99="snížená",J99,0)</f>
        <v>0</v>
      </c>
      <c r="BG99" s="147">
        <f>IF(N99="zákl. přenesená",J99,0)</f>
        <v>0</v>
      </c>
      <c r="BH99" s="147">
        <f>IF(N99="sníž. přenesená",J99,0)</f>
        <v>0</v>
      </c>
      <c r="BI99" s="147">
        <f>IF(N99="nulová",J99,0)</f>
        <v>0</v>
      </c>
      <c r="BJ99" s="18" t="s">
        <v>85</v>
      </c>
      <c r="BK99" s="147">
        <f>ROUND(I99*H99,2)</f>
        <v>0</v>
      </c>
      <c r="BL99" s="18" t="s">
        <v>178</v>
      </c>
      <c r="BM99" s="146" t="s">
        <v>1385</v>
      </c>
    </row>
    <row r="100" spans="2:65" s="1" customFormat="1" ht="19.2" x14ac:dyDescent="0.2">
      <c r="B100" s="34"/>
      <c r="D100" s="148" t="s">
        <v>180</v>
      </c>
      <c r="F100" s="149" t="s">
        <v>243</v>
      </c>
      <c r="I100" s="150"/>
      <c r="L100" s="34"/>
      <c r="M100" s="151"/>
      <c r="T100" s="55"/>
      <c r="AT100" s="18" t="s">
        <v>180</v>
      </c>
      <c r="AU100" s="18" t="s">
        <v>87</v>
      </c>
    </row>
    <row r="101" spans="2:65" s="1" customFormat="1" ht="10.199999999999999" x14ac:dyDescent="0.2">
      <c r="B101" s="34"/>
      <c r="D101" s="152" t="s">
        <v>182</v>
      </c>
      <c r="F101" s="153" t="s">
        <v>244</v>
      </c>
      <c r="I101" s="150"/>
      <c r="L101" s="34"/>
      <c r="M101" s="151"/>
      <c r="T101" s="55"/>
      <c r="AT101" s="18" t="s">
        <v>182</v>
      </c>
      <c r="AU101" s="18" t="s">
        <v>87</v>
      </c>
    </row>
    <row r="102" spans="2:65" s="14" customFormat="1" ht="10.199999999999999" x14ac:dyDescent="0.2">
      <c r="B102" s="171"/>
      <c r="D102" s="148" t="s">
        <v>184</v>
      </c>
      <c r="E102" s="172" t="s">
        <v>34</v>
      </c>
      <c r="F102" s="173" t="s">
        <v>1386</v>
      </c>
      <c r="H102" s="172" t="s">
        <v>34</v>
      </c>
      <c r="I102" s="174"/>
      <c r="L102" s="171"/>
      <c r="M102" s="175"/>
      <c r="T102" s="176"/>
      <c r="AT102" s="172" t="s">
        <v>184</v>
      </c>
      <c r="AU102" s="172" t="s">
        <v>87</v>
      </c>
      <c r="AV102" s="14" t="s">
        <v>85</v>
      </c>
      <c r="AW102" s="14" t="s">
        <v>39</v>
      </c>
      <c r="AX102" s="14" t="s">
        <v>78</v>
      </c>
      <c r="AY102" s="172" t="s">
        <v>172</v>
      </c>
    </row>
    <row r="103" spans="2:65" s="12" customFormat="1" ht="10.199999999999999" x14ac:dyDescent="0.2">
      <c r="B103" s="154"/>
      <c r="D103" s="148" t="s">
        <v>184</v>
      </c>
      <c r="E103" s="155" t="s">
        <v>34</v>
      </c>
      <c r="F103" s="156" t="s">
        <v>1377</v>
      </c>
      <c r="H103" s="157">
        <v>15.75</v>
      </c>
      <c r="I103" s="158"/>
      <c r="L103" s="154"/>
      <c r="M103" s="159"/>
      <c r="T103" s="160"/>
      <c r="AT103" s="155" t="s">
        <v>184</v>
      </c>
      <c r="AU103" s="155" t="s">
        <v>87</v>
      </c>
      <c r="AV103" s="12" t="s">
        <v>87</v>
      </c>
      <c r="AW103" s="12" t="s">
        <v>39</v>
      </c>
      <c r="AX103" s="12" t="s">
        <v>85</v>
      </c>
      <c r="AY103" s="155" t="s">
        <v>172</v>
      </c>
    </row>
    <row r="104" spans="2:65" s="1" customFormat="1" ht="16.5" customHeight="1" x14ac:dyDescent="0.2">
      <c r="B104" s="34"/>
      <c r="C104" s="134" t="s">
        <v>239</v>
      </c>
      <c r="D104" s="134" t="s">
        <v>174</v>
      </c>
      <c r="E104" s="135" t="s">
        <v>1387</v>
      </c>
      <c r="F104" s="136" t="s">
        <v>1388</v>
      </c>
      <c r="G104" s="137" t="s">
        <v>177</v>
      </c>
      <c r="H104" s="138">
        <v>52.5</v>
      </c>
      <c r="I104" s="139"/>
      <c r="J104" s="140">
        <f>ROUND(I104*H104,2)</f>
        <v>0</v>
      </c>
      <c r="K104" s="141"/>
      <c r="L104" s="34"/>
      <c r="M104" s="142" t="s">
        <v>34</v>
      </c>
      <c r="N104" s="143" t="s">
        <v>49</v>
      </c>
      <c r="P104" s="144">
        <f>O104*H104</f>
        <v>0</v>
      </c>
      <c r="Q104" s="144">
        <v>0</v>
      </c>
      <c r="R104" s="144">
        <f>Q104*H104</f>
        <v>0</v>
      </c>
      <c r="S104" s="144">
        <v>0</v>
      </c>
      <c r="T104" s="145">
        <f>S104*H104</f>
        <v>0</v>
      </c>
      <c r="AR104" s="146" t="s">
        <v>178</v>
      </c>
      <c r="AT104" s="146" t="s">
        <v>174</v>
      </c>
      <c r="AU104" s="146" t="s">
        <v>87</v>
      </c>
      <c r="AY104" s="18" t="s">
        <v>172</v>
      </c>
      <c r="BE104" s="147">
        <f>IF(N104="základní",J104,0)</f>
        <v>0</v>
      </c>
      <c r="BF104" s="147">
        <f>IF(N104="snížená",J104,0)</f>
        <v>0</v>
      </c>
      <c r="BG104" s="147">
        <f>IF(N104="zákl. přenesená",J104,0)</f>
        <v>0</v>
      </c>
      <c r="BH104" s="147">
        <f>IF(N104="sníž. přenesená",J104,0)</f>
        <v>0</v>
      </c>
      <c r="BI104" s="147">
        <f>IF(N104="nulová",J104,0)</f>
        <v>0</v>
      </c>
      <c r="BJ104" s="18" t="s">
        <v>85</v>
      </c>
      <c r="BK104" s="147">
        <f>ROUND(I104*H104,2)</f>
        <v>0</v>
      </c>
      <c r="BL104" s="18" t="s">
        <v>178</v>
      </c>
      <c r="BM104" s="146" t="s">
        <v>1389</v>
      </c>
    </row>
    <row r="105" spans="2:65" s="1" customFormat="1" ht="19.2" x14ac:dyDescent="0.2">
      <c r="B105" s="34"/>
      <c r="D105" s="148" t="s">
        <v>180</v>
      </c>
      <c r="F105" s="149" t="s">
        <v>1390</v>
      </c>
      <c r="I105" s="150"/>
      <c r="L105" s="34"/>
      <c r="M105" s="151"/>
      <c r="T105" s="55"/>
      <c r="AT105" s="18" t="s">
        <v>180</v>
      </c>
      <c r="AU105" s="18" t="s">
        <v>87</v>
      </c>
    </row>
    <row r="106" spans="2:65" s="1" customFormat="1" ht="10.199999999999999" x14ac:dyDescent="0.2">
      <c r="B106" s="34"/>
      <c r="D106" s="152" t="s">
        <v>182</v>
      </c>
      <c r="F106" s="153" t="s">
        <v>1391</v>
      </c>
      <c r="I106" s="150"/>
      <c r="L106" s="34"/>
      <c r="M106" s="151"/>
      <c r="T106" s="55"/>
      <c r="AT106" s="18" t="s">
        <v>182</v>
      </c>
      <c r="AU106" s="18" t="s">
        <v>87</v>
      </c>
    </row>
    <row r="107" spans="2:65" s="12" customFormat="1" ht="10.199999999999999" x14ac:dyDescent="0.2">
      <c r="B107" s="154"/>
      <c r="D107" s="148" t="s">
        <v>184</v>
      </c>
      <c r="E107" s="155" t="s">
        <v>34</v>
      </c>
      <c r="F107" s="156" t="s">
        <v>1370</v>
      </c>
      <c r="H107" s="157">
        <v>52.5</v>
      </c>
      <c r="I107" s="158"/>
      <c r="L107" s="154"/>
      <c r="M107" s="159"/>
      <c r="T107" s="160"/>
      <c r="AT107" s="155" t="s">
        <v>184</v>
      </c>
      <c r="AU107" s="155" t="s">
        <v>87</v>
      </c>
      <c r="AV107" s="12" t="s">
        <v>87</v>
      </c>
      <c r="AW107" s="12" t="s">
        <v>39</v>
      </c>
      <c r="AX107" s="12" t="s">
        <v>85</v>
      </c>
      <c r="AY107" s="155" t="s">
        <v>172</v>
      </c>
    </row>
    <row r="108" spans="2:65" s="1" customFormat="1" ht="16.5" customHeight="1" x14ac:dyDescent="0.2">
      <c r="B108" s="34"/>
      <c r="C108" s="187" t="s">
        <v>245</v>
      </c>
      <c r="D108" s="187" t="s">
        <v>940</v>
      </c>
      <c r="E108" s="188" t="s">
        <v>1392</v>
      </c>
      <c r="F108" s="189" t="s">
        <v>1393</v>
      </c>
      <c r="G108" s="190" t="s">
        <v>1058</v>
      </c>
      <c r="H108" s="191">
        <v>1.05</v>
      </c>
      <c r="I108" s="192"/>
      <c r="J108" s="193">
        <f>ROUND(I108*H108,2)</f>
        <v>0</v>
      </c>
      <c r="K108" s="194"/>
      <c r="L108" s="195"/>
      <c r="M108" s="196" t="s">
        <v>34</v>
      </c>
      <c r="N108" s="197" t="s">
        <v>49</v>
      </c>
      <c r="P108" s="144">
        <f>O108*H108</f>
        <v>0</v>
      </c>
      <c r="Q108" s="144">
        <v>1E-3</v>
      </c>
      <c r="R108" s="144">
        <f>Q108*H108</f>
        <v>1.0500000000000002E-3</v>
      </c>
      <c r="S108" s="144">
        <v>0</v>
      </c>
      <c r="T108" s="145">
        <f>S108*H108</f>
        <v>0</v>
      </c>
      <c r="AR108" s="146" t="s">
        <v>260</v>
      </c>
      <c r="AT108" s="146" t="s">
        <v>940</v>
      </c>
      <c r="AU108" s="146" t="s">
        <v>87</v>
      </c>
      <c r="AY108" s="18" t="s">
        <v>172</v>
      </c>
      <c r="BE108" s="147">
        <f>IF(N108="základní",J108,0)</f>
        <v>0</v>
      </c>
      <c r="BF108" s="147">
        <f>IF(N108="snížená",J108,0)</f>
        <v>0</v>
      </c>
      <c r="BG108" s="147">
        <f>IF(N108="zákl. přenesená",J108,0)</f>
        <v>0</v>
      </c>
      <c r="BH108" s="147">
        <f>IF(N108="sníž. přenesená",J108,0)</f>
        <v>0</v>
      </c>
      <c r="BI108" s="147">
        <f>IF(N108="nulová",J108,0)</f>
        <v>0</v>
      </c>
      <c r="BJ108" s="18" t="s">
        <v>85</v>
      </c>
      <c r="BK108" s="147">
        <f>ROUND(I108*H108,2)</f>
        <v>0</v>
      </c>
      <c r="BL108" s="18" t="s">
        <v>178</v>
      </c>
      <c r="BM108" s="146" t="s">
        <v>1394</v>
      </c>
    </row>
    <row r="109" spans="2:65" s="1" customFormat="1" ht="10.199999999999999" x14ac:dyDescent="0.2">
      <c r="B109" s="34"/>
      <c r="D109" s="148" t="s">
        <v>180</v>
      </c>
      <c r="F109" s="149" t="s">
        <v>1393</v>
      </c>
      <c r="I109" s="150"/>
      <c r="L109" s="34"/>
      <c r="M109" s="151"/>
      <c r="T109" s="55"/>
      <c r="AT109" s="18" t="s">
        <v>180</v>
      </c>
      <c r="AU109" s="18" t="s">
        <v>87</v>
      </c>
    </row>
    <row r="110" spans="2:65" s="12" customFormat="1" ht="10.199999999999999" x14ac:dyDescent="0.2">
      <c r="B110" s="154"/>
      <c r="D110" s="148" t="s">
        <v>184</v>
      </c>
      <c r="F110" s="156" t="s">
        <v>1395</v>
      </c>
      <c r="H110" s="157">
        <v>1.05</v>
      </c>
      <c r="I110" s="158"/>
      <c r="L110" s="154"/>
      <c r="M110" s="159"/>
      <c r="T110" s="160"/>
      <c r="AT110" s="155" t="s">
        <v>184</v>
      </c>
      <c r="AU110" s="155" t="s">
        <v>87</v>
      </c>
      <c r="AV110" s="12" t="s">
        <v>87</v>
      </c>
      <c r="AW110" s="12" t="s">
        <v>4</v>
      </c>
      <c r="AX110" s="12" t="s">
        <v>85</v>
      </c>
      <c r="AY110" s="155" t="s">
        <v>172</v>
      </c>
    </row>
    <row r="111" spans="2:65" s="1" customFormat="1" ht="16.5" customHeight="1" x14ac:dyDescent="0.2">
      <c r="B111" s="34"/>
      <c r="C111" s="134" t="s">
        <v>252</v>
      </c>
      <c r="D111" s="134" t="s">
        <v>174</v>
      </c>
      <c r="E111" s="135" t="s">
        <v>1396</v>
      </c>
      <c r="F111" s="136" t="s">
        <v>1397</v>
      </c>
      <c r="G111" s="137" t="s">
        <v>228</v>
      </c>
      <c r="H111" s="138">
        <v>26.774999999999999</v>
      </c>
      <c r="I111" s="139"/>
      <c r="J111" s="140">
        <f>ROUND(I111*H111,2)</f>
        <v>0</v>
      </c>
      <c r="K111" s="141"/>
      <c r="L111" s="34"/>
      <c r="M111" s="142" t="s">
        <v>34</v>
      </c>
      <c r="N111" s="143" t="s">
        <v>49</v>
      </c>
      <c r="P111" s="144">
        <f>O111*H111</f>
        <v>0</v>
      </c>
      <c r="Q111" s="144">
        <v>0</v>
      </c>
      <c r="R111" s="144">
        <f>Q111*H111</f>
        <v>0</v>
      </c>
      <c r="S111" s="144">
        <v>0</v>
      </c>
      <c r="T111" s="145">
        <f>S111*H111</f>
        <v>0</v>
      </c>
      <c r="AR111" s="146" t="s">
        <v>178</v>
      </c>
      <c r="AT111" s="146" t="s">
        <v>174</v>
      </c>
      <c r="AU111" s="146" t="s">
        <v>87</v>
      </c>
      <c r="AY111" s="18" t="s">
        <v>172</v>
      </c>
      <c r="BE111" s="147">
        <f>IF(N111="základní",J111,0)</f>
        <v>0</v>
      </c>
      <c r="BF111" s="147">
        <f>IF(N111="snížená",J111,0)</f>
        <v>0</v>
      </c>
      <c r="BG111" s="147">
        <f>IF(N111="zákl. přenesená",J111,0)</f>
        <v>0</v>
      </c>
      <c r="BH111" s="147">
        <f>IF(N111="sníž. přenesená",J111,0)</f>
        <v>0</v>
      </c>
      <c r="BI111" s="147">
        <f>IF(N111="nulová",J111,0)</f>
        <v>0</v>
      </c>
      <c r="BJ111" s="18" t="s">
        <v>85</v>
      </c>
      <c r="BK111" s="147">
        <f>ROUND(I111*H111,2)</f>
        <v>0</v>
      </c>
      <c r="BL111" s="18" t="s">
        <v>178</v>
      </c>
      <c r="BM111" s="146" t="s">
        <v>1398</v>
      </c>
    </row>
    <row r="112" spans="2:65" s="1" customFormat="1" ht="10.199999999999999" x14ac:dyDescent="0.2">
      <c r="B112" s="34"/>
      <c r="D112" s="148" t="s">
        <v>180</v>
      </c>
      <c r="F112" s="149" t="s">
        <v>1399</v>
      </c>
      <c r="I112" s="150"/>
      <c r="L112" s="34"/>
      <c r="M112" s="151"/>
      <c r="T112" s="55"/>
      <c r="AT112" s="18" t="s">
        <v>180</v>
      </c>
      <c r="AU112" s="18" t="s">
        <v>87</v>
      </c>
    </row>
    <row r="113" spans="2:65" s="1" customFormat="1" ht="10.199999999999999" x14ac:dyDescent="0.2">
      <c r="B113" s="34"/>
      <c r="D113" s="152" t="s">
        <v>182</v>
      </c>
      <c r="F113" s="153" t="s">
        <v>1400</v>
      </c>
      <c r="I113" s="150"/>
      <c r="L113" s="34"/>
      <c r="M113" s="151"/>
      <c r="T113" s="55"/>
      <c r="AT113" s="18" t="s">
        <v>182</v>
      </c>
      <c r="AU113" s="18" t="s">
        <v>87</v>
      </c>
    </row>
    <row r="114" spans="2:65" s="12" customFormat="1" ht="10.199999999999999" x14ac:dyDescent="0.2">
      <c r="B114" s="154"/>
      <c r="D114" s="148" t="s">
        <v>184</v>
      </c>
      <c r="E114" s="155" t="s">
        <v>34</v>
      </c>
      <c r="F114" s="156" t="s">
        <v>1401</v>
      </c>
      <c r="H114" s="157">
        <v>26.774999999999999</v>
      </c>
      <c r="I114" s="158"/>
      <c r="L114" s="154"/>
      <c r="M114" s="159"/>
      <c r="T114" s="160"/>
      <c r="AT114" s="155" t="s">
        <v>184</v>
      </c>
      <c r="AU114" s="155" t="s">
        <v>87</v>
      </c>
      <c r="AV114" s="12" t="s">
        <v>87</v>
      </c>
      <c r="AW114" s="12" t="s">
        <v>39</v>
      </c>
      <c r="AX114" s="12" t="s">
        <v>85</v>
      </c>
      <c r="AY114" s="155" t="s">
        <v>172</v>
      </c>
    </row>
    <row r="115" spans="2:65" s="1" customFormat="1" ht="16.5" customHeight="1" x14ac:dyDescent="0.2">
      <c r="B115" s="34"/>
      <c r="C115" s="187" t="s">
        <v>260</v>
      </c>
      <c r="D115" s="187" t="s">
        <v>940</v>
      </c>
      <c r="E115" s="188" t="s">
        <v>1402</v>
      </c>
      <c r="F115" s="189" t="s">
        <v>1403</v>
      </c>
      <c r="G115" s="190" t="s">
        <v>215</v>
      </c>
      <c r="H115" s="191">
        <v>1.071</v>
      </c>
      <c r="I115" s="192"/>
      <c r="J115" s="193">
        <f>ROUND(I115*H115,2)</f>
        <v>0</v>
      </c>
      <c r="K115" s="194"/>
      <c r="L115" s="195"/>
      <c r="M115" s="196" t="s">
        <v>34</v>
      </c>
      <c r="N115" s="197" t="s">
        <v>49</v>
      </c>
      <c r="P115" s="144">
        <f>O115*H115</f>
        <v>0</v>
      </c>
      <c r="Q115" s="144">
        <v>0.21</v>
      </c>
      <c r="R115" s="144">
        <f>Q115*H115</f>
        <v>0.22490999999999997</v>
      </c>
      <c r="S115" s="144">
        <v>0</v>
      </c>
      <c r="T115" s="145">
        <f>S115*H115</f>
        <v>0</v>
      </c>
      <c r="AR115" s="146" t="s">
        <v>260</v>
      </c>
      <c r="AT115" s="146" t="s">
        <v>940</v>
      </c>
      <c r="AU115" s="146" t="s">
        <v>87</v>
      </c>
      <c r="AY115" s="18" t="s">
        <v>172</v>
      </c>
      <c r="BE115" s="147">
        <f>IF(N115="základní",J115,0)</f>
        <v>0</v>
      </c>
      <c r="BF115" s="147">
        <f>IF(N115="snížená",J115,0)</f>
        <v>0</v>
      </c>
      <c r="BG115" s="147">
        <f>IF(N115="zákl. přenesená",J115,0)</f>
        <v>0</v>
      </c>
      <c r="BH115" s="147">
        <f>IF(N115="sníž. přenesená",J115,0)</f>
        <v>0</v>
      </c>
      <c r="BI115" s="147">
        <f>IF(N115="nulová",J115,0)</f>
        <v>0</v>
      </c>
      <c r="BJ115" s="18" t="s">
        <v>85</v>
      </c>
      <c r="BK115" s="147">
        <f>ROUND(I115*H115,2)</f>
        <v>0</v>
      </c>
      <c r="BL115" s="18" t="s">
        <v>178</v>
      </c>
      <c r="BM115" s="146" t="s">
        <v>1404</v>
      </c>
    </row>
    <row r="116" spans="2:65" s="1" customFormat="1" ht="10.199999999999999" x14ac:dyDescent="0.2">
      <c r="B116" s="34"/>
      <c r="D116" s="148" t="s">
        <v>180</v>
      </c>
      <c r="F116" s="149" t="s">
        <v>1403</v>
      </c>
      <c r="I116" s="150"/>
      <c r="L116" s="34"/>
      <c r="M116" s="151"/>
      <c r="T116" s="55"/>
      <c r="AT116" s="18" t="s">
        <v>180</v>
      </c>
      <c r="AU116" s="18" t="s">
        <v>87</v>
      </c>
    </row>
    <row r="117" spans="2:65" s="12" customFormat="1" ht="10.199999999999999" x14ac:dyDescent="0.2">
      <c r="B117" s="154"/>
      <c r="D117" s="148" t="s">
        <v>184</v>
      </c>
      <c r="F117" s="156" t="s">
        <v>1405</v>
      </c>
      <c r="H117" s="157">
        <v>1.071</v>
      </c>
      <c r="I117" s="158"/>
      <c r="L117" s="154"/>
      <c r="M117" s="159"/>
      <c r="T117" s="160"/>
      <c r="AT117" s="155" t="s">
        <v>184</v>
      </c>
      <c r="AU117" s="155" t="s">
        <v>87</v>
      </c>
      <c r="AV117" s="12" t="s">
        <v>87</v>
      </c>
      <c r="AW117" s="12" t="s">
        <v>4</v>
      </c>
      <c r="AX117" s="12" t="s">
        <v>85</v>
      </c>
      <c r="AY117" s="155" t="s">
        <v>172</v>
      </c>
    </row>
    <row r="118" spans="2:65" s="1" customFormat="1" ht="16.5" customHeight="1" x14ac:dyDescent="0.2">
      <c r="B118" s="34"/>
      <c r="C118" s="134" t="s">
        <v>269</v>
      </c>
      <c r="D118" s="134" t="s">
        <v>174</v>
      </c>
      <c r="E118" s="135" t="s">
        <v>1406</v>
      </c>
      <c r="F118" s="136" t="s">
        <v>1407</v>
      </c>
      <c r="G118" s="137" t="s">
        <v>177</v>
      </c>
      <c r="H118" s="138">
        <v>52.5</v>
      </c>
      <c r="I118" s="139"/>
      <c r="J118" s="140">
        <f>ROUND(I118*H118,2)</f>
        <v>0</v>
      </c>
      <c r="K118" s="141"/>
      <c r="L118" s="34"/>
      <c r="M118" s="142" t="s">
        <v>34</v>
      </c>
      <c r="N118" s="143" t="s">
        <v>49</v>
      </c>
      <c r="P118" s="144">
        <f>O118*H118</f>
        <v>0</v>
      </c>
      <c r="Q118" s="144">
        <v>0</v>
      </c>
      <c r="R118" s="144">
        <f>Q118*H118</f>
        <v>0</v>
      </c>
      <c r="S118" s="144">
        <v>0</v>
      </c>
      <c r="T118" s="145">
        <f>S118*H118</f>
        <v>0</v>
      </c>
      <c r="AR118" s="146" t="s">
        <v>178</v>
      </c>
      <c r="AT118" s="146" t="s">
        <v>174</v>
      </c>
      <c r="AU118" s="146" t="s">
        <v>87</v>
      </c>
      <c r="AY118" s="18" t="s">
        <v>172</v>
      </c>
      <c r="BE118" s="147">
        <f>IF(N118="základní",J118,0)</f>
        <v>0</v>
      </c>
      <c r="BF118" s="147">
        <f>IF(N118="snížená",J118,0)</f>
        <v>0</v>
      </c>
      <c r="BG118" s="147">
        <f>IF(N118="zákl. přenesená",J118,0)</f>
        <v>0</v>
      </c>
      <c r="BH118" s="147">
        <f>IF(N118="sníž. přenesená",J118,0)</f>
        <v>0</v>
      </c>
      <c r="BI118" s="147">
        <f>IF(N118="nulová",J118,0)</f>
        <v>0</v>
      </c>
      <c r="BJ118" s="18" t="s">
        <v>85</v>
      </c>
      <c r="BK118" s="147">
        <f>ROUND(I118*H118,2)</f>
        <v>0</v>
      </c>
      <c r="BL118" s="18" t="s">
        <v>178</v>
      </c>
      <c r="BM118" s="146" t="s">
        <v>1408</v>
      </c>
    </row>
    <row r="119" spans="2:65" s="1" customFormat="1" ht="10.199999999999999" x14ac:dyDescent="0.2">
      <c r="B119" s="34"/>
      <c r="D119" s="148" t="s">
        <v>180</v>
      </c>
      <c r="F119" s="149" t="s">
        <v>1409</v>
      </c>
      <c r="I119" s="150"/>
      <c r="L119" s="34"/>
      <c r="M119" s="151"/>
      <c r="T119" s="55"/>
      <c r="AT119" s="18" t="s">
        <v>180</v>
      </c>
      <c r="AU119" s="18" t="s">
        <v>87</v>
      </c>
    </row>
    <row r="120" spans="2:65" s="1" customFormat="1" ht="10.199999999999999" x14ac:dyDescent="0.2">
      <c r="B120" s="34"/>
      <c r="D120" s="152" t="s">
        <v>182</v>
      </c>
      <c r="F120" s="153" t="s">
        <v>1410</v>
      </c>
      <c r="I120" s="150"/>
      <c r="L120" s="34"/>
      <c r="M120" s="151"/>
      <c r="T120" s="55"/>
      <c r="AT120" s="18" t="s">
        <v>182</v>
      </c>
      <c r="AU120" s="18" t="s">
        <v>87</v>
      </c>
    </row>
    <row r="121" spans="2:65" s="1" customFormat="1" ht="21.75" customHeight="1" x14ac:dyDescent="0.2">
      <c r="B121" s="34"/>
      <c r="C121" s="134" t="s">
        <v>100</v>
      </c>
      <c r="D121" s="134" t="s">
        <v>174</v>
      </c>
      <c r="E121" s="135" t="s">
        <v>1411</v>
      </c>
      <c r="F121" s="136" t="s">
        <v>1412</v>
      </c>
      <c r="G121" s="137" t="s">
        <v>188</v>
      </c>
      <c r="H121" s="138">
        <v>3</v>
      </c>
      <c r="I121" s="139"/>
      <c r="J121" s="140">
        <f>ROUND(I121*H121,2)</f>
        <v>0</v>
      </c>
      <c r="K121" s="141"/>
      <c r="L121" s="34"/>
      <c r="M121" s="142" t="s">
        <v>34</v>
      </c>
      <c r="N121" s="143" t="s">
        <v>49</v>
      </c>
      <c r="P121" s="144">
        <f>O121*H121</f>
        <v>0</v>
      </c>
      <c r="Q121" s="144">
        <v>0</v>
      </c>
      <c r="R121" s="144">
        <f>Q121*H121</f>
        <v>0</v>
      </c>
      <c r="S121" s="144">
        <v>0</v>
      </c>
      <c r="T121" s="145">
        <f>S121*H121</f>
        <v>0</v>
      </c>
      <c r="AR121" s="146" t="s">
        <v>178</v>
      </c>
      <c r="AT121" s="146" t="s">
        <v>174</v>
      </c>
      <c r="AU121" s="146" t="s">
        <v>87</v>
      </c>
      <c r="AY121" s="18" t="s">
        <v>172</v>
      </c>
      <c r="BE121" s="147">
        <f>IF(N121="základní",J121,0)</f>
        <v>0</v>
      </c>
      <c r="BF121" s="147">
        <f>IF(N121="snížená",J121,0)</f>
        <v>0</v>
      </c>
      <c r="BG121" s="147">
        <f>IF(N121="zákl. přenesená",J121,0)</f>
        <v>0</v>
      </c>
      <c r="BH121" s="147">
        <f>IF(N121="sníž. přenesená",J121,0)</f>
        <v>0</v>
      </c>
      <c r="BI121" s="147">
        <f>IF(N121="nulová",J121,0)</f>
        <v>0</v>
      </c>
      <c r="BJ121" s="18" t="s">
        <v>85</v>
      </c>
      <c r="BK121" s="147">
        <f>ROUND(I121*H121,2)</f>
        <v>0</v>
      </c>
      <c r="BL121" s="18" t="s">
        <v>178</v>
      </c>
      <c r="BM121" s="146" t="s">
        <v>1413</v>
      </c>
    </row>
    <row r="122" spans="2:65" s="1" customFormat="1" ht="19.2" x14ac:dyDescent="0.2">
      <c r="B122" s="34"/>
      <c r="D122" s="148" t="s">
        <v>180</v>
      </c>
      <c r="F122" s="149" t="s">
        <v>1414</v>
      </c>
      <c r="I122" s="150"/>
      <c r="L122" s="34"/>
      <c r="M122" s="151"/>
      <c r="T122" s="55"/>
      <c r="AT122" s="18" t="s">
        <v>180</v>
      </c>
      <c r="AU122" s="18" t="s">
        <v>87</v>
      </c>
    </row>
    <row r="123" spans="2:65" s="1" customFormat="1" ht="10.199999999999999" x14ac:dyDescent="0.2">
      <c r="B123" s="34"/>
      <c r="D123" s="152" t="s">
        <v>182</v>
      </c>
      <c r="F123" s="153" t="s">
        <v>1415</v>
      </c>
      <c r="I123" s="150"/>
      <c r="L123" s="34"/>
      <c r="M123" s="151"/>
      <c r="T123" s="55"/>
      <c r="AT123" s="18" t="s">
        <v>182</v>
      </c>
      <c r="AU123" s="18" t="s">
        <v>87</v>
      </c>
    </row>
    <row r="124" spans="2:65" s="1" customFormat="1" ht="16.5" customHeight="1" x14ac:dyDescent="0.2">
      <c r="B124" s="34"/>
      <c r="C124" s="187" t="s">
        <v>102</v>
      </c>
      <c r="D124" s="187" t="s">
        <v>940</v>
      </c>
      <c r="E124" s="188" t="s">
        <v>1416</v>
      </c>
      <c r="F124" s="189" t="s">
        <v>1417</v>
      </c>
      <c r="G124" s="190" t="s">
        <v>215</v>
      </c>
      <c r="H124" s="191">
        <v>1.2</v>
      </c>
      <c r="I124" s="192"/>
      <c r="J124" s="193">
        <f>ROUND(I124*H124,2)</f>
        <v>0</v>
      </c>
      <c r="K124" s="194"/>
      <c r="L124" s="195"/>
      <c r="M124" s="196" t="s">
        <v>34</v>
      </c>
      <c r="N124" s="197" t="s">
        <v>49</v>
      </c>
      <c r="P124" s="144">
        <f>O124*H124</f>
        <v>0</v>
      </c>
      <c r="Q124" s="144">
        <v>0.22</v>
      </c>
      <c r="R124" s="144">
        <f>Q124*H124</f>
        <v>0.26400000000000001</v>
      </c>
      <c r="S124" s="144">
        <v>0</v>
      </c>
      <c r="T124" s="145">
        <f>S124*H124</f>
        <v>0</v>
      </c>
      <c r="AR124" s="146" t="s">
        <v>260</v>
      </c>
      <c r="AT124" s="146" t="s">
        <v>940</v>
      </c>
      <c r="AU124" s="146" t="s">
        <v>87</v>
      </c>
      <c r="AY124" s="18" t="s">
        <v>172</v>
      </c>
      <c r="BE124" s="147">
        <f>IF(N124="základní",J124,0)</f>
        <v>0</v>
      </c>
      <c r="BF124" s="147">
        <f>IF(N124="snížená",J124,0)</f>
        <v>0</v>
      </c>
      <c r="BG124" s="147">
        <f>IF(N124="zákl. přenesená",J124,0)</f>
        <v>0</v>
      </c>
      <c r="BH124" s="147">
        <f>IF(N124="sníž. přenesená",J124,0)</f>
        <v>0</v>
      </c>
      <c r="BI124" s="147">
        <f>IF(N124="nulová",J124,0)</f>
        <v>0</v>
      </c>
      <c r="BJ124" s="18" t="s">
        <v>85</v>
      </c>
      <c r="BK124" s="147">
        <f>ROUND(I124*H124,2)</f>
        <v>0</v>
      </c>
      <c r="BL124" s="18" t="s">
        <v>178</v>
      </c>
      <c r="BM124" s="146" t="s">
        <v>1418</v>
      </c>
    </row>
    <row r="125" spans="2:65" s="1" customFormat="1" ht="10.199999999999999" x14ac:dyDescent="0.2">
      <c r="B125" s="34"/>
      <c r="D125" s="148" t="s">
        <v>180</v>
      </c>
      <c r="F125" s="149" t="s">
        <v>1417</v>
      </c>
      <c r="I125" s="150"/>
      <c r="L125" s="34"/>
      <c r="M125" s="151"/>
      <c r="T125" s="55"/>
      <c r="AT125" s="18" t="s">
        <v>180</v>
      </c>
      <c r="AU125" s="18" t="s">
        <v>87</v>
      </c>
    </row>
    <row r="126" spans="2:65" s="12" customFormat="1" ht="10.199999999999999" x14ac:dyDescent="0.2">
      <c r="B126" s="154"/>
      <c r="D126" s="148" t="s">
        <v>184</v>
      </c>
      <c r="F126" s="156" t="s">
        <v>1419</v>
      </c>
      <c r="H126" s="157">
        <v>1.2</v>
      </c>
      <c r="I126" s="158"/>
      <c r="L126" s="154"/>
      <c r="M126" s="159"/>
      <c r="T126" s="160"/>
      <c r="AT126" s="155" t="s">
        <v>184</v>
      </c>
      <c r="AU126" s="155" t="s">
        <v>87</v>
      </c>
      <c r="AV126" s="12" t="s">
        <v>87</v>
      </c>
      <c r="AW126" s="12" t="s">
        <v>4</v>
      </c>
      <c r="AX126" s="12" t="s">
        <v>85</v>
      </c>
      <c r="AY126" s="155" t="s">
        <v>172</v>
      </c>
    </row>
    <row r="127" spans="2:65" s="1" customFormat="1" ht="16.5" customHeight="1" x14ac:dyDescent="0.2">
      <c r="B127" s="34"/>
      <c r="C127" s="134" t="s">
        <v>8</v>
      </c>
      <c r="D127" s="134" t="s">
        <v>174</v>
      </c>
      <c r="E127" s="135" t="s">
        <v>1420</v>
      </c>
      <c r="F127" s="136" t="s">
        <v>1421</v>
      </c>
      <c r="G127" s="137" t="s">
        <v>188</v>
      </c>
      <c r="H127" s="138">
        <v>3</v>
      </c>
      <c r="I127" s="139"/>
      <c r="J127" s="140">
        <f>ROUND(I127*H127,2)</f>
        <v>0</v>
      </c>
      <c r="K127" s="141"/>
      <c r="L127" s="34"/>
      <c r="M127" s="142" t="s">
        <v>34</v>
      </c>
      <c r="N127" s="143" t="s">
        <v>49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178</v>
      </c>
      <c r="AT127" s="146" t="s">
        <v>174</v>
      </c>
      <c r="AU127" s="146" t="s">
        <v>87</v>
      </c>
      <c r="AY127" s="18" t="s">
        <v>172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8" t="s">
        <v>85</v>
      </c>
      <c r="BK127" s="147">
        <f>ROUND(I127*H127,2)</f>
        <v>0</v>
      </c>
      <c r="BL127" s="18" t="s">
        <v>178</v>
      </c>
      <c r="BM127" s="146" t="s">
        <v>1422</v>
      </c>
    </row>
    <row r="128" spans="2:65" s="1" customFormat="1" ht="19.2" x14ac:dyDescent="0.2">
      <c r="B128" s="34"/>
      <c r="D128" s="148" t="s">
        <v>180</v>
      </c>
      <c r="F128" s="149" t="s">
        <v>1423</v>
      </c>
      <c r="I128" s="150"/>
      <c r="L128" s="34"/>
      <c r="M128" s="151"/>
      <c r="T128" s="55"/>
      <c r="AT128" s="18" t="s">
        <v>180</v>
      </c>
      <c r="AU128" s="18" t="s">
        <v>87</v>
      </c>
    </row>
    <row r="129" spans="2:65" s="1" customFormat="1" ht="10.199999999999999" x14ac:dyDescent="0.2">
      <c r="B129" s="34"/>
      <c r="D129" s="152" t="s">
        <v>182</v>
      </c>
      <c r="F129" s="153" t="s">
        <v>1424</v>
      </c>
      <c r="I129" s="150"/>
      <c r="L129" s="34"/>
      <c r="M129" s="151"/>
      <c r="T129" s="55"/>
      <c r="AT129" s="18" t="s">
        <v>182</v>
      </c>
      <c r="AU129" s="18" t="s">
        <v>87</v>
      </c>
    </row>
    <row r="130" spans="2:65" s="12" customFormat="1" ht="10.199999999999999" x14ac:dyDescent="0.2">
      <c r="B130" s="154"/>
      <c r="D130" s="148" t="s">
        <v>184</v>
      </c>
      <c r="E130" s="155" t="s">
        <v>34</v>
      </c>
      <c r="F130" s="156" t="s">
        <v>193</v>
      </c>
      <c r="H130" s="157">
        <v>3</v>
      </c>
      <c r="I130" s="158"/>
      <c r="L130" s="154"/>
      <c r="M130" s="159"/>
      <c r="T130" s="160"/>
      <c r="AT130" s="155" t="s">
        <v>184</v>
      </c>
      <c r="AU130" s="155" t="s">
        <v>87</v>
      </c>
      <c r="AV130" s="12" t="s">
        <v>87</v>
      </c>
      <c r="AW130" s="12" t="s">
        <v>39</v>
      </c>
      <c r="AX130" s="12" t="s">
        <v>85</v>
      </c>
      <c r="AY130" s="155" t="s">
        <v>172</v>
      </c>
    </row>
    <row r="131" spans="2:65" s="1" customFormat="1" ht="16.5" customHeight="1" x14ac:dyDescent="0.2">
      <c r="B131" s="34"/>
      <c r="C131" s="187" t="s">
        <v>105</v>
      </c>
      <c r="D131" s="187" t="s">
        <v>940</v>
      </c>
      <c r="E131" s="188" t="s">
        <v>1425</v>
      </c>
      <c r="F131" s="189" t="s">
        <v>1426</v>
      </c>
      <c r="G131" s="190" t="s">
        <v>188</v>
      </c>
      <c r="H131" s="191">
        <v>3</v>
      </c>
      <c r="I131" s="192"/>
      <c r="J131" s="193">
        <f>ROUND(I131*H131,2)</f>
        <v>0</v>
      </c>
      <c r="K131" s="194"/>
      <c r="L131" s="195"/>
      <c r="M131" s="196" t="s">
        <v>34</v>
      </c>
      <c r="N131" s="197" t="s">
        <v>49</v>
      </c>
      <c r="P131" s="144">
        <f>O131*H131</f>
        <v>0</v>
      </c>
      <c r="Q131" s="144">
        <v>3.0000000000000001E-5</v>
      </c>
      <c r="R131" s="144">
        <f>Q131*H131</f>
        <v>9.0000000000000006E-5</v>
      </c>
      <c r="S131" s="144">
        <v>0</v>
      </c>
      <c r="T131" s="145">
        <f>S131*H131</f>
        <v>0</v>
      </c>
      <c r="AR131" s="146" t="s">
        <v>260</v>
      </c>
      <c r="AT131" s="146" t="s">
        <v>940</v>
      </c>
      <c r="AU131" s="146" t="s">
        <v>87</v>
      </c>
      <c r="AY131" s="18" t="s">
        <v>172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8" t="s">
        <v>85</v>
      </c>
      <c r="BK131" s="147">
        <f>ROUND(I131*H131,2)</f>
        <v>0</v>
      </c>
      <c r="BL131" s="18" t="s">
        <v>178</v>
      </c>
      <c r="BM131" s="146" t="s">
        <v>1427</v>
      </c>
    </row>
    <row r="132" spans="2:65" s="1" customFormat="1" ht="10.199999999999999" x14ac:dyDescent="0.2">
      <c r="B132" s="34"/>
      <c r="D132" s="148" t="s">
        <v>180</v>
      </c>
      <c r="F132" s="149" t="s">
        <v>1426</v>
      </c>
      <c r="I132" s="150"/>
      <c r="L132" s="34"/>
      <c r="M132" s="151"/>
      <c r="T132" s="55"/>
      <c r="AT132" s="18" t="s">
        <v>180</v>
      </c>
      <c r="AU132" s="18" t="s">
        <v>87</v>
      </c>
    </row>
    <row r="133" spans="2:65" s="1" customFormat="1" ht="21.75" customHeight="1" x14ac:dyDescent="0.2">
      <c r="B133" s="34"/>
      <c r="C133" s="134" t="s">
        <v>310</v>
      </c>
      <c r="D133" s="134" t="s">
        <v>174</v>
      </c>
      <c r="E133" s="135" t="s">
        <v>1428</v>
      </c>
      <c r="F133" s="136" t="s">
        <v>1429</v>
      </c>
      <c r="G133" s="137" t="s">
        <v>188</v>
      </c>
      <c r="H133" s="138">
        <v>3</v>
      </c>
      <c r="I133" s="139"/>
      <c r="J133" s="140">
        <f>ROUND(I133*H133,2)</f>
        <v>0</v>
      </c>
      <c r="K133" s="141"/>
      <c r="L133" s="34"/>
      <c r="M133" s="142" t="s">
        <v>34</v>
      </c>
      <c r="N133" s="143" t="s">
        <v>49</v>
      </c>
      <c r="P133" s="144">
        <f>O133*H133</f>
        <v>0</v>
      </c>
      <c r="Q133" s="144">
        <v>5.8E-5</v>
      </c>
      <c r="R133" s="144">
        <f>Q133*H133</f>
        <v>1.74E-4</v>
      </c>
      <c r="S133" s="144">
        <v>0</v>
      </c>
      <c r="T133" s="145">
        <f>S133*H133</f>
        <v>0</v>
      </c>
      <c r="AR133" s="146" t="s">
        <v>178</v>
      </c>
      <c r="AT133" s="146" t="s">
        <v>174</v>
      </c>
      <c r="AU133" s="146" t="s">
        <v>87</v>
      </c>
      <c r="AY133" s="18" t="s">
        <v>172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8" t="s">
        <v>85</v>
      </c>
      <c r="BK133" s="147">
        <f>ROUND(I133*H133,2)</f>
        <v>0</v>
      </c>
      <c r="BL133" s="18" t="s">
        <v>178</v>
      </c>
      <c r="BM133" s="146" t="s">
        <v>1430</v>
      </c>
    </row>
    <row r="134" spans="2:65" s="1" customFormat="1" ht="10.199999999999999" x14ac:dyDescent="0.2">
      <c r="B134" s="34"/>
      <c r="D134" s="148" t="s">
        <v>180</v>
      </c>
      <c r="F134" s="149" t="s">
        <v>1431</v>
      </c>
      <c r="I134" s="150"/>
      <c r="L134" s="34"/>
      <c r="M134" s="151"/>
      <c r="T134" s="55"/>
      <c r="AT134" s="18" t="s">
        <v>180</v>
      </c>
      <c r="AU134" s="18" t="s">
        <v>87</v>
      </c>
    </row>
    <row r="135" spans="2:65" s="1" customFormat="1" ht="10.199999999999999" x14ac:dyDescent="0.2">
      <c r="B135" s="34"/>
      <c r="D135" s="152" t="s">
        <v>182</v>
      </c>
      <c r="F135" s="153" t="s">
        <v>1432</v>
      </c>
      <c r="I135" s="150"/>
      <c r="L135" s="34"/>
      <c r="M135" s="151"/>
      <c r="T135" s="55"/>
      <c r="AT135" s="18" t="s">
        <v>182</v>
      </c>
      <c r="AU135" s="18" t="s">
        <v>87</v>
      </c>
    </row>
    <row r="136" spans="2:65" s="1" customFormat="1" ht="16.5" customHeight="1" x14ac:dyDescent="0.2">
      <c r="B136" s="34"/>
      <c r="C136" s="187" t="s">
        <v>323</v>
      </c>
      <c r="D136" s="187" t="s">
        <v>940</v>
      </c>
      <c r="E136" s="188" t="s">
        <v>1433</v>
      </c>
      <c r="F136" s="189" t="s">
        <v>1434</v>
      </c>
      <c r="G136" s="190" t="s">
        <v>188</v>
      </c>
      <c r="H136" s="191">
        <v>9</v>
      </c>
      <c r="I136" s="192"/>
      <c r="J136" s="193">
        <f>ROUND(I136*H136,2)</f>
        <v>0</v>
      </c>
      <c r="K136" s="194"/>
      <c r="L136" s="195"/>
      <c r="M136" s="196" t="s">
        <v>34</v>
      </c>
      <c r="N136" s="197" t="s">
        <v>49</v>
      </c>
      <c r="P136" s="144">
        <f>O136*H136</f>
        <v>0</v>
      </c>
      <c r="Q136" s="144">
        <v>7.0899999999999999E-3</v>
      </c>
      <c r="R136" s="144">
        <f>Q136*H136</f>
        <v>6.3810000000000006E-2</v>
      </c>
      <c r="S136" s="144">
        <v>0</v>
      </c>
      <c r="T136" s="145">
        <f>S136*H136</f>
        <v>0</v>
      </c>
      <c r="AR136" s="146" t="s">
        <v>260</v>
      </c>
      <c r="AT136" s="146" t="s">
        <v>940</v>
      </c>
      <c r="AU136" s="146" t="s">
        <v>87</v>
      </c>
      <c r="AY136" s="18" t="s">
        <v>172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8" t="s">
        <v>85</v>
      </c>
      <c r="BK136" s="147">
        <f>ROUND(I136*H136,2)</f>
        <v>0</v>
      </c>
      <c r="BL136" s="18" t="s">
        <v>178</v>
      </c>
      <c r="BM136" s="146" t="s">
        <v>1435</v>
      </c>
    </row>
    <row r="137" spans="2:65" s="1" customFormat="1" ht="10.199999999999999" x14ac:dyDescent="0.2">
      <c r="B137" s="34"/>
      <c r="D137" s="148" t="s">
        <v>180</v>
      </c>
      <c r="F137" s="149" t="s">
        <v>1434</v>
      </c>
      <c r="I137" s="150"/>
      <c r="L137" s="34"/>
      <c r="M137" s="151"/>
      <c r="T137" s="55"/>
      <c r="AT137" s="18" t="s">
        <v>180</v>
      </c>
      <c r="AU137" s="18" t="s">
        <v>87</v>
      </c>
    </row>
    <row r="138" spans="2:65" s="12" customFormat="1" ht="10.199999999999999" x14ac:dyDescent="0.2">
      <c r="B138" s="154"/>
      <c r="D138" s="148" t="s">
        <v>184</v>
      </c>
      <c r="F138" s="156" t="s">
        <v>1436</v>
      </c>
      <c r="H138" s="157">
        <v>9</v>
      </c>
      <c r="I138" s="158"/>
      <c r="L138" s="154"/>
      <c r="M138" s="159"/>
      <c r="T138" s="160"/>
      <c r="AT138" s="155" t="s">
        <v>184</v>
      </c>
      <c r="AU138" s="155" t="s">
        <v>87</v>
      </c>
      <c r="AV138" s="12" t="s">
        <v>87</v>
      </c>
      <c r="AW138" s="12" t="s">
        <v>4</v>
      </c>
      <c r="AX138" s="12" t="s">
        <v>85</v>
      </c>
      <c r="AY138" s="155" t="s">
        <v>172</v>
      </c>
    </row>
    <row r="139" spans="2:65" s="1" customFormat="1" ht="16.5" customHeight="1" x14ac:dyDescent="0.2">
      <c r="B139" s="34"/>
      <c r="C139" s="134" t="s">
        <v>329</v>
      </c>
      <c r="D139" s="134" t="s">
        <v>174</v>
      </c>
      <c r="E139" s="135" t="s">
        <v>1437</v>
      </c>
      <c r="F139" s="136" t="s">
        <v>1438</v>
      </c>
      <c r="G139" s="137" t="s">
        <v>177</v>
      </c>
      <c r="H139" s="138">
        <v>15</v>
      </c>
      <c r="I139" s="139"/>
      <c r="J139" s="140">
        <f>ROUND(I139*H139,2)</f>
        <v>0</v>
      </c>
      <c r="K139" s="141"/>
      <c r="L139" s="34"/>
      <c r="M139" s="142" t="s">
        <v>34</v>
      </c>
      <c r="N139" s="143" t="s">
        <v>49</v>
      </c>
      <c r="P139" s="144">
        <f>O139*H139</f>
        <v>0</v>
      </c>
      <c r="Q139" s="144">
        <v>6.8999999999999997E-4</v>
      </c>
      <c r="R139" s="144">
        <f>Q139*H139</f>
        <v>1.035E-2</v>
      </c>
      <c r="S139" s="144">
        <v>0</v>
      </c>
      <c r="T139" s="145">
        <f>S139*H139</f>
        <v>0</v>
      </c>
      <c r="AR139" s="146" t="s">
        <v>178</v>
      </c>
      <c r="AT139" s="146" t="s">
        <v>174</v>
      </c>
      <c r="AU139" s="146" t="s">
        <v>87</v>
      </c>
      <c r="AY139" s="18" t="s">
        <v>172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8" t="s">
        <v>85</v>
      </c>
      <c r="BK139" s="147">
        <f>ROUND(I139*H139,2)</f>
        <v>0</v>
      </c>
      <c r="BL139" s="18" t="s">
        <v>178</v>
      </c>
      <c r="BM139" s="146" t="s">
        <v>1439</v>
      </c>
    </row>
    <row r="140" spans="2:65" s="1" customFormat="1" ht="10.199999999999999" x14ac:dyDescent="0.2">
      <c r="B140" s="34"/>
      <c r="D140" s="148" t="s">
        <v>180</v>
      </c>
      <c r="F140" s="149" t="s">
        <v>1438</v>
      </c>
      <c r="I140" s="150"/>
      <c r="L140" s="34"/>
      <c r="M140" s="151"/>
      <c r="T140" s="55"/>
      <c r="AT140" s="18" t="s">
        <v>180</v>
      </c>
      <c r="AU140" s="18" t="s">
        <v>87</v>
      </c>
    </row>
    <row r="141" spans="2:65" s="12" customFormat="1" ht="10.199999999999999" x14ac:dyDescent="0.2">
      <c r="B141" s="154"/>
      <c r="D141" s="148" t="s">
        <v>184</v>
      </c>
      <c r="E141" s="155" t="s">
        <v>34</v>
      </c>
      <c r="F141" s="156" t="s">
        <v>1440</v>
      </c>
      <c r="H141" s="157">
        <v>15</v>
      </c>
      <c r="I141" s="158"/>
      <c r="L141" s="154"/>
      <c r="M141" s="159"/>
      <c r="T141" s="160"/>
      <c r="AT141" s="155" t="s">
        <v>184</v>
      </c>
      <c r="AU141" s="155" t="s">
        <v>87</v>
      </c>
      <c r="AV141" s="12" t="s">
        <v>87</v>
      </c>
      <c r="AW141" s="12" t="s">
        <v>39</v>
      </c>
      <c r="AX141" s="12" t="s">
        <v>85</v>
      </c>
      <c r="AY141" s="155" t="s">
        <v>172</v>
      </c>
    </row>
    <row r="142" spans="2:65" s="1" customFormat="1" ht="16.5" customHeight="1" x14ac:dyDescent="0.2">
      <c r="B142" s="34"/>
      <c r="C142" s="134" t="s">
        <v>338</v>
      </c>
      <c r="D142" s="134" t="s">
        <v>174</v>
      </c>
      <c r="E142" s="135" t="s">
        <v>1441</v>
      </c>
      <c r="F142" s="136" t="s">
        <v>1442</v>
      </c>
      <c r="G142" s="137" t="s">
        <v>188</v>
      </c>
      <c r="H142" s="138">
        <v>3</v>
      </c>
      <c r="I142" s="139"/>
      <c r="J142" s="140">
        <f>ROUND(I142*H142,2)</f>
        <v>0</v>
      </c>
      <c r="K142" s="141"/>
      <c r="L142" s="34"/>
      <c r="M142" s="142" t="s">
        <v>34</v>
      </c>
      <c r="N142" s="143" t="s">
        <v>49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178</v>
      </c>
      <c r="AT142" s="146" t="s">
        <v>174</v>
      </c>
      <c r="AU142" s="146" t="s">
        <v>87</v>
      </c>
      <c r="AY142" s="18" t="s">
        <v>172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8" t="s">
        <v>85</v>
      </c>
      <c r="BK142" s="147">
        <f>ROUND(I142*H142,2)</f>
        <v>0</v>
      </c>
      <c r="BL142" s="18" t="s">
        <v>178</v>
      </c>
      <c r="BM142" s="146" t="s">
        <v>1443</v>
      </c>
    </row>
    <row r="143" spans="2:65" s="1" customFormat="1" ht="10.199999999999999" x14ac:dyDescent="0.2">
      <c r="B143" s="34"/>
      <c r="D143" s="148" t="s">
        <v>180</v>
      </c>
      <c r="F143" s="149" t="s">
        <v>1444</v>
      </c>
      <c r="I143" s="150"/>
      <c r="L143" s="34"/>
      <c r="M143" s="151"/>
      <c r="T143" s="55"/>
      <c r="AT143" s="18" t="s">
        <v>180</v>
      </c>
      <c r="AU143" s="18" t="s">
        <v>87</v>
      </c>
    </row>
    <row r="144" spans="2:65" s="1" customFormat="1" ht="10.199999999999999" x14ac:dyDescent="0.2">
      <c r="B144" s="34"/>
      <c r="D144" s="152" t="s">
        <v>182</v>
      </c>
      <c r="F144" s="153" t="s">
        <v>1445</v>
      </c>
      <c r="I144" s="150"/>
      <c r="L144" s="34"/>
      <c r="M144" s="151"/>
      <c r="T144" s="55"/>
      <c r="AT144" s="18" t="s">
        <v>182</v>
      </c>
      <c r="AU144" s="18" t="s">
        <v>87</v>
      </c>
    </row>
    <row r="145" spans="2:65" s="11" customFormat="1" ht="22.8" customHeight="1" x14ac:dyDescent="0.25">
      <c r="B145" s="122"/>
      <c r="D145" s="123" t="s">
        <v>77</v>
      </c>
      <c r="E145" s="132" t="s">
        <v>429</v>
      </c>
      <c r="F145" s="132" t="s">
        <v>430</v>
      </c>
      <c r="I145" s="125"/>
      <c r="J145" s="133">
        <f>BK145</f>
        <v>0</v>
      </c>
      <c r="L145" s="122"/>
      <c r="M145" s="127"/>
      <c r="P145" s="128">
        <f>SUM(P146:P148)</f>
        <v>0</v>
      </c>
      <c r="R145" s="128">
        <f>SUM(R146:R148)</f>
        <v>0</v>
      </c>
      <c r="T145" s="129">
        <f>SUM(T146:T148)</f>
        <v>0</v>
      </c>
      <c r="AR145" s="123" t="s">
        <v>85</v>
      </c>
      <c r="AT145" s="130" t="s">
        <v>77</v>
      </c>
      <c r="AU145" s="130" t="s">
        <v>85</v>
      </c>
      <c r="AY145" s="123" t="s">
        <v>172</v>
      </c>
      <c r="BK145" s="131">
        <f>SUM(BK146:BK148)</f>
        <v>0</v>
      </c>
    </row>
    <row r="146" spans="2:65" s="1" customFormat="1" ht="16.5" customHeight="1" x14ac:dyDescent="0.2">
      <c r="B146" s="34"/>
      <c r="C146" s="134" t="s">
        <v>347</v>
      </c>
      <c r="D146" s="134" t="s">
        <v>174</v>
      </c>
      <c r="E146" s="135" t="s">
        <v>1446</v>
      </c>
      <c r="F146" s="136" t="s">
        <v>1447</v>
      </c>
      <c r="G146" s="137" t="s">
        <v>228</v>
      </c>
      <c r="H146" s="138">
        <v>0.56399999999999995</v>
      </c>
      <c r="I146" s="139"/>
      <c r="J146" s="140">
        <f>ROUND(I146*H146,2)</f>
        <v>0</v>
      </c>
      <c r="K146" s="141"/>
      <c r="L146" s="34"/>
      <c r="M146" s="142" t="s">
        <v>34</v>
      </c>
      <c r="N146" s="143" t="s">
        <v>49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5">
        <f>S146*H146</f>
        <v>0</v>
      </c>
      <c r="AR146" s="146" t="s">
        <v>178</v>
      </c>
      <c r="AT146" s="146" t="s">
        <v>174</v>
      </c>
      <c r="AU146" s="146" t="s">
        <v>87</v>
      </c>
      <c r="AY146" s="18" t="s">
        <v>172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8" t="s">
        <v>85</v>
      </c>
      <c r="BK146" s="147">
        <f>ROUND(I146*H146,2)</f>
        <v>0</v>
      </c>
      <c r="BL146" s="18" t="s">
        <v>178</v>
      </c>
      <c r="BM146" s="146" t="s">
        <v>1448</v>
      </c>
    </row>
    <row r="147" spans="2:65" s="1" customFormat="1" ht="10.199999999999999" x14ac:dyDescent="0.2">
      <c r="B147" s="34"/>
      <c r="D147" s="148" t="s">
        <v>180</v>
      </c>
      <c r="F147" s="149" t="s">
        <v>1449</v>
      </c>
      <c r="I147" s="150"/>
      <c r="L147" s="34"/>
      <c r="M147" s="151"/>
      <c r="T147" s="55"/>
      <c r="AT147" s="18" t="s">
        <v>180</v>
      </c>
      <c r="AU147" s="18" t="s">
        <v>87</v>
      </c>
    </row>
    <row r="148" spans="2:65" s="1" customFormat="1" ht="10.199999999999999" x14ac:dyDescent="0.2">
      <c r="B148" s="34"/>
      <c r="D148" s="152" t="s">
        <v>182</v>
      </c>
      <c r="F148" s="153" t="s">
        <v>1450</v>
      </c>
      <c r="I148" s="150"/>
      <c r="L148" s="34"/>
      <c r="M148" s="199"/>
      <c r="N148" s="200"/>
      <c r="O148" s="200"/>
      <c r="P148" s="200"/>
      <c r="Q148" s="200"/>
      <c r="R148" s="200"/>
      <c r="S148" s="200"/>
      <c r="T148" s="201"/>
      <c r="AT148" s="18" t="s">
        <v>182</v>
      </c>
      <c r="AU148" s="18" t="s">
        <v>87</v>
      </c>
    </row>
    <row r="149" spans="2:65" s="1" customFormat="1" ht="6.9" customHeight="1" x14ac:dyDescent="0.2">
      <c r="B149" s="43"/>
      <c r="C149" s="44"/>
      <c r="D149" s="44"/>
      <c r="E149" s="44"/>
      <c r="F149" s="44"/>
      <c r="G149" s="44"/>
      <c r="H149" s="44"/>
      <c r="I149" s="44"/>
      <c r="J149" s="44"/>
      <c r="K149" s="44"/>
      <c r="L149" s="34"/>
    </row>
  </sheetData>
  <sheetProtection algorithmName="SHA-512" hashValue="CU+Y++c0eHSqHwn7hBLR+N1O4SJtjachy97DwOUcQg0wTLK8giV+DU3IsbJIM4TNDF5oeRhEOgO6BOn/Zxr+qg==" saltValue="JWe2FR46i4irAqH0Dj/RM17fpEz85Rcf9pOQFkhdPKqY4n86RZDDbYwbH6JRHUVgKjnvEmCSMI1ze0S3gGsGng==" spinCount="100000" sheet="1" objects="1" scenarios="1" formatColumns="0" formatRows="0" autoFilter="0"/>
  <autoFilter ref="C81:K148" xr:uid="{00000000-0009-0000-0000-00000D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D00-000000000000}"/>
    <hyperlink ref="F91" r:id="rId2" xr:uid="{00000000-0004-0000-0D00-000001000000}"/>
    <hyperlink ref="F96" r:id="rId3" xr:uid="{00000000-0004-0000-0D00-000002000000}"/>
    <hyperlink ref="F101" r:id="rId4" xr:uid="{00000000-0004-0000-0D00-000003000000}"/>
    <hyperlink ref="F106" r:id="rId5" xr:uid="{00000000-0004-0000-0D00-000004000000}"/>
    <hyperlink ref="F113" r:id="rId6" xr:uid="{00000000-0004-0000-0D00-000005000000}"/>
    <hyperlink ref="F120" r:id="rId7" xr:uid="{00000000-0004-0000-0D00-000006000000}"/>
    <hyperlink ref="F123" r:id="rId8" xr:uid="{00000000-0004-0000-0D00-000007000000}"/>
    <hyperlink ref="F129" r:id="rId9" xr:uid="{00000000-0004-0000-0D00-000008000000}"/>
    <hyperlink ref="F135" r:id="rId10" xr:uid="{00000000-0004-0000-0D00-000009000000}"/>
    <hyperlink ref="F144" r:id="rId11" xr:uid="{00000000-0004-0000-0D00-00000A000000}"/>
    <hyperlink ref="F148" r:id="rId12" xr:uid="{00000000-0004-0000-0D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214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134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1451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1452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131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ROUND(J92,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ROUND((SUM(BE92:BE213)),  2)</f>
        <v>0</v>
      </c>
      <c r="I35" s="95">
        <v>0.21</v>
      </c>
      <c r="J35" s="85">
        <f>ROUND(((SUM(BE92:BE213))*I35),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ROUND((SUM(BF92:BF213)),  2)</f>
        <v>0</v>
      </c>
      <c r="I36" s="95">
        <v>0.12</v>
      </c>
      <c r="J36" s="85">
        <f>ROUND(((SUM(BF92:BF213))*I36),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ROUND((SUM(BG92:BG213)),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ROUND((SUM(BH92:BH213)),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ROUND((SUM(BI92:BI213)),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1451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05a - ZTI-venkovní rozvod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J92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J93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J94</f>
        <v>0</v>
      </c>
      <c r="L65" s="109"/>
    </row>
    <row r="66" spans="2:12" s="9" customFormat="1" ht="19.95" customHeight="1" x14ac:dyDescent="0.2">
      <c r="B66" s="109"/>
      <c r="D66" s="110" t="s">
        <v>206</v>
      </c>
      <c r="E66" s="111"/>
      <c r="F66" s="111"/>
      <c r="G66" s="111"/>
      <c r="H66" s="111"/>
      <c r="I66" s="111"/>
      <c r="J66" s="112">
        <f>J150</f>
        <v>0</v>
      </c>
      <c r="L66" s="109"/>
    </row>
    <row r="67" spans="2:12" s="9" customFormat="1" ht="19.95" customHeight="1" x14ac:dyDescent="0.2">
      <c r="B67" s="109"/>
      <c r="D67" s="110" t="s">
        <v>1204</v>
      </c>
      <c r="E67" s="111"/>
      <c r="F67" s="111"/>
      <c r="G67" s="111"/>
      <c r="H67" s="111"/>
      <c r="I67" s="111"/>
      <c r="J67" s="112">
        <f>J166</f>
        <v>0</v>
      </c>
      <c r="L67" s="109"/>
    </row>
    <row r="68" spans="2:12" s="9" customFormat="1" ht="19.95" customHeight="1" x14ac:dyDescent="0.2">
      <c r="B68" s="109"/>
      <c r="D68" s="110" t="s">
        <v>1453</v>
      </c>
      <c r="E68" s="111"/>
      <c r="F68" s="111"/>
      <c r="G68" s="111"/>
      <c r="H68" s="111"/>
      <c r="I68" s="111"/>
      <c r="J68" s="112">
        <f>J171</f>
        <v>0</v>
      </c>
      <c r="L68" s="109"/>
    </row>
    <row r="69" spans="2:12" s="9" customFormat="1" ht="19.95" customHeight="1" x14ac:dyDescent="0.2">
      <c r="B69" s="109"/>
      <c r="D69" s="110" t="s">
        <v>209</v>
      </c>
      <c r="E69" s="111"/>
      <c r="F69" s="111"/>
      <c r="G69" s="111"/>
      <c r="H69" s="111"/>
      <c r="I69" s="111"/>
      <c r="J69" s="112">
        <f>J205</f>
        <v>0</v>
      </c>
      <c r="L69" s="109"/>
    </row>
    <row r="70" spans="2:12" s="9" customFormat="1" ht="19.95" customHeight="1" x14ac:dyDescent="0.2">
      <c r="B70" s="109"/>
      <c r="D70" s="110" t="s">
        <v>210</v>
      </c>
      <c r="E70" s="111"/>
      <c r="F70" s="111"/>
      <c r="G70" s="111"/>
      <c r="H70" s="111"/>
      <c r="I70" s="111"/>
      <c r="J70" s="112">
        <f>J210</f>
        <v>0</v>
      </c>
      <c r="L70" s="109"/>
    </row>
    <row r="71" spans="2:12" s="1" customFormat="1" ht="21.75" customHeight="1" x14ac:dyDescent="0.2">
      <c r="B71" s="34"/>
      <c r="L71" s="34"/>
    </row>
    <row r="72" spans="2:12" s="1" customFormat="1" ht="6.9" customHeight="1" x14ac:dyDescent="0.2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4"/>
    </row>
    <row r="76" spans="2:12" s="1" customFormat="1" ht="6.9" customHeight="1" x14ac:dyDescent="0.2"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34"/>
    </row>
    <row r="77" spans="2:12" s="1" customFormat="1" ht="24.9" customHeight="1" x14ac:dyDescent="0.2">
      <c r="B77" s="34"/>
      <c r="C77" s="22" t="s">
        <v>157</v>
      </c>
      <c r="L77" s="34"/>
    </row>
    <row r="78" spans="2:12" s="1" customFormat="1" ht="6.9" customHeight="1" x14ac:dyDescent="0.2">
      <c r="B78" s="34"/>
      <c r="L78" s="34"/>
    </row>
    <row r="79" spans="2:12" s="1" customFormat="1" ht="12" customHeight="1" x14ac:dyDescent="0.2">
      <c r="B79" s="34"/>
      <c r="C79" s="28" t="s">
        <v>16</v>
      </c>
      <c r="L79" s="34"/>
    </row>
    <row r="80" spans="2:12" s="1" customFormat="1" ht="16.5" customHeight="1" x14ac:dyDescent="0.2">
      <c r="B80" s="34"/>
      <c r="E80" s="328" t="str">
        <f>E7</f>
        <v>ÚPRAVY HŘBITOVA KBELY- ETAPA1</v>
      </c>
      <c r="F80" s="329"/>
      <c r="G80" s="329"/>
      <c r="H80" s="329"/>
      <c r="L80" s="34"/>
    </row>
    <row r="81" spans="2:65" ht="12" customHeight="1" x14ac:dyDescent="0.2">
      <c r="B81" s="21"/>
      <c r="C81" s="28" t="s">
        <v>147</v>
      </c>
      <c r="L81" s="21"/>
    </row>
    <row r="82" spans="2:65" s="1" customFormat="1" ht="16.5" customHeight="1" x14ac:dyDescent="0.2">
      <c r="B82" s="34"/>
      <c r="E82" s="328" t="s">
        <v>1451</v>
      </c>
      <c r="F82" s="330"/>
      <c r="G82" s="330"/>
      <c r="H82" s="330"/>
      <c r="L82" s="34"/>
    </row>
    <row r="83" spans="2:65" s="1" customFormat="1" ht="12" customHeight="1" x14ac:dyDescent="0.2">
      <c r="B83" s="34"/>
      <c r="C83" s="28" t="s">
        <v>149</v>
      </c>
      <c r="L83" s="34"/>
    </row>
    <row r="84" spans="2:65" s="1" customFormat="1" ht="16.5" customHeight="1" x14ac:dyDescent="0.2">
      <c r="B84" s="34"/>
      <c r="E84" s="292" t="str">
        <f>E11</f>
        <v>05a - ZTI-venkovní rozvod</v>
      </c>
      <c r="F84" s="330"/>
      <c r="G84" s="330"/>
      <c r="H84" s="330"/>
      <c r="L84" s="34"/>
    </row>
    <row r="85" spans="2:65" s="1" customFormat="1" ht="6.9" customHeight="1" x14ac:dyDescent="0.2">
      <c r="B85" s="34"/>
      <c r="L85" s="34"/>
    </row>
    <row r="86" spans="2:65" s="1" customFormat="1" ht="12" customHeight="1" x14ac:dyDescent="0.2">
      <c r="B86" s="34"/>
      <c r="C86" s="28" t="s">
        <v>21</v>
      </c>
      <c r="F86" s="26" t="str">
        <f>F14</f>
        <v>Praha 9-Kbely</v>
      </c>
      <c r="I86" s="28" t="s">
        <v>23</v>
      </c>
      <c r="J86" s="51" t="str">
        <f>IF(J14="","",J14)</f>
        <v>17. 11. 2024</v>
      </c>
      <c r="L86" s="34"/>
    </row>
    <row r="87" spans="2:65" s="1" customFormat="1" ht="6.9" customHeight="1" x14ac:dyDescent="0.2">
      <c r="B87" s="34"/>
      <c r="L87" s="34"/>
    </row>
    <row r="88" spans="2:65" s="1" customFormat="1" ht="25.65" customHeight="1" x14ac:dyDescent="0.2">
      <c r="B88" s="34"/>
      <c r="C88" s="28" t="s">
        <v>29</v>
      </c>
      <c r="F88" s="26" t="str">
        <f>E17</f>
        <v>MĆ Praha 19, Semilská 43/1, 197 00 Praha 9-Kbely</v>
      </c>
      <c r="I88" s="28" t="s">
        <v>37</v>
      </c>
      <c r="J88" s="32" t="str">
        <f>E23</f>
        <v xml:space="preserve">Ing.Jan Pustějovský, Ph.D.,  </v>
      </c>
      <c r="L88" s="34"/>
    </row>
    <row r="89" spans="2:65" s="1" customFormat="1" ht="15.15" customHeight="1" x14ac:dyDescent="0.2">
      <c r="B89" s="34"/>
      <c r="C89" s="28" t="s">
        <v>35</v>
      </c>
      <c r="F89" s="26" t="str">
        <f>IF(E20="","",E20)</f>
        <v>Vyplň údaj</v>
      </c>
      <c r="I89" s="28" t="s">
        <v>40</v>
      </c>
      <c r="J89" s="32" t="str">
        <f>E26</f>
        <v xml:space="preserve"> </v>
      </c>
      <c r="L89" s="34"/>
    </row>
    <row r="90" spans="2:65" s="1" customFormat="1" ht="10.35" customHeight="1" x14ac:dyDescent="0.2">
      <c r="B90" s="34"/>
      <c r="L90" s="34"/>
    </row>
    <row r="91" spans="2:65" s="10" customFormat="1" ht="29.25" customHeight="1" x14ac:dyDescent="0.2">
      <c r="B91" s="113"/>
      <c r="C91" s="114" t="s">
        <v>158</v>
      </c>
      <c r="D91" s="115" t="s">
        <v>63</v>
      </c>
      <c r="E91" s="115" t="s">
        <v>59</v>
      </c>
      <c r="F91" s="115" t="s">
        <v>60</v>
      </c>
      <c r="G91" s="115" t="s">
        <v>159</v>
      </c>
      <c r="H91" s="115" t="s">
        <v>160</v>
      </c>
      <c r="I91" s="115" t="s">
        <v>161</v>
      </c>
      <c r="J91" s="116" t="s">
        <v>153</v>
      </c>
      <c r="K91" s="117" t="s">
        <v>162</v>
      </c>
      <c r="L91" s="113"/>
      <c r="M91" s="58" t="s">
        <v>34</v>
      </c>
      <c r="N91" s="59" t="s">
        <v>48</v>
      </c>
      <c r="O91" s="59" t="s">
        <v>163</v>
      </c>
      <c r="P91" s="59" t="s">
        <v>164</v>
      </c>
      <c r="Q91" s="59" t="s">
        <v>165</v>
      </c>
      <c r="R91" s="59" t="s">
        <v>166</v>
      </c>
      <c r="S91" s="59" t="s">
        <v>167</v>
      </c>
      <c r="T91" s="60" t="s">
        <v>168</v>
      </c>
    </row>
    <row r="92" spans="2:65" s="1" customFormat="1" ht="22.8" customHeight="1" x14ac:dyDescent="0.3">
      <c r="B92" s="34"/>
      <c r="C92" s="63" t="s">
        <v>169</v>
      </c>
      <c r="J92" s="118">
        <f>BK92</f>
        <v>0</v>
      </c>
      <c r="L92" s="34"/>
      <c r="M92" s="61"/>
      <c r="N92" s="52"/>
      <c r="O92" s="52"/>
      <c r="P92" s="119">
        <f>P93</f>
        <v>0</v>
      </c>
      <c r="Q92" s="52"/>
      <c r="R92" s="119">
        <f>R93</f>
        <v>36.201814316239989</v>
      </c>
      <c r="S92" s="52"/>
      <c r="T92" s="120">
        <f>T93</f>
        <v>0</v>
      </c>
      <c r="AT92" s="18" t="s">
        <v>77</v>
      </c>
      <c r="AU92" s="18" t="s">
        <v>154</v>
      </c>
      <c r="BK92" s="121">
        <f>BK93</f>
        <v>0</v>
      </c>
    </row>
    <row r="93" spans="2:65" s="11" customFormat="1" ht="25.95" customHeight="1" x14ac:dyDescent="0.25">
      <c r="B93" s="122"/>
      <c r="D93" s="123" t="s">
        <v>77</v>
      </c>
      <c r="E93" s="124" t="s">
        <v>170</v>
      </c>
      <c r="F93" s="124" t="s">
        <v>171</v>
      </c>
      <c r="I93" s="125"/>
      <c r="J93" s="126">
        <f>BK93</f>
        <v>0</v>
      </c>
      <c r="L93" s="122"/>
      <c r="M93" s="127"/>
      <c r="P93" s="128">
        <f>P94+P150+P166+P171+P205+P210</f>
        <v>0</v>
      </c>
      <c r="R93" s="128">
        <f>R94+R150+R166+R171+R205+R210</f>
        <v>36.201814316239989</v>
      </c>
      <c r="T93" s="129">
        <f>T94+T150+T166+T171+T205+T210</f>
        <v>0</v>
      </c>
      <c r="AR93" s="123" t="s">
        <v>85</v>
      </c>
      <c r="AT93" s="130" t="s">
        <v>77</v>
      </c>
      <c r="AU93" s="130" t="s">
        <v>78</v>
      </c>
      <c r="AY93" s="123" t="s">
        <v>172</v>
      </c>
      <c r="BK93" s="131">
        <f>BK94+BK150+BK166+BK171+BK205+BK210</f>
        <v>0</v>
      </c>
    </row>
    <row r="94" spans="2:65" s="11" customFormat="1" ht="22.8" customHeight="1" x14ac:dyDescent="0.25">
      <c r="B94" s="122"/>
      <c r="D94" s="123" t="s">
        <v>77</v>
      </c>
      <c r="E94" s="132" t="s">
        <v>85</v>
      </c>
      <c r="F94" s="132" t="s">
        <v>173</v>
      </c>
      <c r="I94" s="125"/>
      <c r="J94" s="133">
        <f>BK94</f>
        <v>0</v>
      </c>
      <c r="L94" s="122"/>
      <c r="M94" s="127"/>
      <c r="P94" s="128">
        <f>SUM(P95:P149)</f>
        <v>0</v>
      </c>
      <c r="R94" s="128">
        <f>SUM(R95:R149)</f>
        <v>28.619999999999997</v>
      </c>
      <c r="T94" s="129">
        <f>SUM(T95:T149)</f>
        <v>0</v>
      </c>
      <c r="AR94" s="123" t="s">
        <v>85</v>
      </c>
      <c r="AT94" s="130" t="s">
        <v>77</v>
      </c>
      <c r="AU94" s="130" t="s">
        <v>85</v>
      </c>
      <c r="AY94" s="123" t="s">
        <v>172</v>
      </c>
      <c r="BK94" s="131">
        <f>SUM(BK95:BK149)</f>
        <v>0</v>
      </c>
    </row>
    <row r="95" spans="2:65" s="1" customFormat="1" ht="21.75" customHeight="1" x14ac:dyDescent="0.2">
      <c r="B95" s="34"/>
      <c r="C95" s="134" t="s">
        <v>85</v>
      </c>
      <c r="D95" s="134" t="s">
        <v>174</v>
      </c>
      <c r="E95" s="135" t="s">
        <v>1454</v>
      </c>
      <c r="F95" s="136" t="s">
        <v>1455</v>
      </c>
      <c r="G95" s="137" t="s">
        <v>215</v>
      </c>
      <c r="H95" s="138">
        <v>36.64</v>
      </c>
      <c r="I95" s="139"/>
      <c r="J95" s="140">
        <f>ROUND(I95*H95,2)</f>
        <v>0</v>
      </c>
      <c r="K95" s="141"/>
      <c r="L95" s="34"/>
      <c r="M95" s="142" t="s">
        <v>34</v>
      </c>
      <c r="N95" s="143" t="s">
        <v>49</v>
      </c>
      <c r="P95" s="144">
        <f>O95*H95</f>
        <v>0</v>
      </c>
      <c r="Q95" s="144">
        <v>0</v>
      </c>
      <c r="R95" s="144">
        <f>Q95*H95</f>
        <v>0</v>
      </c>
      <c r="S95" s="144">
        <v>0</v>
      </c>
      <c r="T95" s="145">
        <f>S95*H95</f>
        <v>0</v>
      </c>
      <c r="AR95" s="146" t="s">
        <v>178</v>
      </c>
      <c r="AT95" s="146" t="s">
        <v>174</v>
      </c>
      <c r="AU95" s="146" t="s">
        <v>87</v>
      </c>
      <c r="AY95" s="18" t="s">
        <v>172</v>
      </c>
      <c r="BE95" s="147">
        <f>IF(N95="základní",J95,0)</f>
        <v>0</v>
      </c>
      <c r="BF95" s="147">
        <f>IF(N95="snížená",J95,0)</f>
        <v>0</v>
      </c>
      <c r="BG95" s="147">
        <f>IF(N95="zákl. přenesená",J95,0)</f>
        <v>0</v>
      </c>
      <c r="BH95" s="147">
        <f>IF(N95="sníž. přenesená",J95,0)</f>
        <v>0</v>
      </c>
      <c r="BI95" s="147">
        <f>IF(N95="nulová",J95,0)</f>
        <v>0</v>
      </c>
      <c r="BJ95" s="18" t="s">
        <v>85</v>
      </c>
      <c r="BK95" s="147">
        <f>ROUND(I95*H95,2)</f>
        <v>0</v>
      </c>
      <c r="BL95" s="18" t="s">
        <v>178</v>
      </c>
      <c r="BM95" s="146" t="s">
        <v>1456</v>
      </c>
    </row>
    <row r="96" spans="2:65" s="1" customFormat="1" ht="19.2" x14ac:dyDescent="0.2">
      <c r="B96" s="34"/>
      <c r="D96" s="148" t="s">
        <v>180</v>
      </c>
      <c r="F96" s="149" t="s">
        <v>1457</v>
      </c>
      <c r="I96" s="150"/>
      <c r="L96" s="34"/>
      <c r="M96" s="151"/>
      <c r="T96" s="55"/>
      <c r="AT96" s="18" t="s">
        <v>180</v>
      </c>
      <c r="AU96" s="18" t="s">
        <v>87</v>
      </c>
    </row>
    <row r="97" spans="2:65" s="1" customFormat="1" ht="10.199999999999999" x14ac:dyDescent="0.2">
      <c r="B97" s="34"/>
      <c r="D97" s="152" t="s">
        <v>182</v>
      </c>
      <c r="F97" s="153" t="s">
        <v>1458</v>
      </c>
      <c r="I97" s="150"/>
      <c r="L97" s="34"/>
      <c r="M97" s="151"/>
      <c r="T97" s="55"/>
      <c r="AT97" s="18" t="s">
        <v>182</v>
      </c>
      <c r="AU97" s="18" t="s">
        <v>87</v>
      </c>
    </row>
    <row r="98" spans="2:65" s="12" customFormat="1" ht="10.199999999999999" x14ac:dyDescent="0.2">
      <c r="B98" s="154"/>
      <c r="D98" s="148" t="s">
        <v>184</v>
      </c>
      <c r="E98" s="155" t="s">
        <v>34</v>
      </c>
      <c r="F98" s="156" t="s">
        <v>1459</v>
      </c>
      <c r="H98" s="157">
        <v>10.656000000000001</v>
      </c>
      <c r="I98" s="158"/>
      <c r="L98" s="154"/>
      <c r="M98" s="159"/>
      <c r="T98" s="160"/>
      <c r="AT98" s="155" t="s">
        <v>184</v>
      </c>
      <c r="AU98" s="155" t="s">
        <v>87</v>
      </c>
      <c r="AV98" s="12" t="s">
        <v>87</v>
      </c>
      <c r="AW98" s="12" t="s">
        <v>39</v>
      </c>
      <c r="AX98" s="12" t="s">
        <v>78</v>
      </c>
      <c r="AY98" s="155" t="s">
        <v>172</v>
      </c>
    </row>
    <row r="99" spans="2:65" s="12" customFormat="1" ht="10.199999999999999" x14ac:dyDescent="0.2">
      <c r="B99" s="154"/>
      <c r="D99" s="148" t="s">
        <v>184</v>
      </c>
      <c r="E99" s="155" t="s">
        <v>34</v>
      </c>
      <c r="F99" s="156" t="s">
        <v>1460</v>
      </c>
      <c r="H99" s="157">
        <v>7</v>
      </c>
      <c r="I99" s="158"/>
      <c r="L99" s="154"/>
      <c r="M99" s="159"/>
      <c r="T99" s="160"/>
      <c r="AT99" s="155" t="s">
        <v>184</v>
      </c>
      <c r="AU99" s="155" t="s">
        <v>87</v>
      </c>
      <c r="AV99" s="12" t="s">
        <v>87</v>
      </c>
      <c r="AW99" s="12" t="s">
        <v>39</v>
      </c>
      <c r="AX99" s="12" t="s">
        <v>78</v>
      </c>
      <c r="AY99" s="155" t="s">
        <v>172</v>
      </c>
    </row>
    <row r="100" spans="2:65" s="12" customFormat="1" ht="10.199999999999999" x14ac:dyDescent="0.2">
      <c r="B100" s="154"/>
      <c r="D100" s="148" t="s">
        <v>184</v>
      </c>
      <c r="E100" s="155" t="s">
        <v>34</v>
      </c>
      <c r="F100" s="156" t="s">
        <v>1461</v>
      </c>
      <c r="H100" s="157">
        <v>1.1839999999999999</v>
      </c>
      <c r="I100" s="158"/>
      <c r="L100" s="154"/>
      <c r="M100" s="159"/>
      <c r="T100" s="160"/>
      <c r="AT100" s="155" t="s">
        <v>184</v>
      </c>
      <c r="AU100" s="155" t="s">
        <v>87</v>
      </c>
      <c r="AV100" s="12" t="s">
        <v>87</v>
      </c>
      <c r="AW100" s="12" t="s">
        <v>39</v>
      </c>
      <c r="AX100" s="12" t="s">
        <v>78</v>
      </c>
      <c r="AY100" s="155" t="s">
        <v>172</v>
      </c>
    </row>
    <row r="101" spans="2:65" s="12" customFormat="1" ht="10.199999999999999" x14ac:dyDescent="0.2">
      <c r="B101" s="154"/>
      <c r="D101" s="148" t="s">
        <v>184</v>
      </c>
      <c r="E101" s="155" t="s">
        <v>34</v>
      </c>
      <c r="F101" s="156" t="s">
        <v>1462</v>
      </c>
      <c r="H101" s="157">
        <v>17.8</v>
      </c>
      <c r="I101" s="158"/>
      <c r="L101" s="154"/>
      <c r="M101" s="159"/>
      <c r="T101" s="160"/>
      <c r="AT101" s="155" t="s">
        <v>184</v>
      </c>
      <c r="AU101" s="155" t="s">
        <v>87</v>
      </c>
      <c r="AV101" s="12" t="s">
        <v>87</v>
      </c>
      <c r="AW101" s="12" t="s">
        <v>39</v>
      </c>
      <c r="AX101" s="12" t="s">
        <v>78</v>
      </c>
      <c r="AY101" s="155" t="s">
        <v>172</v>
      </c>
    </row>
    <row r="102" spans="2:65" s="13" customFormat="1" ht="10.199999999999999" x14ac:dyDescent="0.2">
      <c r="B102" s="164"/>
      <c r="D102" s="148" t="s">
        <v>184</v>
      </c>
      <c r="E102" s="165" t="s">
        <v>34</v>
      </c>
      <c r="F102" s="166" t="s">
        <v>259</v>
      </c>
      <c r="H102" s="167">
        <v>36.64</v>
      </c>
      <c r="I102" s="168"/>
      <c r="L102" s="164"/>
      <c r="M102" s="169"/>
      <c r="T102" s="170"/>
      <c r="AT102" s="165" t="s">
        <v>184</v>
      </c>
      <c r="AU102" s="165" t="s">
        <v>87</v>
      </c>
      <c r="AV102" s="13" t="s">
        <v>178</v>
      </c>
      <c r="AW102" s="13" t="s">
        <v>39</v>
      </c>
      <c r="AX102" s="13" t="s">
        <v>85</v>
      </c>
      <c r="AY102" s="165" t="s">
        <v>172</v>
      </c>
    </row>
    <row r="103" spans="2:65" s="1" customFormat="1" ht="21.75" customHeight="1" x14ac:dyDescent="0.2">
      <c r="B103" s="34"/>
      <c r="C103" s="134" t="s">
        <v>87</v>
      </c>
      <c r="D103" s="134" t="s">
        <v>174</v>
      </c>
      <c r="E103" s="135" t="s">
        <v>1463</v>
      </c>
      <c r="F103" s="136" t="s">
        <v>1464</v>
      </c>
      <c r="G103" s="137" t="s">
        <v>215</v>
      </c>
      <c r="H103" s="138">
        <v>1.4</v>
      </c>
      <c r="I103" s="139"/>
      <c r="J103" s="140">
        <f>ROUND(I103*H103,2)</f>
        <v>0</v>
      </c>
      <c r="K103" s="141"/>
      <c r="L103" s="34"/>
      <c r="M103" s="142" t="s">
        <v>34</v>
      </c>
      <c r="N103" s="143" t="s">
        <v>49</v>
      </c>
      <c r="P103" s="144">
        <f>O103*H103</f>
        <v>0</v>
      </c>
      <c r="Q103" s="144">
        <v>0</v>
      </c>
      <c r="R103" s="144">
        <f>Q103*H103</f>
        <v>0</v>
      </c>
      <c r="S103" s="144">
        <v>0</v>
      </c>
      <c r="T103" s="145">
        <f>S103*H103</f>
        <v>0</v>
      </c>
      <c r="AR103" s="146" t="s">
        <v>178</v>
      </c>
      <c r="AT103" s="146" t="s">
        <v>174</v>
      </c>
      <c r="AU103" s="146" t="s">
        <v>87</v>
      </c>
      <c r="AY103" s="18" t="s">
        <v>172</v>
      </c>
      <c r="BE103" s="147">
        <f>IF(N103="základní",J103,0)</f>
        <v>0</v>
      </c>
      <c r="BF103" s="147">
        <f>IF(N103="snížená",J103,0)</f>
        <v>0</v>
      </c>
      <c r="BG103" s="147">
        <f>IF(N103="zákl. přenesená",J103,0)</f>
        <v>0</v>
      </c>
      <c r="BH103" s="147">
        <f>IF(N103="sníž. přenesená",J103,0)</f>
        <v>0</v>
      </c>
      <c r="BI103" s="147">
        <f>IF(N103="nulová",J103,0)</f>
        <v>0</v>
      </c>
      <c r="BJ103" s="18" t="s">
        <v>85</v>
      </c>
      <c r="BK103" s="147">
        <f>ROUND(I103*H103,2)</f>
        <v>0</v>
      </c>
      <c r="BL103" s="18" t="s">
        <v>178</v>
      </c>
      <c r="BM103" s="146" t="s">
        <v>1465</v>
      </c>
    </row>
    <row r="104" spans="2:65" s="1" customFormat="1" ht="19.2" x14ac:dyDescent="0.2">
      <c r="B104" s="34"/>
      <c r="D104" s="148" t="s">
        <v>180</v>
      </c>
      <c r="F104" s="149" t="s">
        <v>1466</v>
      </c>
      <c r="I104" s="150"/>
      <c r="L104" s="34"/>
      <c r="M104" s="151"/>
      <c r="T104" s="55"/>
      <c r="AT104" s="18" t="s">
        <v>180</v>
      </c>
      <c r="AU104" s="18" t="s">
        <v>87</v>
      </c>
    </row>
    <row r="105" spans="2:65" s="1" customFormat="1" ht="10.199999999999999" x14ac:dyDescent="0.2">
      <c r="B105" s="34"/>
      <c r="D105" s="152" t="s">
        <v>182</v>
      </c>
      <c r="F105" s="153" t="s">
        <v>1467</v>
      </c>
      <c r="I105" s="150"/>
      <c r="L105" s="34"/>
      <c r="M105" s="151"/>
      <c r="T105" s="55"/>
      <c r="AT105" s="18" t="s">
        <v>182</v>
      </c>
      <c r="AU105" s="18" t="s">
        <v>87</v>
      </c>
    </row>
    <row r="106" spans="2:65" s="12" customFormat="1" ht="10.199999999999999" x14ac:dyDescent="0.2">
      <c r="B106" s="154"/>
      <c r="D106" s="148" t="s">
        <v>184</v>
      </c>
      <c r="E106" s="155" t="s">
        <v>34</v>
      </c>
      <c r="F106" s="156" t="s">
        <v>1468</v>
      </c>
      <c r="H106" s="157">
        <v>1.4</v>
      </c>
      <c r="I106" s="158"/>
      <c r="L106" s="154"/>
      <c r="M106" s="159"/>
      <c r="T106" s="160"/>
      <c r="AT106" s="155" t="s">
        <v>184</v>
      </c>
      <c r="AU106" s="155" t="s">
        <v>87</v>
      </c>
      <c r="AV106" s="12" t="s">
        <v>87</v>
      </c>
      <c r="AW106" s="12" t="s">
        <v>39</v>
      </c>
      <c r="AX106" s="12" t="s">
        <v>85</v>
      </c>
      <c r="AY106" s="155" t="s">
        <v>172</v>
      </c>
    </row>
    <row r="107" spans="2:65" s="1" customFormat="1" ht="16.5" customHeight="1" x14ac:dyDescent="0.2">
      <c r="B107" s="34"/>
      <c r="C107" s="134" t="s">
        <v>193</v>
      </c>
      <c r="D107" s="134" t="s">
        <v>174</v>
      </c>
      <c r="E107" s="135" t="s">
        <v>1469</v>
      </c>
      <c r="F107" s="136" t="s">
        <v>1470</v>
      </c>
      <c r="G107" s="137" t="s">
        <v>215</v>
      </c>
      <c r="H107" s="138">
        <v>28.2</v>
      </c>
      <c r="I107" s="139"/>
      <c r="J107" s="140">
        <f>ROUND(I107*H107,2)</f>
        <v>0</v>
      </c>
      <c r="K107" s="141"/>
      <c r="L107" s="34"/>
      <c r="M107" s="142" t="s">
        <v>34</v>
      </c>
      <c r="N107" s="143" t="s">
        <v>49</v>
      </c>
      <c r="P107" s="144">
        <f>O107*H107</f>
        <v>0</v>
      </c>
      <c r="Q107" s="144">
        <v>0</v>
      </c>
      <c r="R107" s="144">
        <f>Q107*H107</f>
        <v>0</v>
      </c>
      <c r="S107" s="144">
        <v>0</v>
      </c>
      <c r="T107" s="145">
        <f>S107*H107</f>
        <v>0</v>
      </c>
      <c r="AR107" s="146" t="s">
        <v>178</v>
      </c>
      <c r="AT107" s="146" t="s">
        <v>174</v>
      </c>
      <c r="AU107" s="146" t="s">
        <v>87</v>
      </c>
      <c r="AY107" s="18" t="s">
        <v>172</v>
      </c>
      <c r="BE107" s="147">
        <f>IF(N107="základní",J107,0)</f>
        <v>0</v>
      </c>
      <c r="BF107" s="147">
        <f>IF(N107="snížená",J107,0)</f>
        <v>0</v>
      </c>
      <c r="BG107" s="147">
        <f>IF(N107="zákl. přenesená",J107,0)</f>
        <v>0</v>
      </c>
      <c r="BH107" s="147">
        <f>IF(N107="sníž. přenesená",J107,0)</f>
        <v>0</v>
      </c>
      <c r="BI107" s="147">
        <f>IF(N107="nulová",J107,0)</f>
        <v>0</v>
      </c>
      <c r="BJ107" s="18" t="s">
        <v>85</v>
      </c>
      <c r="BK107" s="147">
        <f>ROUND(I107*H107,2)</f>
        <v>0</v>
      </c>
      <c r="BL107" s="18" t="s">
        <v>178</v>
      </c>
      <c r="BM107" s="146" t="s">
        <v>1471</v>
      </c>
    </row>
    <row r="108" spans="2:65" s="1" customFormat="1" ht="19.2" x14ac:dyDescent="0.2">
      <c r="B108" s="34"/>
      <c r="D108" s="148" t="s">
        <v>180</v>
      </c>
      <c r="F108" s="149" t="s">
        <v>1472</v>
      </c>
      <c r="I108" s="150"/>
      <c r="L108" s="34"/>
      <c r="M108" s="151"/>
      <c r="T108" s="55"/>
      <c r="AT108" s="18" t="s">
        <v>180</v>
      </c>
      <c r="AU108" s="18" t="s">
        <v>87</v>
      </c>
    </row>
    <row r="109" spans="2:65" s="1" customFormat="1" ht="10.199999999999999" x14ac:dyDescent="0.2">
      <c r="B109" s="34"/>
      <c r="D109" s="152" t="s">
        <v>182</v>
      </c>
      <c r="F109" s="153" t="s">
        <v>1473</v>
      </c>
      <c r="I109" s="150"/>
      <c r="L109" s="34"/>
      <c r="M109" s="151"/>
      <c r="T109" s="55"/>
      <c r="AT109" s="18" t="s">
        <v>182</v>
      </c>
      <c r="AU109" s="18" t="s">
        <v>87</v>
      </c>
    </row>
    <row r="110" spans="2:65" s="12" customFormat="1" ht="10.199999999999999" x14ac:dyDescent="0.2">
      <c r="B110" s="154"/>
      <c r="D110" s="148" t="s">
        <v>184</v>
      </c>
      <c r="E110" s="155" t="s">
        <v>34</v>
      </c>
      <c r="F110" s="156" t="s">
        <v>1474</v>
      </c>
      <c r="H110" s="157">
        <v>8.8800000000000008</v>
      </c>
      <c r="I110" s="158"/>
      <c r="L110" s="154"/>
      <c r="M110" s="159"/>
      <c r="T110" s="160"/>
      <c r="AT110" s="155" t="s">
        <v>184</v>
      </c>
      <c r="AU110" s="155" t="s">
        <v>87</v>
      </c>
      <c r="AV110" s="12" t="s">
        <v>87</v>
      </c>
      <c r="AW110" s="12" t="s">
        <v>39</v>
      </c>
      <c r="AX110" s="12" t="s">
        <v>78</v>
      </c>
      <c r="AY110" s="155" t="s">
        <v>172</v>
      </c>
    </row>
    <row r="111" spans="2:65" s="12" customFormat="1" ht="10.199999999999999" x14ac:dyDescent="0.2">
      <c r="B111" s="154"/>
      <c r="D111" s="148" t="s">
        <v>184</v>
      </c>
      <c r="E111" s="155" t="s">
        <v>34</v>
      </c>
      <c r="F111" s="156" t="s">
        <v>1475</v>
      </c>
      <c r="H111" s="157">
        <v>4.2</v>
      </c>
      <c r="I111" s="158"/>
      <c r="L111" s="154"/>
      <c r="M111" s="159"/>
      <c r="T111" s="160"/>
      <c r="AT111" s="155" t="s">
        <v>184</v>
      </c>
      <c r="AU111" s="155" t="s">
        <v>87</v>
      </c>
      <c r="AV111" s="12" t="s">
        <v>87</v>
      </c>
      <c r="AW111" s="12" t="s">
        <v>39</v>
      </c>
      <c r="AX111" s="12" t="s">
        <v>78</v>
      </c>
      <c r="AY111" s="155" t="s">
        <v>172</v>
      </c>
    </row>
    <row r="112" spans="2:65" s="12" customFormat="1" ht="10.199999999999999" x14ac:dyDescent="0.2">
      <c r="B112" s="154"/>
      <c r="D112" s="148" t="s">
        <v>184</v>
      </c>
      <c r="E112" s="155" t="s">
        <v>34</v>
      </c>
      <c r="F112" s="156" t="s">
        <v>1476</v>
      </c>
      <c r="H112" s="157">
        <v>15.12</v>
      </c>
      <c r="I112" s="158"/>
      <c r="L112" s="154"/>
      <c r="M112" s="159"/>
      <c r="T112" s="160"/>
      <c r="AT112" s="155" t="s">
        <v>184</v>
      </c>
      <c r="AU112" s="155" t="s">
        <v>87</v>
      </c>
      <c r="AV112" s="12" t="s">
        <v>87</v>
      </c>
      <c r="AW112" s="12" t="s">
        <v>39</v>
      </c>
      <c r="AX112" s="12" t="s">
        <v>78</v>
      </c>
      <c r="AY112" s="155" t="s">
        <v>172</v>
      </c>
    </row>
    <row r="113" spans="2:65" s="13" customFormat="1" ht="10.199999999999999" x14ac:dyDescent="0.2">
      <c r="B113" s="164"/>
      <c r="D113" s="148" t="s">
        <v>184</v>
      </c>
      <c r="E113" s="165" t="s">
        <v>34</v>
      </c>
      <c r="F113" s="166" t="s">
        <v>259</v>
      </c>
      <c r="H113" s="167">
        <v>28.2</v>
      </c>
      <c r="I113" s="168"/>
      <c r="L113" s="164"/>
      <c r="M113" s="169"/>
      <c r="T113" s="170"/>
      <c r="AT113" s="165" t="s">
        <v>184</v>
      </c>
      <c r="AU113" s="165" t="s">
        <v>87</v>
      </c>
      <c r="AV113" s="13" t="s">
        <v>178</v>
      </c>
      <c r="AW113" s="13" t="s">
        <v>39</v>
      </c>
      <c r="AX113" s="13" t="s">
        <v>85</v>
      </c>
      <c r="AY113" s="165" t="s">
        <v>172</v>
      </c>
    </row>
    <row r="114" spans="2:65" s="1" customFormat="1" ht="16.5" customHeight="1" x14ac:dyDescent="0.2">
      <c r="B114" s="34"/>
      <c r="C114" s="134" t="s">
        <v>178</v>
      </c>
      <c r="D114" s="134" t="s">
        <v>174</v>
      </c>
      <c r="E114" s="135" t="s">
        <v>246</v>
      </c>
      <c r="F114" s="136" t="s">
        <v>247</v>
      </c>
      <c r="G114" s="137" t="s">
        <v>215</v>
      </c>
      <c r="H114" s="138">
        <v>28.2</v>
      </c>
      <c r="I114" s="139"/>
      <c r="J114" s="140">
        <f>ROUND(I114*H114,2)</f>
        <v>0</v>
      </c>
      <c r="K114" s="141"/>
      <c r="L114" s="34"/>
      <c r="M114" s="142" t="s">
        <v>34</v>
      </c>
      <c r="N114" s="143" t="s">
        <v>49</v>
      </c>
      <c r="P114" s="144">
        <f>O114*H114</f>
        <v>0</v>
      </c>
      <c r="Q114" s="144">
        <v>0</v>
      </c>
      <c r="R114" s="144">
        <f>Q114*H114</f>
        <v>0</v>
      </c>
      <c r="S114" s="144">
        <v>0</v>
      </c>
      <c r="T114" s="145">
        <f>S114*H114</f>
        <v>0</v>
      </c>
      <c r="AR114" s="146" t="s">
        <v>178</v>
      </c>
      <c r="AT114" s="146" t="s">
        <v>174</v>
      </c>
      <c r="AU114" s="146" t="s">
        <v>87</v>
      </c>
      <c r="AY114" s="18" t="s">
        <v>172</v>
      </c>
      <c r="BE114" s="147">
        <f>IF(N114="základní",J114,0)</f>
        <v>0</v>
      </c>
      <c r="BF114" s="147">
        <f>IF(N114="snížená",J114,0)</f>
        <v>0</v>
      </c>
      <c r="BG114" s="147">
        <f>IF(N114="zákl. přenesená",J114,0)</f>
        <v>0</v>
      </c>
      <c r="BH114" s="147">
        <f>IF(N114="sníž. přenesená",J114,0)</f>
        <v>0</v>
      </c>
      <c r="BI114" s="147">
        <f>IF(N114="nulová",J114,0)</f>
        <v>0</v>
      </c>
      <c r="BJ114" s="18" t="s">
        <v>85</v>
      </c>
      <c r="BK114" s="147">
        <f>ROUND(I114*H114,2)</f>
        <v>0</v>
      </c>
      <c r="BL114" s="18" t="s">
        <v>178</v>
      </c>
      <c r="BM114" s="146" t="s">
        <v>1477</v>
      </c>
    </row>
    <row r="115" spans="2:65" s="1" customFormat="1" ht="19.2" x14ac:dyDescent="0.2">
      <c r="B115" s="34"/>
      <c r="D115" s="148" t="s">
        <v>180</v>
      </c>
      <c r="F115" s="149" t="s">
        <v>249</v>
      </c>
      <c r="I115" s="150"/>
      <c r="L115" s="34"/>
      <c r="M115" s="151"/>
      <c r="T115" s="55"/>
      <c r="AT115" s="18" t="s">
        <v>180</v>
      </c>
      <c r="AU115" s="18" t="s">
        <v>87</v>
      </c>
    </row>
    <row r="116" spans="2:65" s="1" customFormat="1" ht="10.199999999999999" x14ac:dyDescent="0.2">
      <c r="B116" s="34"/>
      <c r="D116" s="152" t="s">
        <v>182</v>
      </c>
      <c r="F116" s="153" t="s">
        <v>250</v>
      </c>
      <c r="I116" s="150"/>
      <c r="L116" s="34"/>
      <c r="M116" s="151"/>
      <c r="T116" s="55"/>
      <c r="AT116" s="18" t="s">
        <v>182</v>
      </c>
      <c r="AU116" s="18" t="s">
        <v>87</v>
      </c>
    </row>
    <row r="117" spans="2:65" s="12" customFormat="1" ht="10.199999999999999" x14ac:dyDescent="0.2">
      <c r="B117" s="154"/>
      <c r="D117" s="148" t="s">
        <v>184</v>
      </c>
      <c r="E117" s="155" t="s">
        <v>34</v>
      </c>
      <c r="F117" s="156" t="s">
        <v>1478</v>
      </c>
      <c r="H117" s="157">
        <v>28.2</v>
      </c>
      <c r="I117" s="158"/>
      <c r="L117" s="154"/>
      <c r="M117" s="159"/>
      <c r="T117" s="160"/>
      <c r="AT117" s="155" t="s">
        <v>184</v>
      </c>
      <c r="AU117" s="155" t="s">
        <v>87</v>
      </c>
      <c r="AV117" s="12" t="s">
        <v>87</v>
      </c>
      <c r="AW117" s="12" t="s">
        <v>39</v>
      </c>
      <c r="AX117" s="12" t="s">
        <v>85</v>
      </c>
      <c r="AY117" s="155" t="s">
        <v>172</v>
      </c>
    </row>
    <row r="118" spans="2:65" s="1" customFormat="1" ht="16.5" customHeight="1" x14ac:dyDescent="0.2">
      <c r="B118" s="34"/>
      <c r="C118" s="134" t="s">
        <v>239</v>
      </c>
      <c r="D118" s="134" t="s">
        <v>174</v>
      </c>
      <c r="E118" s="135" t="s">
        <v>240</v>
      </c>
      <c r="F118" s="136" t="s">
        <v>241</v>
      </c>
      <c r="G118" s="137" t="s">
        <v>215</v>
      </c>
      <c r="H118" s="138">
        <v>28.2</v>
      </c>
      <c r="I118" s="139"/>
      <c r="J118" s="140">
        <f>ROUND(I118*H118,2)</f>
        <v>0</v>
      </c>
      <c r="K118" s="141"/>
      <c r="L118" s="34"/>
      <c r="M118" s="142" t="s">
        <v>34</v>
      </c>
      <c r="N118" s="143" t="s">
        <v>49</v>
      </c>
      <c r="P118" s="144">
        <f>O118*H118</f>
        <v>0</v>
      </c>
      <c r="Q118" s="144">
        <v>0</v>
      </c>
      <c r="R118" s="144">
        <f>Q118*H118</f>
        <v>0</v>
      </c>
      <c r="S118" s="144">
        <v>0</v>
      </c>
      <c r="T118" s="145">
        <f>S118*H118</f>
        <v>0</v>
      </c>
      <c r="AR118" s="146" t="s">
        <v>178</v>
      </c>
      <c r="AT118" s="146" t="s">
        <v>174</v>
      </c>
      <c r="AU118" s="146" t="s">
        <v>87</v>
      </c>
      <c r="AY118" s="18" t="s">
        <v>172</v>
      </c>
      <c r="BE118" s="147">
        <f>IF(N118="základní",J118,0)</f>
        <v>0</v>
      </c>
      <c r="BF118" s="147">
        <f>IF(N118="snížená",J118,0)</f>
        <v>0</v>
      </c>
      <c r="BG118" s="147">
        <f>IF(N118="zákl. přenesená",J118,0)</f>
        <v>0</v>
      </c>
      <c r="BH118" s="147">
        <f>IF(N118="sníž. přenesená",J118,0)</f>
        <v>0</v>
      </c>
      <c r="BI118" s="147">
        <f>IF(N118="nulová",J118,0)</f>
        <v>0</v>
      </c>
      <c r="BJ118" s="18" t="s">
        <v>85</v>
      </c>
      <c r="BK118" s="147">
        <f>ROUND(I118*H118,2)</f>
        <v>0</v>
      </c>
      <c r="BL118" s="18" t="s">
        <v>178</v>
      </c>
      <c r="BM118" s="146" t="s">
        <v>1479</v>
      </c>
    </row>
    <row r="119" spans="2:65" s="1" customFormat="1" ht="19.2" x14ac:dyDescent="0.2">
      <c r="B119" s="34"/>
      <c r="D119" s="148" t="s">
        <v>180</v>
      </c>
      <c r="F119" s="149" t="s">
        <v>243</v>
      </c>
      <c r="I119" s="150"/>
      <c r="L119" s="34"/>
      <c r="M119" s="151"/>
      <c r="T119" s="55"/>
      <c r="AT119" s="18" t="s">
        <v>180</v>
      </c>
      <c r="AU119" s="18" t="s">
        <v>87</v>
      </c>
    </row>
    <row r="120" spans="2:65" s="1" customFormat="1" ht="10.199999999999999" x14ac:dyDescent="0.2">
      <c r="B120" s="34"/>
      <c r="D120" s="152" t="s">
        <v>182</v>
      </c>
      <c r="F120" s="153" t="s">
        <v>244</v>
      </c>
      <c r="I120" s="150"/>
      <c r="L120" s="34"/>
      <c r="M120" s="151"/>
      <c r="T120" s="55"/>
      <c r="AT120" s="18" t="s">
        <v>182</v>
      </c>
      <c r="AU120" s="18" t="s">
        <v>87</v>
      </c>
    </row>
    <row r="121" spans="2:65" s="12" customFormat="1" ht="10.199999999999999" x14ac:dyDescent="0.2">
      <c r="B121" s="154"/>
      <c r="D121" s="148" t="s">
        <v>184</v>
      </c>
      <c r="E121" s="155" t="s">
        <v>34</v>
      </c>
      <c r="F121" s="156" t="s">
        <v>1478</v>
      </c>
      <c r="H121" s="157">
        <v>28.2</v>
      </c>
      <c r="I121" s="158"/>
      <c r="L121" s="154"/>
      <c r="M121" s="159"/>
      <c r="T121" s="160"/>
      <c r="AT121" s="155" t="s">
        <v>184</v>
      </c>
      <c r="AU121" s="155" t="s">
        <v>87</v>
      </c>
      <c r="AV121" s="12" t="s">
        <v>87</v>
      </c>
      <c r="AW121" s="12" t="s">
        <v>39</v>
      </c>
      <c r="AX121" s="12" t="s">
        <v>85</v>
      </c>
      <c r="AY121" s="155" t="s">
        <v>172</v>
      </c>
    </row>
    <row r="122" spans="2:65" s="1" customFormat="1" ht="21.75" customHeight="1" x14ac:dyDescent="0.2">
      <c r="B122" s="34"/>
      <c r="C122" s="134" t="s">
        <v>245</v>
      </c>
      <c r="D122" s="134" t="s">
        <v>174</v>
      </c>
      <c r="E122" s="135" t="s">
        <v>220</v>
      </c>
      <c r="F122" s="136" t="s">
        <v>221</v>
      </c>
      <c r="G122" s="137" t="s">
        <v>215</v>
      </c>
      <c r="H122" s="138">
        <v>9.84</v>
      </c>
      <c r="I122" s="139"/>
      <c r="J122" s="140">
        <f>ROUND(I122*H122,2)</f>
        <v>0</v>
      </c>
      <c r="K122" s="141"/>
      <c r="L122" s="34"/>
      <c r="M122" s="142" t="s">
        <v>34</v>
      </c>
      <c r="N122" s="143" t="s">
        <v>49</v>
      </c>
      <c r="P122" s="144">
        <f>O122*H122</f>
        <v>0</v>
      </c>
      <c r="Q122" s="144">
        <v>0</v>
      </c>
      <c r="R122" s="144">
        <f>Q122*H122</f>
        <v>0</v>
      </c>
      <c r="S122" s="144">
        <v>0</v>
      </c>
      <c r="T122" s="145">
        <f>S122*H122</f>
        <v>0</v>
      </c>
      <c r="AR122" s="146" t="s">
        <v>178</v>
      </c>
      <c r="AT122" s="146" t="s">
        <v>174</v>
      </c>
      <c r="AU122" s="146" t="s">
        <v>87</v>
      </c>
      <c r="AY122" s="18" t="s">
        <v>172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8" t="s">
        <v>85</v>
      </c>
      <c r="BK122" s="147">
        <f>ROUND(I122*H122,2)</f>
        <v>0</v>
      </c>
      <c r="BL122" s="18" t="s">
        <v>178</v>
      </c>
      <c r="BM122" s="146" t="s">
        <v>1480</v>
      </c>
    </row>
    <row r="123" spans="2:65" s="1" customFormat="1" ht="19.2" x14ac:dyDescent="0.2">
      <c r="B123" s="34"/>
      <c r="D123" s="148" t="s">
        <v>180</v>
      </c>
      <c r="F123" s="149" t="s">
        <v>223</v>
      </c>
      <c r="I123" s="150"/>
      <c r="L123" s="34"/>
      <c r="M123" s="151"/>
      <c r="T123" s="55"/>
      <c r="AT123" s="18" t="s">
        <v>180</v>
      </c>
      <c r="AU123" s="18" t="s">
        <v>87</v>
      </c>
    </row>
    <row r="124" spans="2:65" s="1" customFormat="1" ht="10.199999999999999" x14ac:dyDescent="0.2">
      <c r="B124" s="34"/>
      <c r="D124" s="152" t="s">
        <v>182</v>
      </c>
      <c r="F124" s="153" t="s">
        <v>224</v>
      </c>
      <c r="I124" s="150"/>
      <c r="L124" s="34"/>
      <c r="M124" s="151"/>
      <c r="T124" s="55"/>
      <c r="AT124" s="18" t="s">
        <v>182</v>
      </c>
      <c r="AU124" s="18" t="s">
        <v>87</v>
      </c>
    </row>
    <row r="125" spans="2:65" s="12" customFormat="1" ht="10.199999999999999" x14ac:dyDescent="0.2">
      <c r="B125" s="154"/>
      <c r="D125" s="148" t="s">
        <v>184</v>
      </c>
      <c r="E125" s="155" t="s">
        <v>34</v>
      </c>
      <c r="F125" s="156" t="s">
        <v>1481</v>
      </c>
      <c r="H125" s="157">
        <v>9.84</v>
      </c>
      <c r="I125" s="158"/>
      <c r="L125" s="154"/>
      <c r="M125" s="159"/>
      <c r="T125" s="160"/>
      <c r="AT125" s="155" t="s">
        <v>184</v>
      </c>
      <c r="AU125" s="155" t="s">
        <v>87</v>
      </c>
      <c r="AV125" s="12" t="s">
        <v>87</v>
      </c>
      <c r="AW125" s="12" t="s">
        <v>39</v>
      </c>
      <c r="AX125" s="12" t="s">
        <v>85</v>
      </c>
      <c r="AY125" s="155" t="s">
        <v>172</v>
      </c>
    </row>
    <row r="126" spans="2:65" s="1" customFormat="1" ht="16.5" customHeight="1" x14ac:dyDescent="0.2">
      <c r="B126" s="34"/>
      <c r="C126" s="134" t="s">
        <v>252</v>
      </c>
      <c r="D126" s="134" t="s">
        <v>174</v>
      </c>
      <c r="E126" s="135" t="s">
        <v>226</v>
      </c>
      <c r="F126" s="136" t="s">
        <v>227</v>
      </c>
      <c r="G126" s="137" t="s">
        <v>228</v>
      </c>
      <c r="H126" s="138">
        <v>16.728000000000002</v>
      </c>
      <c r="I126" s="139"/>
      <c r="J126" s="140">
        <f>ROUND(I126*H126,2)</f>
        <v>0</v>
      </c>
      <c r="K126" s="141"/>
      <c r="L126" s="34"/>
      <c r="M126" s="142" t="s">
        <v>34</v>
      </c>
      <c r="N126" s="143" t="s">
        <v>49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178</v>
      </c>
      <c r="AT126" s="146" t="s">
        <v>174</v>
      </c>
      <c r="AU126" s="146" t="s">
        <v>87</v>
      </c>
      <c r="AY126" s="18" t="s">
        <v>172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8" t="s">
        <v>85</v>
      </c>
      <c r="BK126" s="147">
        <f>ROUND(I126*H126,2)</f>
        <v>0</v>
      </c>
      <c r="BL126" s="18" t="s">
        <v>178</v>
      </c>
      <c r="BM126" s="146" t="s">
        <v>1482</v>
      </c>
    </row>
    <row r="127" spans="2:65" s="1" customFormat="1" ht="19.2" x14ac:dyDescent="0.2">
      <c r="B127" s="34"/>
      <c r="D127" s="148" t="s">
        <v>180</v>
      </c>
      <c r="F127" s="149" t="s">
        <v>230</v>
      </c>
      <c r="I127" s="150"/>
      <c r="L127" s="34"/>
      <c r="M127" s="151"/>
      <c r="T127" s="55"/>
      <c r="AT127" s="18" t="s">
        <v>180</v>
      </c>
      <c r="AU127" s="18" t="s">
        <v>87</v>
      </c>
    </row>
    <row r="128" spans="2:65" s="1" customFormat="1" ht="10.199999999999999" x14ac:dyDescent="0.2">
      <c r="B128" s="34"/>
      <c r="D128" s="152" t="s">
        <v>182</v>
      </c>
      <c r="F128" s="153" t="s">
        <v>231</v>
      </c>
      <c r="I128" s="150"/>
      <c r="L128" s="34"/>
      <c r="M128" s="151"/>
      <c r="T128" s="55"/>
      <c r="AT128" s="18" t="s">
        <v>182</v>
      </c>
      <c r="AU128" s="18" t="s">
        <v>87</v>
      </c>
    </row>
    <row r="129" spans="2:65" s="12" customFormat="1" ht="10.199999999999999" x14ac:dyDescent="0.2">
      <c r="B129" s="154"/>
      <c r="D129" s="148" t="s">
        <v>184</v>
      </c>
      <c r="E129" s="155" t="s">
        <v>34</v>
      </c>
      <c r="F129" s="156" t="s">
        <v>1483</v>
      </c>
      <c r="H129" s="157">
        <v>16.728000000000002</v>
      </c>
      <c r="I129" s="158"/>
      <c r="L129" s="154"/>
      <c r="M129" s="159"/>
      <c r="T129" s="160"/>
      <c r="AT129" s="155" t="s">
        <v>184</v>
      </c>
      <c r="AU129" s="155" t="s">
        <v>87</v>
      </c>
      <c r="AV129" s="12" t="s">
        <v>87</v>
      </c>
      <c r="AW129" s="12" t="s">
        <v>39</v>
      </c>
      <c r="AX129" s="12" t="s">
        <v>85</v>
      </c>
      <c r="AY129" s="155" t="s">
        <v>172</v>
      </c>
    </row>
    <row r="130" spans="2:65" s="1" customFormat="1" ht="16.5" customHeight="1" x14ac:dyDescent="0.2">
      <c r="B130" s="34"/>
      <c r="C130" s="134" t="s">
        <v>260</v>
      </c>
      <c r="D130" s="134" t="s">
        <v>174</v>
      </c>
      <c r="E130" s="135" t="s">
        <v>1484</v>
      </c>
      <c r="F130" s="136" t="s">
        <v>1485</v>
      </c>
      <c r="G130" s="137" t="s">
        <v>215</v>
      </c>
      <c r="H130" s="138">
        <v>14.32</v>
      </c>
      <c r="I130" s="139"/>
      <c r="J130" s="140">
        <f>ROUND(I130*H130,2)</f>
        <v>0</v>
      </c>
      <c r="K130" s="141"/>
      <c r="L130" s="34"/>
      <c r="M130" s="142" t="s">
        <v>34</v>
      </c>
      <c r="N130" s="143" t="s">
        <v>49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178</v>
      </c>
      <c r="AT130" s="146" t="s">
        <v>174</v>
      </c>
      <c r="AU130" s="146" t="s">
        <v>87</v>
      </c>
      <c r="AY130" s="18" t="s">
        <v>172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8" t="s">
        <v>85</v>
      </c>
      <c r="BK130" s="147">
        <f>ROUND(I130*H130,2)</f>
        <v>0</v>
      </c>
      <c r="BL130" s="18" t="s">
        <v>178</v>
      </c>
      <c r="BM130" s="146" t="s">
        <v>1486</v>
      </c>
    </row>
    <row r="131" spans="2:65" s="1" customFormat="1" ht="19.2" x14ac:dyDescent="0.2">
      <c r="B131" s="34"/>
      <c r="D131" s="148" t="s">
        <v>180</v>
      </c>
      <c r="F131" s="149" t="s">
        <v>1487</v>
      </c>
      <c r="I131" s="150"/>
      <c r="L131" s="34"/>
      <c r="M131" s="151"/>
      <c r="T131" s="55"/>
      <c r="AT131" s="18" t="s">
        <v>180</v>
      </c>
      <c r="AU131" s="18" t="s">
        <v>87</v>
      </c>
    </row>
    <row r="132" spans="2:65" s="1" customFormat="1" ht="10.199999999999999" x14ac:dyDescent="0.2">
      <c r="B132" s="34"/>
      <c r="D132" s="152" t="s">
        <v>182</v>
      </c>
      <c r="F132" s="153" t="s">
        <v>1488</v>
      </c>
      <c r="I132" s="150"/>
      <c r="L132" s="34"/>
      <c r="M132" s="151"/>
      <c r="T132" s="55"/>
      <c r="AT132" s="18" t="s">
        <v>182</v>
      </c>
      <c r="AU132" s="18" t="s">
        <v>87</v>
      </c>
    </row>
    <row r="133" spans="2:65" s="12" customFormat="1" ht="10.199999999999999" x14ac:dyDescent="0.2">
      <c r="B133" s="154"/>
      <c r="D133" s="148" t="s">
        <v>184</v>
      </c>
      <c r="E133" s="155" t="s">
        <v>34</v>
      </c>
      <c r="F133" s="156" t="s">
        <v>1489</v>
      </c>
      <c r="H133" s="157">
        <v>8.01</v>
      </c>
      <c r="I133" s="158"/>
      <c r="L133" s="154"/>
      <c r="M133" s="159"/>
      <c r="T133" s="160"/>
      <c r="AT133" s="155" t="s">
        <v>184</v>
      </c>
      <c r="AU133" s="155" t="s">
        <v>87</v>
      </c>
      <c r="AV133" s="12" t="s">
        <v>87</v>
      </c>
      <c r="AW133" s="12" t="s">
        <v>39</v>
      </c>
      <c r="AX133" s="12" t="s">
        <v>78</v>
      </c>
      <c r="AY133" s="155" t="s">
        <v>172</v>
      </c>
    </row>
    <row r="134" spans="2:65" s="12" customFormat="1" ht="10.199999999999999" x14ac:dyDescent="0.2">
      <c r="B134" s="154"/>
      <c r="D134" s="148" t="s">
        <v>184</v>
      </c>
      <c r="E134" s="155" t="s">
        <v>34</v>
      </c>
      <c r="F134" s="156" t="s">
        <v>1490</v>
      </c>
      <c r="H134" s="157">
        <v>5.76</v>
      </c>
      <c r="I134" s="158"/>
      <c r="L134" s="154"/>
      <c r="M134" s="159"/>
      <c r="T134" s="160"/>
      <c r="AT134" s="155" t="s">
        <v>184</v>
      </c>
      <c r="AU134" s="155" t="s">
        <v>87</v>
      </c>
      <c r="AV134" s="12" t="s">
        <v>87</v>
      </c>
      <c r="AW134" s="12" t="s">
        <v>39</v>
      </c>
      <c r="AX134" s="12" t="s">
        <v>78</v>
      </c>
      <c r="AY134" s="155" t="s">
        <v>172</v>
      </c>
    </row>
    <row r="135" spans="2:65" s="12" customFormat="1" ht="10.199999999999999" x14ac:dyDescent="0.2">
      <c r="B135" s="154"/>
      <c r="D135" s="148" t="s">
        <v>184</v>
      </c>
      <c r="E135" s="155" t="s">
        <v>34</v>
      </c>
      <c r="F135" s="156" t="s">
        <v>1491</v>
      </c>
      <c r="H135" s="157">
        <v>0.35</v>
      </c>
      <c r="I135" s="158"/>
      <c r="L135" s="154"/>
      <c r="M135" s="159"/>
      <c r="T135" s="160"/>
      <c r="AT135" s="155" t="s">
        <v>184</v>
      </c>
      <c r="AU135" s="155" t="s">
        <v>87</v>
      </c>
      <c r="AV135" s="12" t="s">
        <v>87</v>
      </c>
      <c r="AW135" s="12" t="s">
        <v>39</v>
      </c>
      <c r="AX135" s="12" t="s">
        <v>78</v>
      </c>
      <c r="AY135" s="155" t="s">
        <v>172</v>
      </c>
    </row>
    <row r="136" spans="2:65" s="12" customFormat="1" ht="10.199999999999999" x14ac:dyDescent="0.2">
      <c r="B136" s="154"/>
      <c r="D136" s="148" t="s">
        <v>184</v>
      </c>
      <c r="E136" s="155" t="s">
        <v>34</v>
      </c>
      <c r="F136" s="156" t="s">
        <v>1492</v>
      </c>
      <c r="H136" s="157">
        <v>0.2</v>
      </c>
      <c r="I136" s="158"/>
      <c r="L136" s="154"/>
      <c r="M136" s="159"/>
      <c r="T136" s="160"/>
      <c r="AT136" s="155" t="s">
        <v>184</v>
      </c>
      <c r="AU136" s="155" t="s">
        <v>87</v>
      </c>
      <c r="AV136" s="12" t="s">
        <v>87</v>
      </c>
      <c r="AW136" s="12" t="s">
        <v>39</v>
      </c>
      <c r="AX136" s="12" t="s">
        <v>78</v>
      </c>
      <c r="AY136" s="155" t="s">
        <v>172</v>
      </c>
    </row>
    <row r="137" spans="2:65" s="13" customFormat="1" ht="10.199999999999999" x14ac:dyDescent="0.2">
      <c r="B137" s="164"/>
      <c r="D137" s="148" t="s">
        <v>184</v>
      </c>
      <c r="E137" s="165" t="s">
        <v>34</v>
      </c>
      <c r="F137" s="166" t="s">
        <v>259</v>
      </c>
      <c r="H137" s="167">
        <v>14.32</v>
      </c>
      <c r="I137" s="168"/>
      <c r="L137" s="164"/>
      <c r="M137" s="169"/>
      <c r="T137" s="170"/>
      <c r="AT137" s="165" t="s">
        <v>184</v>
      </c>
      <c r="AU137" s="165" t="s">
        <v>87</v>
      </c>
      <c r="AV137" s="13" t="s">
        <v>178</v>
      </c>
      <c r="AW137" s="13" t="s">
        <v>39</v>
      </c>
      <c r="AX137" s="13" t="s">
        <v>85</v>
      </c>
      <c r="AY137" s="165" t="s">
        <v>172</v>
      </c>
    </row>
    <row r="138" spans="2:65" s="1" customFormat="1" ht="16.5" customHeight="1" x14ac:dyDescent="0.2">
      <c r="B138" s="34"/>
      <c r="C138" s="187" t="s">
        <v>269</v>
      </c>
      <c r="D138" s="187" t="s">
        <v>940</v>
      </c>
      <c r="E138" s="188" t="s">
        <v>1493</v>
      </c>
      <c r="F138" s="189" t="s">
        <v>1494</v>
      </c>
      <c r="G138" s="190" t="s">
        <v>228</v>
      </c>
      <c r="H138" s="191">
        <v>28.24</v>
      </c>
      <c r="I138" s="192"/>
      <c r="J138" s="193">
        <f>ROUND(I138*H138,2)</f>
        <v>0</v>
      </c>
      <c r="K138" s="194"/>
      <c r="L138" s="195"/>
      <c r="M138" s="196" t="s">
        <v>34</v>
      </c>
      <c r="N138" s="197" t="s">
        <v>49</v>
      </c>
      <c r="P138" s="144">
        <f>O138*H138</f>
        <v>0</v>
      </c>
      <c r="Q138" s="144">
        <v>1</v>
      </c>
      <c r="R138" s="144">
        <f>Q138*H138</f>
        <v>28.24</v>
      </c>
      <c r="S138" s="144">
        <v>0</v>
      </c>
      <c r="T138" s="145">
        <f>S138*H138</f>
        <v>0</v>
      </c>
      <c r="AR138" s="146" t="s">
        <v>260</v>
      </c>
      <c r="AT138" s="146" t="s">
        <v>940</v>
      </c>
      <c r="AU138" s="146" t="s">
        <v>87</v>
      </c>
      <c r="AY138" s="18" t="s">
        <v>172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8" t="s">
        <v>85</v>
      </c>
      <c r="BK138" s="147">
        <f>ROUND(I138*H138,2)</f>
        <v>0</v>
      </c>
      <c r="BL138" s="18" t="s">
        <v>178</v>
      </c>
      <c r="BM138" s="146" t="s">
        <v>1495</v>
      </c>
    </row>
    <row r="139" spans="2:65" s="1" customFormat="1" ht="10.199999999999999" x14ac:dyDescent="0.2">
      <c r="B139" s="34"/>
      <c r="D139" s="148" t="s">
        <v>180</v>
      </c>
      <c r="F139" s="149" t="s">
        <v>1494</v>
      </c>
      <c r="I139" s="150"/>
      <c r="L139" s="34"/>
      <c r="M139" s="151"/>
      <c r="T139" s="55"/>
      <c r="AT139" s="18" t="s">
        <v>180</v>
      </c>
      <c r="AU139" s="18" t="s">
        <v>87</v>
      </c>
    </row>
    <row r="140" spans="2:65" s="12" customFormat="1" ht="10.199999999999999" x14ac:dyDescent="0.2">
      <c r="B140" s="154"/>
      <c r="D140" s="148" t="s">
        <v>184</v>
      </c>
      <c r="E140" s="155" t="s">
        <v>34</v>
      </c>
      <c r="F140" s="156" t="s">
        <v>1489</v>
      </c>
      <c r="H140" s="157">
        <v>8.01</v>
      </c>
      <c r="I140" s="158"/>
      <c r="L140" s="154"/>
      <c r="M140" s="159"/>
      <c r="T140" s="160"/>
      <c r="AT140" s="155" t="s">
        <v>184</v>
      </c>
      <c r="AU140" s="155" t="s">
        <v>87</v>
      </c>
      <c r="AV140" s="12" t="s">
        <v>87</v>
      </c>
      <c r="AW140" s="12" t="s">
        <v>39</v>
      </c>
      <c r="AX140" s="12" t="s">
        <v>78</v>
      </c>
      <c r="AY140" s="155" t="s">
        <v>172</v>
      </c>
    </row>
    <row r="141" spans="2:65" s="12" customFormat="1" ht="10.199999999999999" x14ac:dyDescent="0.2">
      <c r="B141" s="154"/>
      <c r="D141" s="148" t="s">
        <v>184</v>
      </c>
      <c r="E141" s="155" t="s">
        <v>34</v>
      </c>
      <c r="F141" s="156" t="s">
        <v>1490</v>
      </c>
      <c r="H141" s="157">
        <v>5.76</v>
      </c>
      <c r="I141" s="158"/>
      <c r="L141" s="154"/>
      <c r="M141" s="159"/>
      <c r="T141" s="160"/>
      <c r="AT141" s="155" t="s">
        <v>184</v>
      </c>
      <c r="AU141" s="155" t="s">
        <v>87</v>
      </c>
      <c r="AV141" s="12" t="s">
        <v>87</v>
      </c>
      <c r="AW141" s="12" t="s">
        <v>39</v>
      </c>
      <c r="AX141" s="12" t="s">
        <v>78</v>
      </c>
      <c r="AY141" s="155" t="s">
        <v>172</v>
      </c>
    </row>
    <row r="142" spans="2:65" s="12" customFormat="1" ht="10.199999999999999" x14ac:dyDescent="0.2">
      <c r="B142" s="154"/>
      <c r="D142" s="148" t="s">
        <v>184</v>
      </c>
      <c r="E142" s="155" t="s">
        <v>34</v>
      </c>
      <c r="F142" s="156" t="s">
        <v>1491</v>
      </c>
      <c r="H142" s="157">
        <v>0.35</v>
      </c>
      <c r="I142" s="158"/>
      <c r="L142" s="154"/>
      <c r="M142" s="159"/>
      <c r="T142" s="160"/>
      <c r="AT142" s="155" t="s">
        <v>184</v>
      </c>
      <c r="AU142" s="155" t="s">
        <v>87</v>
      </c>
      <c r="AV142" s="12" t="s">
        <v>87</v>
      </c>
      <c r="AW142" s="12" t="s">
        <v>39</v>
      </c>
      <c r="AX142" s="12" t="s">
        <v>78</v>
      </c>
      <c r="AY142" s="155" t="s">
        <v>172</v>
      </c>
    </row>
    <row r="143" spans="2:65" s="13" customFormat="1" ht="10.199999999999999" x14ac:dyDescent="0.2">
      <c r="B143" s="164"/>
      <c r="D143" s="148" t="s">
        <v>184</v>
      </c>
      <c r="E143" s="165" t="s">
        <v>34</v>
      </c>
      <c r="F143" s="166" t="s">
        <v>259</v>
      </c>
      <c r="H143" s="167">
        <v>14.12</v>
      </c>
      <c r="I143" s="168"/>
      <c r="L143" s="164"/>
      <c r="M143" s="169"/>
      <c r="T143" s="170"/>
      <c r="AT143" s="165" t="s">
        <v>184</v>
      </c>
      <c r="AU143" s="165" t="s">
        <v>87</v>
      </c>
      <c r="AV143" s="13" t="s">
        <v>178</v>
      </c>
      <c r="AW143" s="13" t="s">
        <v>39</v>
      </c>
      <c r="AX143" s="13" t="s">
        <v>85</v>
      </c>
      <c r="AY143" s="165" t="s">
        <v>172</v>
      </c>
    </row>
    <row r="144" spans="2:65" s="12" customFormat="1" ht="10.199999999999999" x14ac:dyDescent="0.2">
      <c r="B144" s="154"/>
      <c r="D144" s="148" t="s">
        <v>184</v>
      </c>
      <c r="F144" s="156" t="s">
        <v>1496</v>
      </c>
      <c r="H144" s="157">
        <v>28.24</v>
      </c>
      <c r="I144" s="158"/>
      <c r="L144" s="154"/>
      <c r="M144" s="159"/>
      <c r="T144" s="160"/>
      <c r="AT144" s="155" t="s">
        <v>184</v>
      </c>
      <c r="AU144" s="155" t="s">
        <v>87</v>
      </c>
      <c r="AV144" s="12" t="s">
        <v>87</v>
      </c>
      <c r="AW144" s="12" t="s">
        <v>4</v>
      </c>
      <c r="AX144" s="12" t="s">
        <v>85</v>
      </c>
      <c r="AY144" s="155" t="s">
        <v>172</v>
      </c>
    </row>
    <row r="145" spans="2:65" s="1" customFormat="1" ht="16.5" customHeight="1" x14ac:dyDescent="0.2">
      <c r="B145" s="34"/>
      <c r="C145" s="187" t="s">
        <v>100</v>
      </c>
      <c r="D145" s="187" t="s">
        <v>940</v>
      </c>
      <c r="E145" s="188" t="s">
        <v>1497</v>
      </c>
      <c r="F145" s="189" t="s">
        <v>1498</v>
      </c>
      <c r="G145" s="190" t="s">
        <v>228</v>
      </c>
      <c r="H145" s="191">
        <v>0.38</v>
      </c>
      <c r="I145" s="192"/>
      <c r="J145" s="193">
        <f>ROUND(I145*H145,2)</f>
        <v>0</v>
      </c>
      <c r="K145" s="194"/>
      <c r="L145" s="195"/>
      <c r="M145" s="196" t="s">
        <v>34</v>
      </c>
      <c r="N145" s="197" t="s">
        <v>49</v>
      </c>
      <c r="P145" s="144">
        <f>O145*H145</f>
        <v>0</v>
      </c>
      <c r="Q145" s="144">
        <v>1</v>
      </c>
      <c r="R145" s="144">
        <f>Q145*H145</f>
        <v>0.38</v>
      </c>
      <c r="S145" s="144">
        <v>0</v>
      </c>
      <c r="T145" s="145">
        <f>S145*H145</f>
        <v>0</v>
      </c>
      <c r="AR145" s="146" t="s">
        <v>260</v>
      </c>
      <c r="AT145" s="146" t="s">
        <v>940</v>
      </c>
      <c r="AU145" s="146" t="s">
        <v>87</v>
      </c>
      <c r="AY145" s="18" t="s">
        <v>172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8" t="s">
        <v>85</v>
      </c>
      <c r="BK145" s="147">
        <f>ROUND(I145*H145,2)</f>
        <v>0</v>
      </c>
      <c r="BL145" s="18" t="s">
        <v>178</v>
      </c>
      <c r="BM145" s="146" t="s">
        <v>1499</v>
      </c>
    </row>
    <row r="146" spans="2:65" s="1" customFormat="1" ht="10.199999999999999" x14ac:dyDescent="0.2">
      <c r="B146" s="34"/>
      <c r="D146" s="148" t="s">
        <v>180</v>
      </c>
      <c r="F146" s="149" t="s">
        <v>1498</v>
      </c>
      <c r="I146" s="150"/>
      <c r="L146" s="34"/>
      <c r="M146" s="151"/>
      <c r="T146" s="55"/>
      <c r="AT146" s="18" t="s">
        <v>180</v>
      </c>
      <c r="AU146" s="18" t="s">
        <v>87</v>
      </c>
    </row>
    <row r="147" spans="2:65" s="12" customFormat="1" ht="10.199999999999999" x14ac:dyDescent="0.2">
      <c r="B147" s="154"/>
      <c r="D147" s="148" t="s">
        <v>184</v>
      </c>
      <c r="E147" s="155" t="s">
        <v>34</v>
      </c>
      <c r="F147" s="156" t="s">
        <v>1492</v>
      </c>
      <c r="H147" s="157">
        <v>0.2</v>
      </c>
      <c r="I147" s="158"/>
      <c r="L147" s="154"/>
      <c r="M147" s="159"/>
      <c r="T147" s="160"/>
      <c r="AT147" s="155" t="s">
        <v>184</v>
      </c>
      <c r="AU147" s="155" t="s">
        <v>87</v>
      </c>
      <c r="AV147" s="12" t="s">
        <v>87</v>
      </c>
      <c r="AW147" s="12" t="s">
        <v>39</v>
      </c>
      <c r="AX147" s="12" t="s">
        <v>78</v>
      </c>
      <c r="AY147" s="155" t="s">
        <v>172</v>
      </c>
    </row>
    <row r="148" spans="2:65" s="13" customFormat="1" ht="10.199999999999999" x14ac:dyDescent="0.2">
      <c r="B148" s="164"/>
      <c r="D148" s="148" t="s">
        <v>184</v>
      </c>
      <c r="E148" s="165" t="s">
        <v>34</v>
      </c>
      <c r="F148" s="166" t="s">
        <v>259</v>
      </c>
      <c r="H148" s="167">
        <v>0.2</v>
      </c>
      <c r="I148" s="168"/>
      <c r="L148" s="164"/>
      <c r="M148" s="169"/>
      <c r="T148" s="170"/>
      <c r="AT148" s="165" t="s">
        <v>184</v>
      </c>
      <c r="AU148" s="165" t="s">
        <v>87</v>
      </c>
      <c r="AV148" s="13" t="s">
        <v>178</v>
      </c>
      <c r="AW148" s="13" t="s">
        <v>39</v>
      </c>
      <c r="AX148" s="13" t="s">
        <v>85</v>
      </c>
      <c r="AY148" s="165" t="s">
        <v>172</v>
      </c>
    </row>
    <row r="149" spans="2:65" s="12" customFormat="1" ht="10.199999999999999" x14ac:dyDescent="0.2">
      <c r="B149" s="154"/>
      <c r="D149" s="148" t="s">
        <v>184</v>
      </c>
      <c r="F149" s="156" t="s">
        <v>1500</v>
      </c>
      <c r="H149" s="157">
        <v>0.38</v>
      </c>
      <c r="I149" s="158"/>
      <c r="L149" s="154"/>
      <c r="M149" s="159"/>
      <c r="T149" s="160"/>
      <c r="AT149" s="155" t="s">
        <v>184</v>
      </c>
      <c r="AU149" s="155" t="s">
        <v>87</v>
      </c>
      <c r="AV149" s="12" t="s">
        <v>87</v>
      </c>
      <c r="AW149" s="12" t="s">
        <v>4</v>
      </c>
      <c r="AX149" s="12" t="s">
        <v>85</v>
      </c>
      <c r="AY149" s="155" t="s">
        <v>172</v>
      </c>
    </row>
    <row r="150" spans="2:65" s="11" customFormat="1" ht="22.8" customHeight="1" x14ac:dyDescent="0.25">
      <c r="B150" s="122"/>
      <c r="D150" s="123" t="s">
        <v>77</v>
      </c>
      <c r="E150" s="132" t="s">
        <v>87</v>
      </c>
      <c r="F150" s="132" t="s">
        <v>251</v>
      </c>
      <c r="I150" s="125"/>
      <c r="J150" s="133">
        <f>BK150</f>
        <v>0</v>
      </c>
      <c r="L150" s="122"/>
      <c r="M150" s="127"/>
      <c r="P150" s="128">
        <f>SUM(P151:P165)</f>
        <v>0</v>
      </c>
      <c r="R150" s="128">
        <f>SUM(R151:R165)</f>
        <v>6.4654752052399997</v>
      </c>
      <c r="T150" s="129">
        <f>SUM(T151:T165)</f>
        <v>0</v>
      </c>
      <c r="AR150" s="123" t="s">
        <v>85</v>
      </c>
      <c r="AT150" s="130" t="s">
        <v>77</v>
      </c>
      <c r="AU150" s="130" t="s">
        <v>85</v>
      </c>
      <c r="AY150" s="123" t="s">
        <v>172</v>
      </c>
      <c r="BK150" s="131">
        <f>SUM(BK151:BK165)</f>
        <v>0</v>
      </c>
    </row>
    <row r="151" spans="2:65" s="1" customFormat="1" ht="16.5" customHeight="1" x14ac:dyDescent="0.2">
      <c r="B151" s="34"/>
      <c r="C151" s="134" t="s">
        <v>102</v>
      </c>
      <c r="D151" s="134" t="s">
        <v>174</v>
      </c>
      <c r="E151" s="135" t="s">
        <v>1501</v>
      </c>
      <c r="F151" s="136" t="s">
        <v>1502</v>
      </c>
      <c r="G151" s="137" t="s">
        <v>177</v>
      </c>
      <c r="H151" s="138">
        <v>27.946000000000002</v>
      </c>
      <c r="I151" s="139"/>
      <c r="J151" s="140">
        <f>ROUND(I151*H151,2)</f>
        <v>0</v>
      </c>
      <c r="K151" s="141"/>
      <c r="L151" s="34"/>
      <c r="M151" s="142" t="s">
        <v>34</v>
      </c>
      <c r="N151" s="143" t="s">
        <v>49</v>
      </c>
      <c r="P151" s="144">
        <f>O151*H151</f>
        <v>0</v>
      </c>
      <c r="Q151" s="144">
        <v>1.6694E-4</v>
      </c>
      <c r="R151" s="144">
        <f>Q151*H151</f>
        <v>4.6653052400000006E-3</v>
      </c>
      <c r="S151" s="144">
        <v>0</v>
      </c>
      <c r="T151" s="145">
        <f>S151*H151</f>
        <v>0</v>
      </c>
      <c r="AR151" s="146" t="s">
        <v>178</v>
      </c>
      <c r="AT151" s="146" t="s">
        <v>174</v>
      </c>
      <c r="AU151" s="146" t="s">
        <v>87</v>
      </c>
      <c r="AY151" s="18" t="s">
        <v>172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8" t="s">
        <v>85</v>
      </c>
      <c r="BK151" s="147">
        <f>ROUND(I151*H151,2)</f>
        <v>0</v>
      </c>
      <c r="BL151" s="18" t="s">
        <v>178</v>
      </c>
      <c r="BM151" s="146" t="s">
        <v>1503</v>
      </c>
    </row>
    <row r="152" spans="2:65" s="1" customFormat="1" ht="19.2" x14ac:dyDescent="0.2">
      <c r="B152" s="34"/>
      <c r="D152" s="148" t="s">
        <v>180</v>
      </c>
      <c r="F152" s="149" t="s">
        <v>1504</v>
      </c>
      <c r="I152" s="150"/>
      <c r="L152" s="34"/>
      <c r="M152" s="151"/>
      <c r="T152" s="55"/>
      <c r="AT152" s="18" t="s">
        <v>180</v>
      </c>
      <c r="AU152" s="18" t="s">
        <v>87</v>
      </c>
    </row>
    <row r="153" spans="2:65" s="1" customFormat="1" ht="10.199999999999999" x14ac:dyDescent="0.2">
      <c r="B153" s="34"/>
      <c r="D153" s="152" t="s">
        <v>182</v>
      </c>
      <c r="F153" s="153" t="s">
        <v>1505</v>
      </c>
      <c r="I153" s="150"/>
      <c r="L153" s="34"/>
      <c r="M153" s="151"/>
      <c r="T153" s="55"/>
      <c r="AT153" s="18" t="s">
        <v>182</v>
      </c>
      <c r="AU153" s="18" t="s">
        <v>87</v>
      </c>
    </row>
    <row r="154" spans="2:65" s="12" customFormat="1" ht="10.199999999999999" x14ac:dyDescent="0.2">
      <c r="B154" s="154"/>
      <c r="D154" s="148" t="s">
        <v>184</v>
      </c>
      <c r="E154" s="155" t="s">
        <v>34</v>
      </c>
      <c r="F154" s="156" t="s">
        <v>1506</v>
      </c>
      <c r="H154" s="157">
        <v>27.946000000000002</v>
      </c>
      <c r="I154" s="158"/>
      <c r="L154" s="154"/>
      <c r="M154" s="159"/>
      <c r="T154" s="160"/>
      <c r="AT154" s="155" t="s">
        <v>184</v>
      </c>
      <c r="AU154" s="155" t="s">
        <v>87</v>
      </c>
      <c r="AV154" s="12" t="s">
        <v>87</v>
      </c>
      <c r="AW154" s="12" t="s">
        <v>39</v>
      </c>
      <c r="AX154" s="12" t="s">
        <v>85</v>
      </c>
      <c r="AY154" s="155" t="s">
        <v>172</v>
      </c>
    </row>
    <row r="155" spans="2:65" s="1" customFormat="1" ht="16.5" customHeight="1" x14ac:dyDescent="0.2">
      <c r="B155" s="34"/>
      <c r="C155" s="187" t="s">
        <v>8</v>
      </c>
      <c r="D155" s="187" t="s">
        <v>940</v>
      </c>
      <c r="E155" s="188" t="s">
        <v>1507</v>
      </c>
      <c r="F155" s="189" t="s">
        <v>1508</v>
      </c>
      <c r="G155" s="190" t="s">
        <v>177</v>
      </c>
      <c r="H155" s="191">
        <v>33.101999999999997</v>
      </c>
      <c r="I155" s="192"/>
      <c r="J155" s="193">
        <f>ROUND(I155*H155,2)</f>
        <v>0</v>
      </c>
      <c r="K155" s="194"/>
      <c r="L155" s="195"/>
      <c r="M155" s="196" t="s">
        <v>34</v>
      </c>
      <c r="N155" s="197" t="s">
        <v>49</v>
      </c>
      <c r="P155" s="144">
        <f>O155*H155</f>
        <v>0</v>
      </c>
      <c r="Q155" s="144">
        <v>2.5000000000000001E-4</v>
      </c>
      <c r="R155" s="144">
        <f>Q155*H155</f>
        <v>8.2754999999999999E-3</v>
      </c>
      <c r="S155" s="144">
        <v>0</v>
      </c>
      <c r="T155" s="145">
        <f>S155*H155</f>
        <v>0</v>
      </c>
      <c r="AR155" s="146" t="s">
        <v>260</v>
      </c>
      <c r="AT155" s="146" t="s">
        <v>940</v>
      </c>
      <c r="AU155" s="146" t="s">
        <v>87</v>
      </c>
      <c r="AY155" s="18" t="s">
        <v>172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8" t="s">
        <v>85</v>
      </c>
      <c r="BK155" s="147">
        <f>ROUND(I155*H155,2)</f>
        <v>0</v>
      </c>
      <c r="BL155" s="18" t="s">
        <v>178</v>
      </c>
      <c r="BM155" s="146" t="s">
        <v>1509</v>
      </c>
    </row>
    <row r="156" spans="2:65" s="1" customFormat="1" ht="10.199999999999999" x14ac:dyDescent="0.2">
      <c r="B156" s="34"/>
      <c r="D156" s="148" t="s">
        <v>180</v>
      </c>
      <c r="F156" s="149" t="s">
        <v>1508</v>
      </c>
      <c r="I156" s="150"/>
      <c r="L156" s="34"/>
      <c r="M156" s="151"/>
      <c r="T156" s="55"/>
      <c r="AT156" s="18" t="s">
        <v>180</v>
      </c>
      <c r="AU156" s="18" t="s">
        <v>87</v>
      </c>
    </row>
    <row r="157" spans="2:65" s="12" customFormat="1" ht="10.199999999999999" x14ac:dyDescent="0.2">
      <c r="B157" s="154"/>
      <c r="D157" s="148" t="s">
        <v>184</v>
      </c>
      <c r="F157" s="156" t="s">
        <v>1510</v>
      </c>
      <c r="H157" s="157">
        <v>33.101999999999997</v>
      </c>
      <c r="I157" s="158"/>
      <c r="L157" s="154"/>
      <c r="M157" s="159"/>
      <c r="T157" s="160"/>
      <c r="AT157" s="155" t="s">
        <v>184</v>
      </c>
      <c r="AU157" s="155" t="s">
        <v>87</v>
      </c>
      <c r="AV157" s="12" t="s">
        <v>87</v>
      </c>
      <c r="AW157" s="12" t="s">
        <v>4</v>
      </c>
      <c r="AX157" s="12" t="s">
        <v>85</v>
      </c>
      <c r="AY157" s="155" t="s">
        <v>172</v>
      </c>
    </row>
    <row r="158" spans="2:65" s="1" customFormat="1" ht="16.5" customHeight="1" x14ac:dyDescent="0.2">
      <c r="B158" s="34"/>
      <c r="C158" s="134" t="s">
        <v>105</v>
      </c>
      <c r="D158" s="134" t="s">
        <v>174</v>
      </c>
      <c r="E158" s="135" t="s">
        <v>1511</v>
      </c>
      <c r="F158" s="136" t="s">
        <v>1512</v>
      </c>
      <c r="G158" s="137" t="s">
        <v>215</v>
      </c>
      <c r="H158" s="138">
        <v>3.3380000000000001</v>
      </c>
      <c r="I158" s="139"/>
      <c r="J158" s="140">
        <f>ROUND(I158*H158,2)</f>
        <v>0</v>
      </c>
      <c r="K158" s="141"/>
      <c r="L158" s="34"/>
      <c r="M158" s="142" t="s">
        <v>34</v>
      </c>
      <c r="N158" s="143" t="s">
        <v>49</v>
      </c>
      <c r="P158" s="144">
        <f>O158*H158</f>
        <v>0</v>
      </c>
      <c r="Q158" s="144">
        <v>1.92</v>
      </c>
      <c r="R158" s="144">
        <f>Q158*H158</f>
        <v>6.4089599999999995</v>
      </c>
      <c r="S158" s="144">
        <v>0</v>
      </c>
      <c r="T158" s="145">
        <f>S158*H158</f>
        <v>0</v>
      </c>
      <c r="AR158" s="146" t="s">
        <v>178</v>
      </c>
      <c r="AT158" s="146" t="s">
        <v>174</v>
      </c>
      <c r="AU158" s="146" t="s">
        <v>87</v>
      </c>
      <c r="AY158" s="18" t="s">
        <v>172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8" t="s">
        <v>85</v>
      </c>
      <c r="BK158" s="147">
        <f>ROUND(I158*H158,2)</f>
        <v>0</v>
      </c>
      <c r="BL158" s="18" t="s">
        <v>178</v>
      </c>
      <c r="BM158" s="146" t="s">
        <v>1513</v>
      </c>
    </row>
    <row r="159" spans="2:65" s="1" customFormat="1" ht="10.199999999999999" x14ac:dyDescent="0.2">
      <c r="B159" s="34"/>
      <c r="D159" s="148" t="s">
        <v>180</v>
      </c>
      <c r="F159" s="149" t="s">
        <v>1512</v>
      </c>
      <c r="I159" s="150"/>
      <c r="L159" s="34"/>
      <c r="M159" s="151"/>
      <c r="T159" s="55"/>
      <c r="AT159" s="18" t="s">
        <v>180</v>
      </c>
      <c r="AU159" s="18" t="s">
        <v>87</v>
      </c>
    </row>
    <row r="160" spans="2:65" s="1" customFormat="1" ht="10.199999999999999" x14ac:dyDescent="0.2">
      <c r="B160" s="34"/>
      <c r="D160" s="152" t="s">
        <v>182</v>
      </c>
      <c r="F160" s="153" t="s">
        <v>1514</v>
      </c>
      <c r="I160" s="150"/>
      <c r="L160" s="34"/>
      <c r="M160" s="151"/>
      <c r="T160" s="55"/>
      <c r="AT160" s="18" t="s">
        <v>182</v>
      </c>
      <c r="AU160" s="18" t="s">
        <v>87</v>
      </c>
    </row>
    <row r="161" spans="2:65" s="12" customFormat="1" ht="10.199999999999999" x14ac:dyDescent="0.2">
      <c r="B161" s="154"/>
      <c r="D161" s="148" t="s">
        <v>184</v>
      </c>
      <c r="E161" s="155" t="s">
        <v>34</v>
      </c>
      <c r="F161" s="156" t="s">
        <v>1515</v>
      </c>
      <c r="H161" s="157">
        <v>3.3380000000000001</v>
      </c>
      <c r="I161" s="158"/>
      <c r="L161" s="154"/>
      <c r="M161" s="159"/>
      <c r="T161" s="160"/>
      <c r="AT161" s="155" t="s">
        <v>184</v>
      </c>
      <c r="AU161" s="155" t="s">
        <v>87</v>
      </c>
      <c r="AV161" s="12" t="s">
        <v>87</v>
      </c>
      <c r="AW161" s="12" t="s">
        <v>39</v>
      </c>
      <c r="AX161" s="12" t="s">
        <v>85</v>
      </c>
      <c r="AY161" s="155" t="s">
        <v>172</v>
      </c>
    </row>
    <row r="162" spans="2:65" s="1" customFormat="1" ht="16.5" customHeight="1" x14ac:dyDescent="0.2">
      <c r="B162" s="34"/>
      <c r="C162" s="134" t="s">
        <v>310</v>
      </c>
      <c r="D162" s="134" t="s">
        <v>174</v>
      </c>
      <c r="E162" s="135" t="s">
        <v>1516</v>
      </c>
      <c r="F162" s="136" t="s">
        <v>1517</v>
      </c>
      <c r="G162" s="137" t="s">
        <v>935</v>
      </c>
      <c r="H162" s="138">
        <v>89</v>
      </c>
      <c r="I162" s="139"/>
      <c r="J162" s="140">
        <f>ROUND(I162*H162,2)</f>
        <v>0</v>
      </c>
      <c r="K162" s="141"/>
      <c r="L162" s="34"/>
      <c r="M162" s="142" t="s">
        <v>34</v>
      </c>
      <c r="N162" s="143" t="s">
        <v>49</v>
      </c>
      <c r="P162" s="144">
        <f>O162*H162</f>
        <v>0</v>
      </c>
      <c r="Q162" s="144">
        <v>4.8959999999999997E-4</v>
      </c>
      <c r="R162" s="144">
        <f>Q162*H162</f>
        <v>4.3574399999999999E-2</v>
      </c>
      <c r="S162" s="144">
        <v>0</v>
      </c>
      <c r="T162" s="145">
        <f>S162*H162</f>
        <v>0</v>
      </c>
      <c r="AR162" s="146" t="s">
        <v>178</v>
      </c>
      <c r="AT162" s="146" t="s">
        <v>174</v>
      </c>
      <c r="AU162" s="146" t="s">
        <v>87</v>
      </c>
      <c r="AY162" s="18" t="s">
        <v>172</v>
      </c>
      <c r="BE162" s="147">
        <f>IF(N162="základní",J162,0)</f>
        <v>0</v>
      </c>
      <c r="BF162" s="147">
        <f>IF(N162="snížená",J162,0)</f>
        <v>0</v>
      </c>
      <c r="BG162" s="147">
        <f>IF(N162="zákl. přenesená",J162,0)</f>
        <v>0</v>
      </c>
      <c r="BH162" s="147">
        <f>IF(N162="sníž. přenesená",J162,0)</f>
        <v>0</v>
      </c>
      <c r="BI162" s="147">
        <f>IF(N162="nulová",J162,0)</f>
        <v>0</v>
      </c>
      <c r="BJ162" s="18" t="s">
        <v>85</v>
      </c>
      <c r="BK162" s="147">
        <f>ROUND(I162*H162,2)</f>
        <v>0</v>
      </c>
      <c r="BL162" s="18" t="s">
        <v>178</v>
      </c>
      <c r="BM162" s="146" t="s">
        <v>1518</v>
      </c>
    </row>
    <row r="163" spans="2:65" s="1" customFormat="1" ht="10.199999999999999" x14ac:dyDescent="0.2">
      <c r="B163" s="34"/>
      <c r="D163" s="148" t="s">
        <v>180</v>
      </c>
      <c r="F163" s="149" t="s">
        <v>1519</v>
      </c>
      <c r="I163" s="150"/>
      <c r="L163" s="34"/>
      <c r="M163" s="151"/>
      <c r="T163" s="55"/>
      <c r="AT163" s="18" t="s">
        <v>180</v>
      </c>
      <c r="AU163" s="18" t="s">
        <v>87</v>
      </c>
    </row>
    <row r="164" spans="2:65" s="1" customFormat="1" ht="10.199999999999999" x14ac:dyDescent="0.2">
      <c r="B164" s="34"/>
      <c r="D164" s="152" t="s">
        <v>182</v>
      </c>
      <c r="F164" s="153" t="s">
        <v>1520</v>
      </c>
      <c r="I164" s="150"/>
      <c r="L164" s="34"/>
      <c r="M164" s="151"/>
      <c r="T164" s="55"/>
      <c r="AT164" s="18" t="s">
        <v>182</v>
      </c>
      <c r="AU164" s="18" t="s">
        <v>87</v>
      </c>
    </row>
    <row r="165" spans="2:65" s="12" customFormat="1" ht="10.199999999999999" x14ac:dyDescent="0.2">
      <c r="B165" s="154"/>
      <c r="D165" s="148" t="s">
        <v>184</v>
      </c>
      <c r="E165" s="155" t="s">
        <v>34</v>
      </c>
      <c r="F165" s="156" t="s">
        <v>1521</v>
      </c>
      <c r="H165" s="157">
        <v>89</v>
      </c>
      <c r="I165" s="158"/>
      <c r="L165" s="154"/>
      <c r="M165" s="159"/>
      <c r="T165" s="160"/>
      <c r="AT165" s="155" t="s">
        <v>184</v>
      </c>
      <c r="AU165" s="155" t="s">
        <v>87</v>
      </c>
      <c r="AV165" s="12" t="s">
        <v>87</v>
      </c>
      <c r="AW165" s="12" t="s">
        <v>39</v>
      </c>
      <c r="AX165" s="12" t="s">
        <v>85</v>
      </c>
      <c r="AY165" s="155" t="s">
        <v>172</v>
      </c>
    </row>
    <row r="166" spans="2:65" s="11" customFormat="1" ht="22.8" customHeight="1" x14ac:dyDescent="0.25">
      <c r="B166" s="122"/>
      <c r="D166" s="123" t="s">
        <v>77</v>
      </c>
      <c r="E166" s="132" t="s">
        <v>239</v>
      </c>
      <c r="F166" s="132" t="s">
        <v>1248</v>
      </c>
      <c r="I166" s="125"/>
      <c r="J166" s="133">
        <f>BK166</f>
        <v>0</v>
      </c>
      <c r="L166" s="122"/>
      <c r="M166" s="127"/>
      <c r="P166" s="128">
        <f>SUM(P167:P170)</f>
        <v>0</v>
      </c>
      <c r="R166" s="128">
        <f>SUM(R167:R170)</f>
        <v>0.23738400000000001</v>
      </c>
      <c r="T166" s="129">
        <f>SUM(T167:T170)</f>
        <v>0</v>
      </c>
      <c r="AR166" s="123" t="s">
        <v>85</v>
      </c>
      <c r="AT166" s="130" t="s">
        <v>77</v>
      </c>
      <c r="AU166" s="130" t="s">
        <v>85</v>
      </c>
      <c r="AY166" s="123" t="s">
        <v>172</v>
      </c>
      <c r="BK166" s="131">
        <f>SUM(BK167:BK170)</f>
        <v>0</v>
      </c>
    </row>
    <row r="167" spans="2:65" s="1" customFormat="1" ht="21.75" customHeight="1" x14ac:dyDescent="0.2">
      <c r="B167" s="34"/>
      <c r="C167" s="134" t="s">
        <v>323</v>
      </c>
      <c r="D167" s="134" t="s">
        <v>174</v>
      </c>
      <c r="E167" s="135" t="s">
        <v>1522</v>
      </c>
      <c r="F167" s="136" t="s">
        <v>1523</v>
      </c>
      <c r="G167" s="137" t="s">
        <v>177</v>
      </c>
      <c r="H167" s="138">
        <v>1.8</v>
      </c>
      <c r="I167" s="139"/>
      <c r="J167" s="140">
        <f>ROUND(I167*H167,2)</f>
        <v>0</v>
      </c>
      <c r="K167" s="141"/>
      <c r="L167" s="34"/>
      <c r="M167" s="142" t="s">
        <v>34</v>
      </c>
      <c r="N167" s="143" t="s">
        <v>49</v>
      </c>
      <c r="P167" s="144">
        <f>O167*H167</f>
        <v>0</v>
      </c>
      <c r="Q167" s="144">
        <v>0.13188</v>
      </c>
      <c r="R167" s="144">
        <f>Q167*H167</f>
        <v>0.23738400000000001</v>
      </c>
      <c r="S167" s="144">
        <v>0</v>
      </c>
      <c r="T167" s="145">
        <f>S167*H167</f>
        <v>0</v>
      </c>
      <c r="AR167" s="146" t="s">
        <v>178</v>
      </c>
      <c r="AT167" s="146" t="s">
        <v>174</v>
      </c>
      <c r="AU167" s="146" t="s">
        <v>87</v>
      </c>
      <c r="AY167" s="18" t="s">
        <v>172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8" t="s">
        <v>85</v>
      </c>
      <c r="BK167" s="147">
        <f>ROUND(I167*H167,2)</f>
        <v>0</v>
      </c>
      <c r="BL167" s="18" t="s">
        <v>178</v>
      </c>
      <c r="BM167" s="146" t="s">
        <v>1524</v>
      </c>
    </row>
    <row r="168" spans="2:65" s="1" customFormat="1" ht="19.2" x14ac:dyDescent="0.2">
      <c r="B168" s="34"/>
      <c r="D168" s="148" t="s">
        <v>180</v>
      </c>
      <c r="F168" s="149" t="s">
        <v>1525</v>
      </c>
      <c r="I168" s="150"/>
      <c r="L168" s="34"/>
      <c r="M168" s="151"/>
      <c r="T168" s="55"/>
      <c r="AT168" s="18" t="s">
        <v>180</v>
      </c>
      <c r="AU168" s="18" t="s">
        <v>87</v>
      </c>
    </row>
    <row r="169" spans="2:65" s="1" customFormat="1" ht="10.199999999999999" x14ac:dyDescent="0.2">
      <c r="B169" s="34"/>
      <c r="D169" s="152" t="s">
        <v>182</v>
      </c>
      <c r="F169" s="153" t="s">
        <v>1526</v>
      </c>
      <c r="I169" s="150"/>
      <c r="L169" s="34"/>
      <c r="M169" s="151"/>
      <c r="T169" s="55"/>
      <c r="AT169" s="18" t="s">
        <v>182</v>
      </c>
      <c r="AU169" s="18" t="s">
        <v>87</v>
      </c>
    </row>
    <row r="170" spans="2:65" s="12" customFormat="1" ht="10.199999999999999" x14ac:dyDescent="0.2">
      <c r="B170" s="154"/>
      <c r="D170" s="148" t="s">
        <v>184</v>
      </c>
      <c r="E170" s="155" t="s">
        <v>34</v>
      </c>
      <c r="F170" s="156" t="s">
        <v>1527</v>
      </c>
      <c r="H170" s="157">
        <v>1.8</v>
      </c>
      <c r="I170" s="158"/>
      <c r="L170" s="154"/>
      <c r="M170" s="159"/>
      <c r="T170" s="160"/>
      <c r="AT170" s="155" t="s">
        <v>184</v>
      </c>
      <c r="AU170" s="155" t="s">
        <v>87</v>
      </c>
      <c r="AV170" s="12" t="s">
        <v>87</v>
      </c>
      <c r="AW170" s="12" t="s">
        <v>39</v>
      </c>
      <c r="AX170" s="12" t="s">
        <v>85</v>
      </c>
      <c r="AY170" s="155" t="s">
        <v>172</v>
      </c>
    </row>
    <row r="171" spans="2:65" s="11" customFormat="1" ht="22.8" customHeight="1" x14ac:dyDescent="0.25">
      <c r="B171" s="122"/>
      <c r="D171" s="123" t="s">
        <v>77</v>
      </c>
      <c r="E171" s="132" t="s">
        <v>260</v>
      </c>
      <c r="F171" s="132" t="s">
        <v>1528</v>
      </c>
      <c r="I171" s="125"/>
      <c r="J171" s="133">
        <f>BK171</f>
        <v>0</v>
      </c>
      <c r="L171" s="122"/>
      <c r="M171" s="127"/>
      <c r="P171" s="128">
        <f>SUM(P172:P204)</f>
        <v>0</v>
      </c>
      <c r="R171" s="128">
        <f>SUM(R172:R204)</f>
        <v>0.87895122599999986</v>
      </c>
      <c r="T171" s="129">
        <f>SUM(T172:T204)</f>
        <v>0</v>
      </c>
      <c r="AR171" s="123" t="s">
        <v>85</v>
      </c>
      <c r="AT171" s="130" t="s">
        <v>77</v>
      </c>
      <c r="AU171" s="130" t="s">
        <v>85</v>
      </c>
      <c r="AY171" s="123" t="s">
        <v>172</v>
      </c>
      <c r="BK171" s="131">
        <f>SUM(BK172:BK204)</f>
        <v>0</v>
      </c>
    </row>
    <row r="172" spans="2:65" s="1" customFormat="1" ht="16.5" customHeight="1" x14ac:dyDescent="0.2">
      <c r="B172" s="34"/>
      <c r="C172" s="134" t="s">
        <v>329</v>
      </c>
      <c r="D172" s="134" t="s">
        <v>174</v>
      </c>
      <c r="E172" s="135" t="s">
        <v>1529</v>
      </c>
      <c r="F172" s="136" t="s">
        <v>1530</v>
      </c>
      <c r="G172" s="137" t="s">
        <v>935</v>
      </c>
      <c r="H172" s="138">
        <v>72</v>
      </c>
      <c r="I172" s="139"/>
      <c r="J172" s="140">
        <f>ROUND(I172*H172,2)</f>
        <v>0</v>
      </c>
      <c r="K172" s="141"/>
      <c r="L172" s="34"/>
      <c r="M172" s="142" t="s">
        <v>34</v>
      </c>
      <c r="N172" s="143" t="s">
        <v>49</v>
      </c>
      <c r="P172" s="144">
        <f>O172*H172</f>
        <v>0</v>
      </c>
      <c r="Q172" s="144">
        <v>0</v>
      </c>
      <c r="R172" s="144">
        <f>Q172*H172</f>
        <v>0</v>
      </c>
      <c r="S172" s="144">
        <v>0</v>
      </c>
      <c r="T172" s="145">
        <f>S172*H172</f>
        <v>0</v>
      </c>
      <c r="AR172" s="146" t="s">
        <v>178</v>
      </c>
      <c r="AT172" s="146" t="s">
        <v>174</v>
      </c>
      <c r="AU172" s="146" t="s">
        <v>87</v>
      </c>
      <c r="AY172" s="18" t="s">
        <v>172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8" t="s">
        <v>85</v>
      </c>
      <c r="BK172" s="147">
        <f>ROUND(I172*H172,2)</f>
        <v>0</v>
      </c>
      <c r="BL172" s="18" t="s">
        <v>178</v>
      </c>
      <c r="BM172" s="146" t="s">
        <v>1531</v>
      </c>
    </row>
    <row r="173" spans="2:65" s="1" customFormat="1" ht="10.199999999999999" x14ac:dyDescent="0.2">
      <c r="B173" s="34"/>
      <c r="D173" s="148" t="s">
        <v>180</v>
      </c>
      <c r="F173" s="149" t="s">
        <v>1530</v>
      </c>
      <c r="I173" s="150"/>
      <c r="L173" s="34"/>
      <c r="M173" s="151"/>
      <c r="T173" s="55"/>
      <c r="AT173" s="18" t="s">
        <v>180</v>
      </c>
      <c r="AU173" s="18" t="s">
        <v>87</v>
      </c>
    </row>
    <row r="174" spans="2:65" s="12" customFormat="1" ht="10.199999999999999" x14ac:dyDescent="0.2">
      <c r="B174" s="154"/>
      <c r="D174" s="148" t="s">
        <v>184</v>
      </c>
      <c r="E174" s="155" t="s">
        <v>34</v>
      </c>
      <c r="F174" s="156" t="s">
        <v>1532</v>
      </c>
      <c r="H174" s="157">
        <v>72</v>
      </c>
      <c r="I174" s="158"/>
      <c r="L174" s="154"/>
      <c r="M174" s="159"/>
      <c r="T174" s="160"/>
      <c r="AT174" s="155" t="s">
        <v>184</v>
      </c>
      <c r="AU174" s="155" t="s">
        <v>87</v>
      </c>
      <c r="AV174" s="12" t="s">
        <v>87</v>
      </c>
      <c r="AW174" s="12" t="s">
        <v>39</v>
      </c>
      <c r="AX174" s="12" t="s">
        <v>85</v>
      </c>
      <c r="AY174" s="155" t="s">
        <v>172</v>
      </c>
    </row>
    <row r="175" spans="2:65" s="1" customFormat="1" ht="16.5" customHeight="1" x14ac:dyDescent="0.2">
      <c r="B175" s="34"/>
      <c r="C175" s="187" t="s">
        <v>338</v>
      </c>
      <c r="D175" s="187" t="s">
        <v>940</v>
      </c>
      <c r="E175" s="188" t="s">
        <v>1533</v>
      </c>
      <c r="F175" s="189" t="s">
        <v>1534</v>
      </c>
      <c r="G175" s="190" t="s">
        <v>935</v>
      </c>
      <c r="H175" s="191">
        <v>73.08</v>
      </c>
      <c r="I175" s="192"/>
      <c r="J175" s="193">
        <f>ROUND(I175*H175,2)</f>
        <v>0</v>
      </c>
      <c r="K175" s="194"/>
      <c r="L175" s="195"/>
      <c r="M175" s="196" t="s">
        <v>34</v>
      </c>
      <c r="N175" s="197" t="s">
        <v>49</v>
      </c>
      <c r="P175" s="144">
        <f>O175*H175</f>
        <v>0</v>
      </c>
      <c r="Q175" s="144">
        <v>2.7999999999999998E-4</v>
      </c>
      <c r="R175" s="144">
        <f>Q175*H175</f>
        <v>2.0462399999999999E-2</v>
      </c>
      <c r="S175" s="144">
        <v>0</v>
      </c>
      <c r="T175" s="145">
        <f>S175*H175</f>
        <v>0</v>
      </c>
      <c r="AR175" s="146" t="s">
        <v>260</v>
      </c>
      <c r="AT175" s="146" t="s">
        <v>940</v>
      </c>
      <c r="AU175" s="146" t="s">
        <v>87</v>
      </c>
      <c r="AY175" s="18" t="s">
        <v>172</v>
      </c>
      <c r="BE175" s="147">
        <f>IF(N175="základní",J175,0)</f>
        <v>0</v>
      </c>
      <c r="BF175" s="147">
        <f>IF(N175="snížená",J175,0)</f>
        <v>0</v>
      </c>
      <c r="BG175" s="147">
        <f>IF(N175="zákl. přenesená",J175,0)</f>
        <v>0</v>
      </c>
      <c r="BH175" s="147">
        <f>IF(N175="sníž. přenesená",J175,0)</f>
        <v>0</v>
      </c>
      <c r="BI175" s="147">
        <f>IF(N175="nulová",J175,0)</f>
        <v>0</v>
      </c>
      <c r="BJ175" s="18" t="s">
        <v>85</v>
      </c>
      <c r="BK175" s="147">
        <f>ROUND(I175*H175,2)</f>
        <v>0</v>
      </c>
      <c r="BL175" s="18" t="s">
        <v>178</v>
      </c>
      <c r="BM175" s="146" t="s">
        <v>1535</v>
      </c>
    </row>
    <row r="176" spans="2:65" s="1" customFormat="1" ht="10.199999999999999" x14ac:dyDescent="0.2">
      <c r="B176" s="34"/>
      <c r="D176" s="148" t="s">
        <v>180</v>
      </c>
      <c r="F176" s="149" t="s">
        <v>1534</v>
      </c>
      <c r="I176" s="150"/>
      <c r="L176" s="34"/>
      <c r="M176" s="151"/>
      <c r="T176" s="55"/>
      <c r="AT176" s="18" t="s">
        <v>180</v>
      </c>
      <c r="AU176" s="18" t="s">
        <v>87</v>
      </c>
    </row>
    <row r="177" spans="2:65" s="12" customFormat="1" ht="10.199999999999999" x14ac:dyDescent="0.2">
      <c r="B177" s="154"/>
      <c r="D177" s="148" t="s">
        <v>184</v>
      </c>
      <c r="E177" s="155" t="s">
        <v>34</v>
      </c>
      <c r="F177" s="156" t="s">
        <v>1532</v>
      </c>
      <c r="H177" s="157">
        <v>72</v>
      </c>
      <c r="I177" s="158"/>
      <c r="L177" s="154"/>
      <c r="M177" s="159"/>
      <c r="T177" s="160"/>
      <c r="AT177" s="155" t="s">
        <v>184</v>
      </c>
      <c r="AU177" s="155" t="s">
        <v>87</v>
      </c>
      <c r="AV177" s="12" t="s">
        <v>87</v>
      </c>
      <c r="AW177" s="12" t="s">
        <v>39</v>
      </c>
      <c r="AX177" s="12" t="s">
        <v>85</v>
      </c>
      <c r="AY177" s="155" t="s">
        <v>172</v>
      </c>
    </row>
    <row r="178" spans="2:65" s="12" customFormat="1" ht="10.199999999999999" x14ac:dyDescent="0.2">
      <c r="B178" s="154"/>
      <c r="D178" s="148" t="s">
        <v>184</v>
      </c>
      <c r="F178" s="156" t="s">
        <v>1536</v>
      </c>
      <c r="H178" s="157">
        <v>73.08</v>
      </c>
      <c r="I178" s="158"/>
      <c r="L178" s="154"/>
      <c r="M178" s="159"/>
      <c r="T178" s="160"/>
      <c r="AT178" s="155" t="s">
        <v>184</v>
      </c>
      <c r="AU178" s="155" t="s">
        <v>87</v>
      </c>
      <c r="AV178" s="12" t="s">
        <v>87</v>
      </c>
      <c r="AW178" s="12" t="s">
        <v>4</v>
      </c>
      <c r="AX178" s="12" t="s">
        <v>85</v>
      </c>
      <c r="AY178" s="155" t="s">
        <v>172</v>
      </c>
    </row>
    <row r="179" spans="2:65" s="1" customFormat="1" ht="16.5" customHeight="1" x14ac:dyDescent="0.2">
      <c r="B179" s="34"/>
      <c r="C179" s="134" t="s">
        <v>347</v>
      </c>
      <c r="D179" s="134" t="s">
        <v>174</v>
      </c>
      <c r="E179" s="135" t="s">
        <v>1537</v>
      </c>
      <c r="F179" s="136" t="s">
        <v>1538</v>
      </c>
      <c r="G179" s="137" t="s">
        <v>188</v>
      </c>
      <c r="H179" s="138">
        <v>4</v>
      </c>
      <c r="I179" s="139"/>
      <c r="J179" s="140">
        <f>ROUND(I179*H179,2)</f>
        <v>0</v>
      </c>
      <c r="K179" s="141"/>
      <c r="L179" s="34"/>
      <c r="M179" s="142" t="s">
        <v>34</v>
      </c>
      <c r="N179" s="143" t="s">
        <v>49</v>
      </c>
      <c r="P179" s="144">
        <f>O179*H179</f>
        <v>0</v>
      </c>
      <c r="Q179" s="144">
        <v>0</v>
      </c>
      <c r="R179" s="144">
        <f>Q179*H179</f>
        <v>0</v>
      </c>
      <c r="S179" s="144">
        <v>0</v>
      </c>
      <c r="T179" s="145">
        <f>S179*H179</f>
        <v>0</v>
      </c>
      <c r="AR179" s="146" t="s">
        <v>178</v>
      </c>
      <c r="AT179" s="146" t="s">
        <v>174</v>
      </c>
      <c r="AU179" s="146" t="s">
        <v>87</v>
      </c>
      <c r="AY179" s="18" t="s">
        <v>172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8" t="s">
        <v>85</v>
      </c>
      <c r="BK179" s="147">
        <f>ROUND(I179*H179,2)</f>
        <v>0</v>
      </c>
      <c r="BL179" s="18" t="s">
        <v>178</v>
      </c>
      <c r="BM179" s="146" t="s">
        <v>1539</v>
      </c>
    </row>
    <row r="180" spans="2:65" s="1" customFormat="1" ht="10.199999999999999" x14ac:dyDescent="0.2">
      <c r="B180" s="34"/>
      <c r="D180" s="148" t="s">
        <v>180</v>
      </c>
      <c r="F180" s="149" t="s">
        <v>1538</v>
      </c>
      <c r="I180" s="150"/>
      <c r="L180" s="34"/>
      <c r="M180" s="151"/>
      <c r="T180" s="55"/>
      <c r="AT180" s="18" t="s">
        <v>180</v>
      </c>
      <c r="AU180" s="18" t="s">
        <v>87</v>
      </c>
    </row>
    <row r="181" spans="2:65" s="1" customFormat="1" ht="16.5" customHeight="1" x14ac:dyDescent="0.2">
      <c r="B181" s="34"/>
      <c r="C181" s="187" t="s">
        <v>354</v>
      </c>
      <c r="D181" s="187" t="s">
        <v>940</v>
      </c>
      <c r="E181" s="188" t="s">
        <v>1540</v>
      </c>
      <c r="F181" s="189" t="s">
        <v>1541</v>
      </c>
      <c r="G181" s="190" t="s">
        <v>188</v>
      </c>
      <c r="H181" s="191">
        <v>4</v>
      </c>
      <c r="I181" s="192"/>
      <c r="J181" s="193">
        <f>ROUND(I181*H181,2)</f>
        <v>0</v>
      </c>
      <c r="K181" s="194"/>
      <c r="L181" s="195"/>
      <c r="M181" s="196" t="s">
        <v>34</v>
      </c>
      <c r="N181" s="197" t="s">
        <v>49</v>
      </c>
      <c r="P181" s="144">
        <f>O181*H181</f>
        <v>0</v>
      </c>
      <c r="Q181" s="144">
        <v>8.0000000000000007E-5</v>
      </c>
      <c r="R181" s="144">
        <f>Q181*H181</f>
        <v>3.2000000000000003E-4</v>
      </c>
      <c r="S181" s="144">
        <v>0</v>
      </c>
      <c r="T181" s="145">
        <f>S181*H181</f>
        <v>0</v>
      </c>
      <c r="AR181" s="146" t="s">
        <v>260</v>
      </c>
      <c r="AT181" s="146" t="s">
        <v>940</v>
      </c>
      <c r="AU181" s="146" t="s">
        <v>87</v>
      </c>
      <c r="AY181" s="18" t="s">
        <v>172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8" t="s">
        <v>85</v>
      </c>
      <c r="BK181" s="147">
        <f>ROUND(I181*H181,2)</f>
        <v>0</v>
      </c>
      <c r="BL181" s="18" t="s">
        <v>178</v>
      </c>
      <c r="BM181" s="146" t="s">
        <v>1542</v>
      </c>
    </row>
    <row r="182" spans="2:65" s="1" customFormat="1" ht="10.199999999999999" x14ac:dyDescent="0.2">
      <c r="B182" s="34"/>
      <c r="D182" s="148" t="s">
        <v>180</v>
      </c>
      <c r="F182" s="149" t="s">
        <v>1541</v>
      </c>
      <c r="I182" s="150"/>
      <c r="L182" s="34"/>
      <c r="M182" s="151"/>
      <c r="T182" s="55"/>
      <c r="AT182" s="18" t="s">
        <v>180</v>
      </c>
      <c r="AU182" s="18" t="s">
        <v>87</v>
      </c>
    </row>
    <row r="183" spans="2:65" s="1" customFormat="1" ht="16.5" customHeight="1" x14ac:dyDescent="0.2">
      <c r="B183" s="34"/>
      <c r="C183" s="134" t="s">
        <v>361</v>
      </c>
      <c r="D183" s="134" t="s">
        <v>174</v>
      </c>
      <c r="E183" s="135" t="s">
        <v>1543</v>
      </c>
      <c r="F183" s="136" t="s">
        <v>1544</v>
      </c>
      <c r="G183" s="137" t="s">
        <v>188</v>
      </c>
      <c r="H183" s="138">
        <v>5</v>
      </c>
      <c r="I183" s="139"/>
      <c r="J183" s="140">
        <f>ROUND(I183*H183,2)</f>
        <v>0</v>
      </c>
      <c r="K183" s="141"/>
      <c r="L183" s="34"/>
      <c r="M183" s="142" t="s">
        <v>34</v>
      </c>
      <c r="N183" s="143" t="s">
        <v>49</v>
      </c>
      <c r="P183" s="144">
        <f>O183*H183</f>
        <v>0</v>
      </c>
      <c r="Q183" s="144">
        <v>0</v>
      </c>
      <c r="R183" s="144">
        <f>Q183*H183</f>
        <v>0</v>
      </c>
      <c r="S183" s="144">
        <v>0</v>
      </c>
      <c r="T183" s="145">
        <f>S183*H183</f>
        <v>0</v>
      </c>
      <c r="AR183" s="146" t="s">
        <v>178</v>
      </c>
      <c r="AT183" s="146" t="s">
        <v>174</v>
      </c>
      <c r="AU183" s="146" t="s">
        <v>87</v>
      </c>
      <c r="AY183" s="18" t="s">
        <v>172</v>
      </c>
      <c r="BE183" s="147">
        <f>IF(N183="základní",J183,0)</f>
        <v>0</v>
      </c>
      <c r="BF183" s="147">
        <f>IF(N183="snížená",J183,0)</f>
        <v>0</v>
      </c>
      <c r="BG183" s="147">
        <f>IF(N183="zákl. přenesená",J183,0)</f>
        <v>0</v>
      </c>
      <c r="BH183" s="147">
        <f>IF(N183="sníž. přenesená",J183,0)</f>
        <v>0</v>
      </c>
      <c r="BI183" s="147">
        <f>IF(N183="nulová",J183,0)</f>
        <v>0</v>
      </c>
      <c r="BJ183" s="18" t="s">
        <v>85</v>
      </c>
      <c r="BK183" s="147">
        <f>ROUND(I183*H183,2)</f>
        <v>0</v>
      </c>
      <c r="BL183" s="18" t="s">
        <v>178</v>
      </c>
      <c r="BM183" s="146" t="s">
        <v>1545</v>
      </c>
    </row>
    <row r="184" spans="2:65" s="1" customFormat="1" ht="10.199999999999999" x14ac:dyDescent="0.2">
      <c r="B184" s="34"/>
      <c r="D184" s="148" t="s">
        <v>180</v>
      </c>
      <c r="F184" s="149" t="s">
        <v>1544</v>
      </c>
      <c r="I184" s="150"/>
      <c r="L184" s="34"/>
      <c r="M184" s="151"/>
      <c r="T184" s="55"/>
      <c r="AT184" s="18" t="s">
        <v>180</v>
      </c>
      <c r="AU184" s="18" t="s">
        <v>87</v>
      </c>
    </row>
    <row r="185" spans="2:65" s="1" customFormat="1" ht="16.5" customHeight="1" x14ac:dyDescent="0.2">
      <c r="B185" s="34"/>
      <c r="C185" s="187" t="s">
        <v>7</v>
      </c>
      <c r="D185" s="187" t="s">
        <v>940</v>
      </c>
      <c r="E185" s="188" t="s">
        <v>1546</v>
      </c>
      <c r="F185" s="189" t="s">
        <v>1547</v>
      </c>
      <c r="G185" s="190" t="s">
        <v>188</v>
      </c>
      <c r="H185" s="191">
        <v>5</v>
      </c>
      <c r="I185" s="192"/>
      <c r="J185" s="193">
        <f>ROUND(I185*H185,2)</f>
        <v>0</v>
      </c>
      <c r="K185" s="194"/>
      <c r="L185" s="195"/>
      <c r="M185" s="196" t="s">
        <v>34</v>
      </c>
      <c r="N185" s="197" t="s">
        <v>49</v>
      </c>
      <c r="P185" s="144">
        <f>O185*H185</f>
        <v>0</v>
      </c>
      <c r="Q185" s="144">
        <v>4.0000000000000003E-5</v>
      </c>
      <c r="R185" s="144">
        <f>Q185*H185</f>
        <v>2.0000000000000001E-4</v>
      </c>
      <c r="S185" s="144">
        <v>0</v>
      </c>
      <c r="T185" s="145">
        <f>S185*H185</f>
        <v>0</v>
      </c>
      <c r="AR185" s="146" t="s">
        <v>260</v>
      </c>
      <c r="AT185" s="146" t="s">
        <v>940</v>
      </c>
      <c r="AU185" s="146" t="s">
        <v>87</v>
      </c>
      <c r="AY185" s="18" t="s">
        <v>172</v>
      </c>
      <c r="BE185" s="147">
        <f>IF(N185="základní",J185,0)</f>
        <v>0</v>
      </c>
      <c r="BF185" s="147">
        <f>IF(N185="snížená",J185,0)</f>
        <v>0</v>
      </c>
      <c r="BG185" s="147">
        <f>IF(N185="zákl. přenesená",J185,0)</f>
        <v>0</v>
      </c>
      <c r="BH185" s="147">
        <f>IF(N185="sníž. přenesená",J185,0)</f>
        <v>0</v>
      </c>
      <c r="BI185" s="147">
        <f>IF(N185="nulová",J185,0)</f>
        <v>0</v>
      </c>
      <c r="BJ185" s="18" t="s">
        <v>85</v>
      </c>
      <c r="BK185" s="147">
        <f>ROUND(I185*H185,2)</f>
        <v>0</v>
      </c>
      <c r="BL185" s="18" t="s">
        <v>178</v>
      </c>
      <c r="BM185" s="146" t="s">
        <v>1548</v>
      </c>
    </row>
    <row r="186" spans="2:65" s="1" customFormat="1" ht="10.199999999999999" x14ac:dyDescent="0.2">
      <c r="B186" s="34"/>
      <c r="D186" s="148" t="s">
        <v>180</v>
      </c>
      <c r="F186" s="149" t="s">
        <v>1547</v>
      </c>
      <c r="I186" s="150"/>
      <c r="L186" s="34"/>
      <c r="M186" s="151"/>
      <c r="T186" s="55"/>
      <c r="AT186" s="18" t="s">
        <v>180</v>
      </c>
      <c r="AU186" s="18" t="s">
        <v>87</v>
      </c>
    </row>
    <row r="187" spans="2:65" s="1" customFormat="1" ht="16.5" customHeight="1" x14ac:dyDescent="0.2">
      <c r="B187" s="34"/>
      <c r="C187" s="187" t="s">
        <v>374</v>
      </c>
      <c r="D187" s="187" t="s">
        <v>940</v>
      </c>
      <c r="E187" s="188" t="s">
        <v>1549</v>
      </c>
      <c r="F187" s="189" t="s">
        <v>1550</v>
      </c>
      <c r="G187" s="190" t="s">
        <v>188</v>
      </c>
      <c r="H187" s="191">
        <v>1</v>
      </c>
      <c r="I187" s="192"/>
      <c r="J187" s="193">
        <f>ROUND(I187*H187,2)</f>
        <v>0</v>
      </c>
      <c r="K187" s="194"/>
      <c r="L187" s="195"/>
      <c r="M187" s="196" t="s">
        <v>34</v>
      </c>
      <c r="N187" s="197" t="s">
        <v>49</v>
      </c>
      <c r="P187" s="144">
        <f>O187*H187</f>
        <v>0</v>
      </c>
      <c r="Q187" s="144">
        <v>5.0000000000000002E-5</v>
      </c>
      <c r="R187" s="144">
        <f>Q187*H187</f>
        <v>5.0000000000000002E-5</v>
      </c>
      <c r="S187" s="144">
        <v>0</v>
      </c>
      <c r="T187" s="145">
        <f>S187*H187</f>
        <v>0</v>
      </c>
      <c r="AR187" s="146" t="s">
        <v>260</v>
      </c>
      <c r="AT187" s="146" t="s">
        <v>940</v>
      </c>
      <c r="AU187" s="146" t="s">
        <v>87</v>
      </c>
      <c r="AY187" s="18" t="s">
        <v>172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8" t="s">
        <v>85</v>
      </c>
      <c r="BK187" s="147">
        <f>ROUND(I187*H187,2)</f>
        <v>0</v>
      </c>
      <c r="BL187" s="18" t="s">
        <v>178</v>
      </c>
      <c r="BM187" s="146" t="s">
        <v>1551</v>
      </c>
    </row>
    <row r="188" spans="2:65" s="1" customFormat="1" ht="10.199999999999999" x14ac:dyDescent="0.2">
      <c r="B188" s="34"/>
      <c r="D188" s="148" t="s">
        <v>180</v>
      </c>
      <c r="F188" s="149" t="s">
        <v>1552</v>
      </c>
      <c r="I188" s="150"/>
      <c r="L188" s="34"/>
      <c r="M188" s="151"/>
      <c r="T188" s="55"/>
      <c r="AT188" s="18" t="s">
        <v>180</v>
      </c>
      <c r="AU188" s="18" t="s">
        <v>87</v>
      </c>
    </row>
    <row r="189" spans="2:65" s="1" customFormat="1" ht="16.5" customHeight="1" x14ac:dyDescent="0.2">
      <c r="B189" s="34"/>
      <c r="C189" s="134" t="s">
        <v>380</v>
      </c>
      <c r="D189" s="134" t="s">
        <v>174</v>
      </c>
      <c r="E189" s="135" t="s">
        <v>1553</v>
      </c>
      <c r="F189" s="136" t="s">
        <v>1554</v>
      </c>
      <c r="G189" s="137" t="s">
        <v>935</v>
      </c>
      <c r="H189" s="138">
        <v>72</v>
      </c>
      <c r="I189" s="139"/>
      <c r="J189" s="140">
        <f>ROUND(I189*H189,2)</f>
        <v>0</v>
      </c>
      <c r="K189" s="141"/>
      <c r="L189" s="34"/>
      <c r="M189" s="142" t="s">
        <v>34</v>
      </c>
      <c r="N189" s="143" t="s">
        <v>49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AR189" s="146" t="s">
        <v>178</v>
      </c>
      <c r="AT189" s="146" t="s">
        <v>174</v>
      </c>
      <c r="AU189" s="146" t="s">
        <v>87</v>
      </c>
      <c r="AY189" s="18" t="s">
        <v>172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8" t="s">
        <v>85</v>
      </c>
      <c r="BK189" s="147">
        <f>ROUND(I189*H189,2)</f>
        <v>0</v>
      </c>
      <c r="BL189" s="18" t="s">
        <v>178</v>
      </c>
      <c r="BM189" s="146" t="s">
        <v>1555</v>
      </c>
    </row>
    <row r="190" spans="2:65" s="1" customFormat="1" ht="10.199999999999999" x14ac:dyDescent="0.2">
      <c r="B190" s="34"/>
      <c r="D190" s="148" t="s">
        <v>180</v>
      </c>
      <c r="F190" s="149" t="s">
        <v>1556</v>
      </c>
      <c r="I190" s="150"/>
      <c r="L190" s="34"/>
      <c r="M190" s="151"/>
      <c r="T190" s="55"/>
      <c r="AT190" s="18" t="s">
        <v>180</v>
      </c>
      <c r="AU190" s="18" t="s">
        <v>87</v>
      </c>
    </row>
    <row r="191" spans="2:65" s="1" customFormat="1" ht="10.199999999999999" x14ac:dyDescent="0.2">
      <c r="B191" s="34"/>
      <c r="D191" s="152" t="s">
        <v>182</v>
      </c>
      <c r="F191" s="153" t="s">
        <v>1557</v>
      </c>
      <c r="I191" s="150"/>
      <c r="L191" s="34"/>
      <c r="M191" s="151"/>
      <c r="T191" s="55"/>
      <c r="AT191" s="18" t="s">
        <v>182</v>
      </c>
      <c r="AU191" s="18" t="s">
        <v>87</v>
      </c>
    </row>
    <row r="192" spans="2:65" s="1" customFormat="1" ht="16.5" customHeight="1" x14ac:dyDescent="0.2">
      <c r="B192" s="34"/>
      <c r="C192" s="134" t="s">
        <v>386</v>
      </c>
      <c r="D192" s="134" t="s">
        <v>174</v>
      </c>
      <c r="E192" s="135" t="s">
        <v>1558</v>
      </c>
      <c r="F192" s="136" t="s">
        <v>1559</v>
      </c>
      <c r="G192" s="137" t="s">
        <v>188</v>
      </c>
      <c r="H192" s="138">
        <v>1</v>
      </c>
      <c r="I192" s="139"/>
      <c r="J192" s="140">
        <f>ROUND(I192*H192,2)</f>
        <v>0</v>
      </c>
      <c r="K192" s="141"/>
      <c r="L192" s="34"/>
      <c r="M192" s="142" t="s">
        <v>34</v>
      </c>
      <c r="N192" s="143" t="s">
        <v>49</v>
      </c>
      <c r="P192" s="144">
        <f>O192*H192</f>
        <v>0</v>
      </c>
      <c r="Q192" s="144">
        <v>0.45937290600000003</v>
      </c>
      <c r="R192" s="144">
        <f>Q192*H192</f>
        <v>0.45937290600000003</v>
      </c>
      <c r="S192" s="144">
        <v>0</v>
      </c>
      <c r="T192" s="145">
        <f>S192*H192</f>
        <v>0</v>
      </c>
      <c r="AR192" s="146" t="s">
        <v>178</v>
      </c>
      <c r="AT192" s="146" t="s">
        <v>174</v>
      </c>
      <c r="AU192" s="146" t="s">
        <v>87</v>
      </c>
      <c r="AY192" s="18" t="s">
        <v>172</v>
      </c>
      <c r="BE192" s="147">
        <f>IF(N192="základní",J192,0)</f>
        <v>0</v>
      </c>
      <c r="BF192" s="147">
        <f>IF(N192="snížená",J192,0)</f>
        <v>0</v>
      </c>
      <c r="BG192" s="147">
        <f>IF(N192="zákl. přenesená",J192,0)</f>
        <v>0</v>
      </c>
      <c r="BH192" s="147">
        <f>IF(N192="sníž. přenesená",J192,0)</f>
        <v>0</v>
      </c>
      <c r="BI192" s="147">
        <f>IF(N192="nulová",J192,0)</f>
        <v>0</v>
      </c>
      <c r="BJ192" s="18" t="s">
        <v>85</v>
      </c>
      <c r="BK192" s="147">
        <f>ROUND(I192*H192,2)</f>
        <v>0</v>
      </c>
      <c r="BL192" s="18" t="s">
        <v>178</v>
      </c>
      <c r="BM192" s="146" t="s">
        <v>1560</v>
      </c>
    </row>
    <row r="193" spans="2:65" s="1" customFormat="1" ht="10.199999999999999" x14ac:dyDescent="0.2">
      <c r="B193" s="34"/>
      <c r="D193" s="148" t="s">
        <v>180</v>
      </c>
      <c r="F193" s="149" t="s">
        <v>1561</v>
      </c>
      <c r="I193" s="150"/>
      <c r="L193" s="34"/>
      <c r="M193" s="151"/>
      <c r="T193" s="55"/>
      <c r="AT193" s="18" t="s">
        <v>180</v>
      </c>
      <c r="AU193" s="18" t="s">
        <v>87</v>
      </c>
    </row>
    <row r="194" spans="2:65" s="1" customFormat="1" ht="10.199999999999999" x14ac:dyDescent="0.2">
      <c r="B194" s="34"/>
      <c r="D194" s="152" t="s">
        <v>182</v>
      </c>
      <c r="F194" s="153" t="s">
        <v>1562</v>
      </c>
      <c r="I194" s="150"/>
      <c r="L194" s="34"/>
      <c r="M194" s="151"/>
      <c r="T194" s="55"/>
      <c r="AT194" s="18" t="s">
        <v>182</v>
      </c>
      <c r="AU194" s="18" t="s">
        <v>87</v>
      </c>
    </row>
    <row r="195" spans="2:65" s="1" customFormat="1" ht="21.75" customHeight="1" x14ac:dyDescent="0.2">
      <c r="B195" s="34"/>
      <c r="C195" s="134" t="s">
        <v>393</v>
      </c>
      <c r="D195" s="134" t="s">
        <v>174</v>
      </c>
      <c r="E195" s="135" t="s">
        <v>1563</v>
      </c>
      <c r="F195" s="136" t="s">
        <v>1564</v>
      </c>
      <c r="G195" s="137" t="s">
        <v>188</v>
      </c>
      <c r="H195" s="138">
        <v>1</v>
      </c>
      <c r="I195" s="139"/>
      <c r="J195" s="140">
        <f>ROUND(I195*H195,2)</f>
        <v>0</v>
      </c>
      <c r="K195" s="141"/>
      <c r="L195" s="34"/>
      <c r="M195" s="142" t="s">
        <v>34</v>
      </c>
      <c r="N195" s="143" t="s">
        <v>49</v>
      </c>
      <c r="P195" s="144">
        <f>O195*H195</f>
        <v>0</v>
      </c>
      <c r="Q195" s="144">
        <v>0.32169599999999998</v>
      </c>
      <c r="R195" s="144">
        <f>Q195*H195</f>
        <v>0.32169599999999998</v>
      </c>
      <c r="S195" s="144">
        <v>0</v>
      </c>
      <c r="T195" s="145">
        <f>S195*H195</f>
        <v>0</v>
      </c>
      <c r="AR195" s="146" t="s">
        <v>178</v>
      </c>
      <c r="AT195" s="146" t="s">
        <v>174</v>
      </c>
      <c r="AU195" s="146" t="s">
        <v>87</v>
      </c>
      <c r="AY195" s="18" t="s">
        <v>172</v>
      </c>
      <c r="BE195" s="147">
        <f>IF(N195="základní",J195,0)</f>
        <v>0</v>
      </c>
      <c r="BF195" s="147">
        <f>IF(N195="snížená",J195,0)</f>
        <v>0</v>
      </c>
      <c r="BG195" s="147">
        <f>IF(N195="zákl. přenesená",J195,0)</f>
        <v>0</v>
      </c>
      <c r="BH195" s="147">
        <f>IF(N195="sníž. přenesená",J195,0)</f>
        <v>0</v>
      </c>
      <c r="BI195" s="147">
        <f>IF(N195="nulová",J195,0)</f>
        <v>0</v>
      </c>
      <c r="BJ195" s="18" t="s">
        <v>85</v>
      </c>
      <c r="BK195" s="147">
        <f>ROUND(I195*H195,2)</f>
        <v>0</v>
      </c>
      <c r="BL195" s="18" t="s">
        <v>178</v>
      </c>
      <c r="BM195" s="146" t="s">
        <v>1565</v>
      </c>
    </row>
    <row r="196" spans="2:65" s="1" customFormat="1" ht="19.2" x14ac:dyDescent="0.2">
      <c r="B196" s="34"/>
      <c r="D196" s="148" t="s">
        <v>180</v>
      </c>
      <c r="F196" s="149" t="s">
        <v>1566</v>
      </c>
      <c r="I196" s="150"/>
      <c r="L196" s="34"/>
      <c r="M196" s="151"/>
      <c r="T196" s="55"/>
      <c r="AT196" s="18" t="s">
        <v>180</v>
      </c>
      <c r="AU196" s="18" t="s">
        <v>87</v>
      </c>
    </row>
    <row r="197" spans="2:65" s="1" customFormat="1" ht="10.199999999999999" x14ac:dyDescent="0.2">
      <c r="B197" s="34"/>
      <c r="D197" s="152" t="s">
        <v>182</v>
      </c>
      <c r="F197" s="153" t="s">
        <v>1567</v>
      </c>
      <c r="I197" s="150"/>
      <c r="L197" s="34"/>
      <c r="M197" s="151"/>
      <c r="T197" s="55"/>
      <c r="AT197" s="18" t="s">
        <v>182</v>
      </c>
      <c r="AU197" s="18" t="s">
        <v>87</v>
      </c>
    </row>
    <row r="198" spans="2:65" s="1" customFormat="1" ht="16.5" customHeight="1" x14ac:dyDescent="0.2">
      <c r="B198" s="34"/>
      <c r="C198" s="187" t="s">
        <v>403</v>
      </c>
      <c r="D198" s="187" t="s">
        <v>940</v>
      </c>
      <c r="E198" s="188" t="s">
        <v>1568</v>
      </c>
      <c r="F198" s="189" t="s">
        <v>1569</v>
      </c>
      <c r="G198" s="190" t="s">
        <v>188</v>
      </c>
      <c r="H198" s="191">
        <v>1</v>
      </c>
      <c r="I198" s="192"/>
      <c r="J198" s="193">
        <f>ROUND(I198*H198,2)</f>
        <v>0</v>
      </c>
      <c r="K198" s="194"/>
      <c r="L198" s="195"/>
      <c r="M198" s="196" t="s">
        <v>34</v>
      </c>
      <c r="N198" s="197" t="s">
        <v>49</v>
      </c>
      <c r="P198" s="144">
        <f>O198*H198</f>
        <v>0</v>
      </c>
      <c r="Q198" s="144">
        <v>6.3E-2</v>
      </c>
      <c r="R198" s="144">
        <f>Q198*H198</f>
        <v>6.3E-2</v>
      </c>
      <c r="S198" s="144">
        <v>0</v>
      </c>
      <c r="T198" s="145">
        <f>S198*H198</f>
        <v>0</v>
      </c>
      <c r="AR198" s="146" t="s">
        <v>260</v>
      </c>
      <c r="AT198" s="146" t="s">
        <v>940</v>
      </c>
      <c r="AU198" s="146" t="s">
        <v>87</v>
      </c>
      <c r="AY198" s="18" t="s">
        <v>172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8" t="s">
        <v>85</v>
      </c>
      <c r="BK198" s="147">
        <f>ROUND(I198*H198,2)</f>
        <v>0</v>
      </c>
      <c r="BL198" s="18" t="s">
        <v>178</v>
      </c>
      <c r="BM198" s="146" t="s">
        <v>1570</v>
      </c>
    </row>
    <row r="199" spans="2:65" s="1" customFormat="1" ht="10.199999999999999" x14ac:dyDescent="0.2">
      <c r="B199" s="34"/>
      <c r="D199" s="148" t="s">
        <v>180</v>
      </c>
      <c r="F199" s="149" t="s">
        <v>1569</v>
      </c>
      <c r="I199" s="150"/>
      <c r="L199" s="34"/>
      <c r="M199" s="151"/>
      <c r="T199" s="55"/>
      <c r="AT199" s="18" t="s">
        <v>180</v>
      </c>
      <c r="AU199" s="18" t="s">
        <v>87</v>
      </c>
    </row>
    <row r="200" spans="2:65" s="1" customFormat="1" ht="16.5" customHeight="1" x14ac:dyDescent="0.2">
      <c r="B200" s="34"/>
      <c r="C200" s="134" t="s">
        <v>410</v>
      </c>
      <c r="D200" s="134" t="s">
        <v>174</v>
      </c>
      <c r="E200" s="135" t="s">
        <v>1571</v>
      </c>
      <c r="F200" s="136" t="s">
        <v>1572</v>
      </c>
      <c r="G200" s="137" t="s">
        <v>1573</v>
      </c>
      <c r="H200" s="138">
        <v>1</v>
      </c>
      <c r="I200" s="139"/>
      <c r="J200" s="140">
        <f>ROUND(I200*H200,2)</f>
        <v>0</v>
      </c>
      <c r="K200" s="141"/>
      <c r="L200" s="34"/>
      <c r="M200" s="142" t="s">
        <v>34</v>
      </c>
      <c r="N200" s="143" t="s">
        <v>49</v>
      </c>
      <c r="P200" s="144">
        <f>O200*H200</f>
        <v>0</v>
      </c>
      <c r="Q200" s="144">
        <v>0</v>
      </c>
      <c r="R200" s="144">
        <f>Q200*H200</f>
        <v>0</v>
      </c>
      <c r="S200" s="144">
        <v>0</v>
      </c>
      <c r="T200" s="145">
        <f>S200*H200</f>
        <v>0</v>
      </c>
      <c r="AR200" s="146" t="s">
        <v>178</v>
      </c>
      <c r="AT200" s="146" t="s">
        <v>174</v>
      </c>
      <c r="AU200" s="146" t="s">
        <v>87</v>
      </c>
      <c r="AY200" s="18" t="s">
        <v>172</v>
      </c>
      <c r="BE200" s="147">
        <f>IF(N200="základní",J200,0)</f>
        <v>0</v>
      </c>
      <c r="BF200" s="147">
        <f>IF(N200="snížená",J200,0)</f>
        <v>0</v>
      </c>
      <c r="BG200" s="147">
        <f>IF(N200="zákl. přenesená",J200,0)</f>
        <v>0</v>
      </c>
      <c r="BH200" s="147">
        <f>IF(N200="sníž. přenesená",J200,0)</f>
        <v>0</v>
      </c>
      <c r="BI200" s="147">
        <f>IF(N200="nulová",J200,0)</f>
        <v>0</v>
      </c>
      <c r="BJ200" s="18" t="s">
        <v>85</v>
      </c>
      <c r="BK200" s="147">
        <f>ROUND(I200*H200,2)</f>
        <v>0</v>
      </c>
      <c r="BL200" s="18" t="s">
        <v>178</v>
      </c>
      <c r="BM200" s="146" t="s">
        <v>1574</v>
      </c>
    </row>
    <row r="201" spans="2:65" s="1" customFormat="1" ht="10.199999999999999" x14ac:dyDescent="0.2">
      <c r="B201" s="34"/>
      <c r="D201" s="148" t="s">
        <v>180</v>
      </c>
      <c r="F201" s="149" t="s">
        <v>1572</v>
      </c>
      <c r="I201" s="150"/>
      <c r="L201" s="34"/>
      <c r="M201" s="151"/>
      <c r="T201" s="55"/>
      <c r="AT201" s="18" t="s">
        <v>180</v>
      </c>
      <c r="AU201" s="18" t="s">
        <v>87</v>
      </c>
    </row>
    <row r="202" spans="2:65" s="1" customFormat="1" ht="16.5" customHeight="1" x14ac:dyDescent="0.2">
      <c r="B202" s="34"/>
      <c r="C202" s="134" t="s">
        <v>417</v>
      </c>
      <c r="D202" s="134" t="s">
        <v>174</v>
      </c>
      <c r="E202" s="135" t="s">
        <v>1575</v>
      </c>
      <c r="F202" s="136" t="s">
        <v>1576</v>
      </c>
      <c r="G202" s="137" t="s">
        <v>935</v>
      </c>
      <c r="H202" s="138">
        <v>72</v>
      </c>
      <c r="I202" s="139"/>
      <c r="J202" s="140">
        <f>ROUND(I202*H202,2)</f>
        <v>0</v>
      </c>
      <c r="K202" s="141"/>
      <c r="L202" s="34"/>
      <c r="M202" s="142" t="s">
        <v>34</v>
      </c>
      <c r="N202" s="143" t="s">
        <v>49</v>
      </c>
      <c r="P202" s="144">
        <f>O202*H202</f>
        <v>0</v>
      </c>
      <c r="Q202" s="144">
        <v>1.9236000000000001E-4</v>
      </c>
      <c r="R202" s="144">
        <f>Q202*H202</f>
        <v>1.384992E-2</v>
      </c>
      <c r="S202" s="144">
        <v>0</v>
      </c>
      <c r="T202" s="145">
        <f>S202*H202</f>
        <v>0</v>
      </c>
      <c r="AR202" s="146" t="s">
        <v>178</v>
      </c>
      <c r="AT202" s="146" t="s">
        <v>174</v>
      </c>
      <c r="AU202" s="146" t="s">
        <v>87</v>
      </c>
      <c r="AY202" s="18" t="s">
        <v>172</v>
      </c>
      <c r="BE202" s="147">
        <f>IF(N202="základní",J202,0)</f>
        <v>0</v>
      </c>
      <c r="BF202" s="147">
        <f>IF(N202="snížená",J202,0)</f>
        <v>0</v>
      </c>
      <c r="BG202" s="147">
        <f>IF(N202="zákl. přenesená",J202,0)</f>
        <v>0</v>
      </c>
      <c r="BH202" s="147">
        <f>IF(N202="sníž. přenesená",J202,0)</f>
        <v>0</v>
      </c>
      <c r="BI202" s="147">
        <f>IF(N202="nulová",J202,0)</f>
        <v>0</v>
      </c>
      <c r="BJ202" s="18" t="s">
        <v>85</v>
      </c>
      <c r="BK202" s="147">
        <f>ROUND(I202*H202,2)</f>
        <v>0</v>
      </c>
      <c r="BL202" s="18" t="s">
        <v>178</v>
      </c>
      <c r="BM202" s="146" t="s">
        <v>1577</v>
      </c>
    </row>
    <row r="203" spans="2:65" s="1" customFormat="1" ht="10.199999999999999" x14ac:dyDescent="0.2">
      <c r="B203" s="34"/>
      <c r="D203" s="148" t="s">
        <v>180</v>
      </c>
      <c r="F203" s="149" t="s">
        <v>1578</v>
      </c>
      <c r="I203" s="150"/>
      <c r="L203" s="34"/>
      <c r="M203" s="151"/>
      <c r="T203" s="55"/>
      <c r="AT203" s="18" t="s">
        <v>180</v>
      </c>
      <c r="AU203" s="18" t="s">
        <v>87</v>
      </c>
    </row>
    <row r="204" spans="2:65" s="1" customFormat="1" ht="10.199999999999999" x14ac:dyDescent="0.2">
      <c r="B204" s="34"/>
      <c r="D204" s="152" t="s">
        <v>182</v>
      </c>
      <c r="F204" s="153" t="s">
        <v>1579</v>
      </c>
      <c r="I204" s="150"/>
      <c r="L204" s="34"/>
      <c r="M204" s="151"/>
      <c r="T204" s="55"/>
      <c r="AT204" s="18" t="s">
        <v>182</v>
      </c>
      <c r="AU204" s="18" t="s">
        <v>87</v>
      </c>
    </row>
    <row r="205" spans="2:65" s="11" customFormat="1" ht="22.8" customHeight="1" x14ac:dyDescent="0.25">
      <c r="B205" s="122"/>
      <c r="D205" s="123" t="s">
        <v>77</v>
      </c>
      <c r="E205" s="132" t="s">
        <v>269</v>
      </c>
      <c r="F205" s="132" t="s">
        <v>402</v>
      </c>
      <c r="I205" s="125"/>
      <c r="J205" s="133">
        <f>BK205</f>
        <v>0</v>
      </c>
      <c r="L205" s="122"/>
      <c r="M205" s="127"/>
      <c r="P205" s="128">
        <f>SUM(P206:P209)</f>
        <v>0</v>
      </c>
      <c r="R205" s="128">
        <f>SUM(R206:R209)</f>
        <v>3.8850000000000001E-6</v>
      </c>
      <c r="T205" s="129">
        <f>SUM(T206:T209)</f>
        <v>0</v>
      </c>
      <c r="AR205" s="123" t="s">
        <v>85</v>
      </c>
      <c r="AT205" s="130" t="s">
        <v>77</v>
      </c>
      <c r="AU205" s="130" t="s">
        <v>85</v>
      </c>
      <c r="AY205" s="123" t="s">
        <v>172</v>
      </c>
      <c r="BK205" s="131">
        <f>SUM(BK206:BK209)</f>
        <v>0</v>
      </c>
    </row>
    <row r="206" spans="2:65" s="1" customFormat="1" ht="16.5" customHeight="1" x14ac:dyDescent="0.2">
      <c r="B206" s="34"/>
      <c r="C206" s="134" t="s">
        <v>423</v>
      </c>
      <c r="D206" s="134" t="s">
        <v>174</v>
      </c>
      <c r="E206" s="135" t="s">
        <v>1580</v>
      </c>
      <c r="F206" s="136" t="s">
        <v>1581</v>
      </c>
      <c r="G206" s="137" t="s">
        <v>935</v>
      </c>
      <c r="H206" s="138">
        <v>3</v>
      </c>
      <c r="I206" s="139"/>
      <c r="J206" s="140">
        <f>ROUND(I206*H206,2)</f>
        <v>0</v>
      </c>
      <c r="K206" s="141"/>
      <c r="L206" s="34"/>
      <c r="M206" s="142" t="s">
        <v>34</v>
      </c>
      <c r="N206" s="143" t="s">
        <v>49</v>
      </c>
      <c r="P206" s="144">
        <f>O206*H206</f>
        <v>0</v>
      </c>
      <c r="Q206" s="144">
        <v>1.2950000000000001E-6</v>
      </c>
      <c r="R206" s="144">
        <f>Q206*H206</f>
        <v>3.8850000000000001E-6</v>
      </c>
      <c r="S206" s="144">
        <v>0</v>
      </c>
      <c r="T206" s="145">
        <f>S206*H206</f>
        <v>0</v>
      </c>
      <c r="AR206" s="146" t="s">
        <v>178</v>
      </c>
      <c r="AT206" s="146" t="s">
        <v>174</v>
      </c>
      <c r="AU206" s="146" t="s">
        <v>87</v>
      </c>
      <c r="AY206" s="18" t="s">
        <v>172</v>
      </c>
      <c r="BE206" s="147">
        <f>IF(N206="základní",J206,0)</f>
        <v>0</v>
      </c>
      <c r="BF206" s="147">
        <f>IF(N206="snížená",J206,0)</f>
        <v>0</v>
      </c>
      <c r="BG206" s="147">
        <f>IF(N206="zákl. přenesená",J206,0)</f>
        <v>0</v>
      </c>
      <c r="BH206" s="147">
        <f>IF(N206="sníž. přenesená",J206,0)</f>
        <v>0</v>
      </c>
      <c r="BI206" s="147">
        <f>IF(N206="nulová",J206,0)</f>
        <v>0</v>
      </c>
      <c r="BJ206" s="18" t="s">
        <v>85</v>
      </c>
      <c r="BK206" s="147">
        <f>ROUND(I206*H206,2)</f>
        <v>0</v>
      </c>
      <c r="BL206" s="18" t="s">
        <v>178</v>
      </c>
      <c r="BM206" s="146" t="s">
        <v>1582</v>
      </c>
    </row>
    <row r="207" spans="2:65" s="1" customFormat="1" ht="10.199999999999999" x14ac:dyDescent="0.2">
      <c r="B207" s="34"/>
      <c r="D207" s="148" t="s">
        <v>180</v>
      </c>
      <c r="F207" s="149" t="s">
        <v>1583</v>
      </c>
      <c r="I207" s="150"/>
      <c r="L207" s="34"/>
      <c r="M207" s="151"/>
      <c r="T207" s="55"/>
      <c r="AT207" s="18" t="s">
        <v>180</v>
      </c>
      <c r="AU207" s="18" t="s">
        <v>87</v>
      </c>
    </row>
    <row r="208" spans="2:65" s="1" customFormat="1" ht="10.199999999999999" x14ac:dyDescent="0.2">
      <c r="B208" s="34"/>
      <c r="D208" s="152" t="s">
        <v>182</v>
      </c>
      <c r="F208" s="153" t="s">
        <v>1584</v>
      </c>
      <c r="I208" s="150"/>
      <c r="L208" s="34"/>
      <c r="M208" s="151"/>
      <c r="T208" s="55"/>
      <c r="AT208" s="18" t="s">
        <v>182</v>
      </c>
      <c r="AU208" s="18" t="s">
        <v>87</v>
      </c>
    </row>
    <row r="209" spans="2:65" s="12" customFormat="1" ht="10.199999999999999" x14ac:dyDescent="0.2">
      <c r="B209" s="154"/>
      <c r="D209" s="148" t="s">
        <v>184</v>
      </c>
      <c r="E209" s="155" t="s">
        <v>34</v>
      </c>
      <c r="F209" s="156" t="s">
        <v>1585</v>
      </c>
      <c r="H209" s="157">
        <v>3</v>
      </c>
      <c r="I209" s="158"/>
      <c r="L209" s="154"/>
      <c r="M209" s="159"/>
      <c r="T209" s="160"/>
      <c r="AT209" s="155" t="s">
        <v>184</v>
      </c>
      <c r="AU209" s="155" t="s">
        <v>87</v>
      </c>
      <c r="AV209" s="12" t="s">
        <v>87</v>
      </c>
      <c r="AW209" s="12" t="s">
        <v>39</v>
      </c>
      <c r="AX209" s="12" t="s">
        <v>85</v>
      </c>
      <c r="AY209" s="155" t="s">
        <v>172</v>
      </c>
    </row>
    <row r="210" spans="2:65" s="11" customFormat="1" ht="22.8" customHeight="1" x14ac:dyDescent="0.25">
      <c r="B210" s="122"/>
      <c r="D210" s="123" t="s">
        <v>77</v>
      </c>
      <c r="E210" s="132" t="s">
        <v>429</v>
      </c>
      <c r="F210" s="132" t="s">
        <v>430</v>
      </c>
      <c r="I210" s="125"/>
      <c r="J210" s="133">
        <f>BK210</f>
        <v>0</v>
      </c>
      <c r="L210" s="122"/>
      <c r="M210" s="127"/>
      <c r="P210" s="128">
        <f>SUM(P211:P213)</f>
        <v>0</v>
      </c>
      <c r="R210" s="128">
        <f>SUM(R211:R213)</f>
        <v>0</v>
      </c>
      <c r="T210" s="129">
        <f>SUM(T211:T213)</f>
        <v>0</v>
      </c>
      <c r="AR210" s="123" t="s">
        <v>85</v>
      </c>
      <c r="AT210" s="130" t="s">
        <v>77</v>
      </c>
      <c r="AU210" s="130" t="s">
        <v>85</v>
      </c>
      <c r="AY210" s="123" t="s">
        <v>172</v>
      </c>
      <c r="BK210" s="131">
        <f>SUM(BK211:BK213)</f>
        <v>0</v>
      </c>
    </row>
    <row r="211" spans="2:65" s="1" customFormat="1" ht="16.5" customHeight="1" x14ac:dyDescent="0.2">
      <c r="B211" s="34"/>
      <c r="C211" s="134" t="s">
        <v>431</v>
      </c>
      <c r="D211" s="134" t="s">
        <v>174</v>
      </c>
      <c r="E211" s="135" t="s">
        <v>1586</v>
      </c>
      <c r="F211" s="136" t="s">
        <v>1587</v>
      </c>
      <c r="G211" s="137" t="s">
        <v>228</v>
      </c>
      <c r="H211" s="138">
        <v>36.201999999999998</v>
      </c>
      <c r="I211" s="139"/>
      <c r="J211" s="140">
        <f>ROUND(I211*H211,2)</f>
        <v>0</v>
      </c>
      <c r="K211" s="141"/>
      <c r="L211" s="34"/>
      <c r="M211" s="142" t="s">
        <v>34</v>
      </c>
      <c r="N211" s="143" t="s">
        <v>49</v>
      </c>
      <c r="P211" s="144">
        <f>O211*H211</f>
        <v>0</v>
      </c>
      <c r="Q211" s="144">
        <v>0</v>
      </c>
      <c r="R211" s="144">
        <f>Q211*H211</f>
        <v>0</v>
      </c>
      <c r="S211" s="144">
        <v>0</v>
      </c>
      <c r="T211" s="145">
        <f>S211*H211</f>
        <v>0</v>
      </c>
      <c r="AR211" s="146" t="s">
        <v>178</v>
      </c>
      <c r="AT211" s="146" t="s">
        <v>174</v>
      </c>
      <c r="AU211" s="146" t="s">
        <v>87</v>
      </c>
      <c r="AY211" s="18" t="s">
        <v>172</v>
      </c>
      <c r="BE211" s="147">
        <f>IF(N211="základní",J211,0)</f>
        <v>0</v>
      </c>
      <c r="BF211" s="147">
        <f>IF(N211="snížená",J211,0)</f>
        <v>0</v>
      </c>
      <c r="BG211" s="147">
        <f>IF(N211="zákl. přenesená",J211,0)</f>
        <v>0</v>
      </c>
      <c r="BH211" s="147">
        <f>IF(N211="sníž. přenesená",J211,0)</f>
        <v>0</v>
      </c>
      <c r="BI211" s="147">
        <f>IF(N211="nulová",J211,0)</f>
        <v>0</v>
      </c>
      <c r="BJ211" s="18" t="s">
        <v>85</v>
      </c>
      <c r="BK211" s="147">
        <f>ROUND(I211*H211,2)</f>
        <v>0</v>
      </c>
      <c r="BL211" s="18" t="s">
        <v>178</v>
      </c>
      <c r="BM211" s="146" t="s">
        <v>1588</v>
      </c>
    </row>
    <row r="212" spans="2:65" s="1" customFormat="1" ht="19.2" x14ac:dyDescent="0.2">
      <c r="B212" s="34"/>
      <c r="D212" s="148" t="s">
        <v>180</v>
      </c>
      <c r="F212" s="149" t="s">
        <v>1589</v>
      </c>
      <c r="I212" s="150"/>
      <c r="L212" s="34"/>
      <c r="M212" s="151"/>
      <c r="T212" s="55"/>
      <c r="AT212" s="18" t="s">
        <v>180</v>
      </c>
      <c r="AU212" s="18" t="s">
        <v>87</v>
      </c>
    </row>
    <row r="213" spans="2:65" s="1" customFormat="1" ht="10.199999999999999" x14ac:dyDescent="0.2">
      <c r="B213" s="34"/>
      <c r="D213" s="152" t="s">
        <v>182</v>
      </c>
      <c r="F213" s="153" t="s">
        <v>1590</v>
      </c>
      <c r="I213" s="150"/>
      <c r="L213" s="34"/>
      <c r="M213" s="199"/>
      <c r="N213" s="200"/>
      <c r="O213" s="200"/>
      <c r="P213" s="200"/>
      <c r="Q213" s="200"/>
      <c r="R213" s="200"/>
      <c r="S213" s="200"/>
      <c r="T213" s="201"/>
      <c r="AT213" s="18" t="s">
        <v>182</v>
      </c>
      <c r="AU213" s="18" t="s">
        <v>87</v>
      </c>
    </row>
    <row r="214" spans="2:65" s="1" customFormat="1" ht="6.9" customHeight="1" x14ac:dyDescent="0.2">
      <c r="B214" s="43"/>
      <c r="C214" s="44"/>
      <c r="D214" s="44"/>
      <c r="E214" s="44"/>
      <c r="F214" s="44"/>
      <c r="G214" s="44"/>
      <c r="H214" s="44"/>
      <c r="I214" s="44"/>
      <c r="J214" s="44"/>
      <c r="K214" s="44"/>
      <c r="L214" s="34"/>
    </row>
  </sheetData>
  <sheetProtection algorithmName="SHA-512" hashValue="KP0vrAC4jGzlY1z+uw6wdXsxSzBBNQYUU1qZDj+kc7GPJarr/HpEowlABWfw7z8qbDZ0kI8QOAQHn9e1fFTUnQ==" saltValue="D8WAU68qPNISZKHKvzLZBmk+OSkwDwN27CwdoXC95uiwWsP5lUoSukhsuqSxtwVZm3rNt/I6h1vOR8NIfNCIAQ==" spinCount="100000" sheet="1" objects="1" scenarios="1" formatColumns="0" formatRows="0" autoFilter="0"/>
  <autoFilter ref="C91:K213" xr:uid="{00000000-0009-0000-0000-00000E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7" r:id="rId1" xr:uid="{00000000-0004-0000-0E00-000000000000}"/>
    <hyperlink ref="F105" r:id="rId2" xr:uid="{00000000-0004-0000-0E00-000001000000}"/>
    <hyperlink ref="F109" r:id="rId3" xr:uid="{00000000-0004-0000-0E00-000002000000}"/>
    <hyperlink ref="F116" r:id="rId4" xr:uid="{00000000-0004-0000-0E00-000003000000}"/>
    <hyperlink ref="F120" r:id="rId5" xr:uid="{00000000-0004-0000-0E00-000004000000}"/>
    <hyperlink ref="F124" r:id="rId6" xr:uid="{00000000-0004-0000-0E00-000005000000}"/>
    <hyperlink ref="F128" r:id="rId7" xr:uid="{00000000-0004-0000-0E00-000006000000}"/>
    <hyperlink ref="F132" r:id="rId8" xr:uid="{00000000-0004-0000-0E00-000007000000}"/>
    <hyperlink ref="F153" r:id="rId9" xr:uid="{00000000-0004-0000-0E00-000008000000}"/>
    <hyperlink ref="F160" r:id="rId10" xr:uid="{00000000-0004-0000-0E00-000009000000}"/>
    <hyperlink ref="F164" r:id="rId11" xr:uid="{00000000-0004-0000-0E00-00000A000000}"/>
    <hyperlink ref="F169" r:id="rId12" xr:uid="{00000000-0004-0000-0E00-00000B000000}"/>
    <hyperlink ref="F191" r:id="rId13" xr:uid="{00000000-0004-0000-0E00-00000C000000}"/>
    <hyperlink ref="F194" r:id="rId14" xr:uid="{00000000-0004-0000-0E00-00000D000000}"/>
    <hyperlink ref="F197" r:id="rId15" xr:uid="{00000000-0004-0000-0E00-00000E000000}"/>
    <hyperlink ref="F204" r:id="rId16" xr:uid="{00000000-0004-0000-0E00-00000F000000}"/>
    <hyperlink ref="F208" r:id="rId17" xr:uid="{00000000-0004-0000-0E00-000010000000}"/>
    <hyperlink ref="F213" r:id="rId18" xr:uid="{00000000-0004-0000-0E00-00001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17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137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1451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1591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138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ROUND(J88,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ROUND((SUM(BE88:BE116)),  2)</f>
        <v>0</v>
      </c>
      <c r="I35" s="95">
        <v>0.21</v>
      </c>
      <c r="J35" s="85">
        <f>ROUND(((SUM(BE88:BE116))*I35),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ROUND((SUM(BF88:BF116)),  2)</f>
        <v>0</v>
      </c>
      <c r="I36" s="95">
        <v>0.12</v>
      </c>
      <c r="J36" s="85">
        <f>ROUND(((SUM(BF88:BF116))*I36),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ROUND((SUM(BG88:BG116)),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ROUND((SUM(BH88:BH116)),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ROUND((SUM(BI88:BI116)),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1451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05b - ZTI-vnitřní vodovod a vnitřní kanalizace v SO 08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J88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800</v>
      </c>
      <c r="E64" s="107"/>
      <c r="F64" s="107"/>
      <c r="G64" s="107"/>
      <c r="H64" s="107"/>
      <c r="I64" s="107"/>
      <c r="J64" s="108">
        <f>J89</f>
        <v>0</v>
      </c>
      <c r="L64" s="105"/>
    </row>
    <row r="65" spans="2:12" s="9" customFormat="1" ht="19.95" customHeight="1" x14ac:dyDescent="0.2">
      <c r="B65" s="109"/>
      <c r="D65" s="110" t="s">
        <v>802</v>
      </c>
      <c r="E65" s="111"/>
      <c r="F65" s="111"/>
      <c r="G65" s="111"/>
      <c r="H65" s="111"/>
      <c r="I65" s="111"/>
      <c r="J65" s="112">
        <f>J90</f>
        <v>0</v>
      </c>
      <c r="L65" s="109"/>
    </row>
    <row r="66" spans="2:12" s="9" customFormat="1" ht="19.95" customHeight="1" x14ac:dyDescent="0.2">
      <c r="B66" s="109"/>
      <c r="D66" s="110" t="s">
        <v>1592</v>
      </c>
      <c r="E66" s="111"/>
      <c r="F66" s="111"/>
      <c r="G66" s="111"/>
      <c r="H66" s="111"/>
      <c r="I66" s="111"/>
      <c r="J66" s="112">
        <f>J104</f>
        <v>0</v>
      </c>
      <c r="L66" s="109"/>
    </row>
    <row r="67" spans="2:12" s="1" customFormat="1" ht="21.75" customHeight="1" x14ac:dyDescent="0.2">
      <c r="B67" s="34"/>
      <c r="L67" s="34"/>
    </row>
    <row r="68" spans="2:12" s="1" customFormat="1" ht="6.9" customHeight="1" x14ac:dyDescent="0.2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4"/>
    </row>
    <row r="72" spans="2:12" s="1" customFormat="1" ht="6.9" customHeight="1" x14ac:dyDescent="0.2">
      <c r="B72" s="45"/>
      <c r="C72" s="46"/>
      <c r="D72" s="46"/>
      <c r="E72" s="46"/>
      <c r="F72" s="46"/>
      <c r="G72" s="46"/>
      <c r="H72" s="46"/>
      <c r="I72" s="46"/>
      <c r="J72" s="46"/>
      <c r="K72" s="46"/>
      <c r="L72" s="34"/>
    </row>
    <row r="73" spans="2:12" s="1" customFormat="1" ht="24.9" customHeight="1" x14ac:dyDescent="0.2">
      <c r="B73" s="34"/>
      <c r="C73" s="22" t="s">
        <v>157</v>
      </c>
      <c r="L73" s="34"/>
    </row>
    <row r="74" spans="2:12" s="1" customFormat="1" ht="6.9" customHeight="1" x14ac:dyDescent="0.2">
      <c r="B74" s="34"/>
      <c r="L74" s="34"/>
    </row>
    <row r="75" spans="2:12" s="1" customFormat="1" ht="12" customHeight="1" x14ac:dyDescent="0.2">
      <c r="B75" s="34"/>
      <c r="C75" s="28" t="s">
        <v>16</v>
      </c>
      <c r="L75" s="34"/>
    </row>
    <row r="76" spans="2:12" s="1" customFormat="1" ht="16.5" customHeight="1" x14ac:dyDescent="0.2">
      <c r="B76" s="34"/>
      <c r="E76" s="328" t="str">
        <f>E7</f>
        <v>ÚPRAVY HŘBITOVA KBELY- ETAPA1</v>
      </c>
      <c r="F76" s="329"/>
      <c r="G76" s="329"/>
      <c r="H76" s="329"/>
      <c r="L76" s="34"/>
    </row>
    <row r="77" spans="2:12" ht="12" customHeight="1" x14ac:dyDescent="0.2">
      <c r="B77" s="21"/>
      <c r="C77" s="28" t="s">
        <v>147</v>
      </c>
      <c r="L77" s="21"/>
    </row>
    <row r="78" spans="2:12" s="1" customFormat="1" ht="16.5" customHeight="1" x14ac:dyDescent="0.2">
      <c r="B78" s="34"/>
      <c r="E78" s="328" t="s">
        <v>1451</v>
      </c>
      <c r="F78" s="330"/>
      <c r="G78" s="330"/>
      <c r="H78" s="330"/>
      <c r="L78" s="34"/>
    </row>
    <row r="79" spans="2:12" s="1" customFormat="1" ht="12" customHeight="1" x14ac:dyDescent="0.2">
      <c r="B79" s="34"/>
      <c r="C79" s="28" t="s">
        <v>149</v>
      </c>
      <c r="L79" s="34"/>
    </row>
    <row r="80" spans="2:12" s="1" customFormat="1" ht="16.5" customHeight="1" x14ac:dyDescent="0.2">
      <c r="B80" s="34"/>
      <c r="E80" s="292" t="str">
        <f>E11</f>
        <v>05b - ZTI-vnitřní vodovod a vnitřní kanalizace v SO 08</v>
      </c>
      <c r="F80" s="330"/>
      <c r="G80" s="330"/>
      <c r="H80" s="330"/>
      <c r="L80" s="34"/>
    </row>
    <row r="81" spans="2:65" s="1" customFormat="1" ht="6.9" customHeight="1" x14ac:dyDescent="0.2">
      <c r="B81" s="34"/>
      <c r="L81" s="34"/>
    </row>
    <row r="82" spans="2:65" s="1" customFormat="1" ht="12" customHeight="1" x14ac:dyDescent="0.2">
      <c r="B82" s="34"/>
      <c r="C82" s="28" t="s">
        <v>21</v>
      </c>
      <c r="F82" s="26" t="str">
        <f>F14</f>
        <v>Praha 9-Kbely</v>
      </c>
      <c r="I82" s="28" t="s">
        <v>23</v>
      </c>
      <c r="J82" s="51" t="str">
        <f>IF(J14="","",J14)</f>
        <v>17. 11. 2024</v>
      </c>
      <c r="L82" s="34"/>
    </row>
    <row r="83" spans="2:65" s="1" customFormat="1" ht="6.9" customHeight="1" x14ac:dyDescent="0.2">
      <c r="B83" s="34"/>
      <c r="L83" s="34"/>
    </row>
    <row r="84" spans="2:65" s="1" customFormat="1" ht="25.65" customHeight="1" x14ac:dyDescent="0.2">
      <c r="B84" s="34"/>
      <c r="C84" s="28" t="s">
        <v>29</v>
      </c>
      <c r="F84" s="26" t="str">
        <f>E17</f>
        <v>MĆ Praha 19, Semilská 43/1, 197 00 Praha 9-Kbely</v>
      </c>
      <c r="I84" s="28" t="s">
        <v>37</v>
      </c>
      <c r="J84" s="32" t="str">
        <f>E23</f>
        <v xml:space="preserve">Ing.Jan Pustějovský, Ph.D.,  </v>
      </c>
      <c r="L84" s="34"/>
    </row>
    <row r="85" spans="2:65" s="1" customFormat="1" ht="15.15" customHeight="1" x14ac:dyDescent="0.2">
      <c r="B85" s="34"/>
      <c r="C85" s="28" t="s">
        <v>35</v>
      </c>
      <c r="F85" s="26" t="str">
        <f>IF(E20="","",E20)</f>
        <v>Vyplň údaj</v>
      </c>
      <c r="I85" s="28" t="s">
        <v>40</v>
      </c>
      <c r="J85" s="32" t="str">
        <f>E26</f>
        <v xml:space="preserve"> </v>
      </c>
      <c r="L85" s="34"/>
    </row>
    <row r="86" spans="2:65" s="1" customFormat="1" ht="10.35" customHeight="1" x14ac:dyDescent="0.2">
      <c r="B86" s="34"/>
      <c r="L86" s="34"/>
    </row>
    <row r="87" spans="2:65" s="10" customFormat="1" ht="29.25" customHeight="1" x14ac:dyDescent="0.2">
      <c r="B87" s="113"/>
      <c r="C87" s="114" t="s">
        <v>158</v>
      </c>
      <c r="D87" s="115" t="s">
        <v>63</v>
      </c>
      <c r="E87" s="115" t="s">
        <v>59</v>
      </c>
      <c r="F87" s="115" t="s">
        <v>60</v>
      </c>
      <c r="G87" s="115" t="s">
        <v>159</v>
      </c>
      <c r="H87" s="115" t="s">
        <v>160</v>
      </c>
      <c r="I87" s="115" t="s">
        <v>161</v>
      </c>
      <c r="J87" s="116" t="s">
        <v>153</v>
      </c>
      <c r="K87" s="117" t="s">
        <v>162</v>
      </c>
      <c r="L87" s="113"/>
      <c r="M87" s="58" t="s">
        <v>34</v>
      </c>
      <c r="N87" s="59" t="s">
        <v>48</v>
      </c>
      <c r="O87" s="59" t="s">
        <v>163</v>
      </c>
      <c r="P87" s="59" t="s">
        <v>164</v>
      </c>
      <c r="Q87" s="59" t="s">
        <v>165</v>
      </c>
      <c r="R87" s="59" t="s">
        <v>166</v>
      </c>
      <c r="S87" s="59" t="s">
        <v>167</v>
      </c>
      <c r="T87" s="60" t="s">
        <v>168</v>
      </c>
    </row>
    <row r="88" spans="2:65" s="1" customFormat="1" ht="22.8" customHeight="1" x14ac:dyDescent="0.3">
      <c r="B88" s="34"/>
      <c r="C88" s="63" t="s">
        <v>169</v>
      </c>
      <c r="J88" s="118">
        <f>BK88</f>
        <v>0</v>
      </c>
      <c r="L88" s="34"/>
      <c r="M88" s="61"/>
      <c r="N88" s="52"/>
      <c r="O88" s="52"/>
      <c r="P88" s="119">
        <f>P89</f>
        <v>0</v>
      </c>
      <c r="Q88" s="52"/>
      <c r="R88" s="119">
        <f>R89</f>
        <v>2.1355440000000003E-2</v>
      </c>
      <c r="S88" s="52"/>
      <c r="T88" s="120">
        <f>T89</f>
        <v>0</v>
      </c>
      <c r="AT88" s="18" t="s">
        <v>77</v>
      </c>
      <c r="AU88" s="18" t="s">
        <v>154</v>
      </c>
      <c r="BK88" s="121">
        <f>BK89</f>
        <v>0</v>
      </c>
    </row>
    <row r="89" spans="2:65" s="11" customFormat="1" ht="25.95" customHeight="1" x14ac:dyDescent="0.25">
      <c r="B89" s="122"/>
      <c r="D89" s="123" t="s">
        <v>77</v>
      </c>
      <c r="E89" s="124" t="s">
        <v>437</v>
      </c>
      <c r="F89" s="124" t="s">
        <v>1036</v>
      </c>
      <c r="I89" s="125"/>
      <c r="J89" s="126">
        <f>BK89</f>
        <v>0</v>
      </c>
      <c r="L89" s="122"/>
      <c r="M89" s="127"/>
      <c r="P89" s="128">
        <f>P90+P104</f>
        <v>0</v>
      </c>
      <c r="R89" s="128">
        <f>R90+R104</f>
        <v>2.1355440000000003E-2</v>
      </c>
      <c r="T89" s="129">
        <f>T90+T104</f>
        <v>0</v>
      </c>
      <c r="AR89" s="123" t="s">
        <v>87</v>
      </c>
      <c r="AT89" s="130" t="s">
        <v>77</v>
      </c>
      <c r="AU89" s="130" t="s">
        <v>78</v>
      </c>
      <c r="AY89" s="123" t="s">
        <v>172</v>
      </c>
      <c r="BK89" s="131">
        <f>BK90+BK104</f>
        <v>0</v>
      </c>
    </row>
    <row r="90" spans="2:65" s="11" customFormat="1" ht="22.8" customHeight="1" x14ac:dyDescent="0.25">
      <c r="B90" s="122"/>
      <c r="D90" s="123" t="s">
        <v>77</v>
      </c>
      <c r="E90" s="132" t="s">
        <v>1067</v>
      </c>
      <c r="F90" s="132" t="s">
        <v>1068</v>
      </c>
      <c r="I90" s="125"/>
      <c r="J90" s="133">
        <f>BK90</f>
        <v>0</v>
      </c>
      <c r="L90" s="122"/>
      <c r="M90" s="127"/>
      <c r="P90" s="128">
        <f>SUM(P91:P103)</f>
        <v>0</v>
      </c>
      <c r="R90" s="128">
        <f>SUM(R91:R103)</f>
        <v>1.6392400000000001E-2</v>
      </c>
      <c r="T90" s="129">
        <f>SUM(T91:T103)</f>
        <v>0</v>
      </c>
      <c r="AR90" s="123" t="s">
        <v>87</v>
      </c>
      <c r="AT90" s="130" t="s">
        <v>77</v>
      </c>
      <c r="AU90" s="130" t="s">
        <v>85</v>
      </c>
      <c r="AY90" s="123" t="s">
        <v>172</v>
      </c>
      <c r="BK90" s="131">
        <f>SUM(BK91:BK103)</f>
        <v>0</v>
      </c>
    </row>
    <row r="91" spans="2:65" s="1" customFormat="1" ht="16.5" customHeight="1" x14ac:dyDescent="0.2">
      <c r="B91" s="34"/>
      <c r="C91" s="134" t="s">
        <v>85</v>
      </c>
      <c r="D91" s="134" t="s">
        <v>174</v>
      </c>
      <c r="E91" s="135" t="s">
        <v>1593</v>
      </c>
      <c r="F91" s="136" t="s">
        <v>1594</v>
      </c>
      <c r="G91" s="137" t="s">
        <v>188</v>
      </c>
      <c r="H91" s="138">
        <v>1</v>
      </c>
      <c r="I91" s="139"/>
      <c r="J91" s="140">
        <f>ROUND(I91*H91,2)</f>
        <v>0</v>
      </c>
      <c r="K91" s="141"/>
      <c r="L91" s="34"/>
      <c r="M91" s="142" t="s">
        <v>34</v>
      </c>
      <c r="N91" s="143" t="s">
        <v>49</v>
      </c>
      <c r="P91" s="144">
        <f>O91*H91</f>
        <v>0</v>
      </c>
      <c r="Q91" s="144">
        <v>1.42E-3</v>
      </c>
      <c r="R91" s="144">
        <f>Q91*H91</f>
        <v>1.42E-3</v>
      </c>
      <c r="S91" s="144">
        <v>0</v>
      </c>
      <c r="T91" s="145">
        <f>S91*H91</f>
        <v>0</v>
      </c>
      <c r="AR91" s="146" t="s">
        <v>329</v>
      </c>
      <c r="AT91" s="146" t="s">
        <v>174</v>
      </c>
      <c r="AU91" s="146" t="s">
        <v>87</v>
      </c>
      <c r="AY91" s="18" t="s">
        <v>172</v>
      </c>
      <c r="BE91" s="147">
        <f>IF(N91="základní",J91,0)</f>
        <v>0</v>
      </c>
      <c r="BF91" s="147">
        <f>IF(N91="snížená",J91,0)</f>
        <v>0</v>
      </c>
      <c r="BG91" s="147">
        <f>IF(N91="zákl. přenesená",J91,0)</f>
        <v>0</v>
      </c>
      <c r="BH91" s="147">
        <f>IF(N91="sníž. přenesená",J91,0)</f>
        <v>0</v>
      </c>
      <c r="BI91" s="147">
        <f>IF(N91="nulová",J91,0)</f>
        <v>0</v>
      </c>
      <c r="BJ91" s="18" t="s">
        <v>85</v>
      </c>
      <c r="BK91" s="147">
        <f>ROUND(I91*H91,2)</f>
        <v>0</v>
      </c>
      <c r="BL91" s="18" t="s">
        <v>329</v>
      </c>
      <c r="BM91" s="146" t="s">
        <v>1595</v>
      </c>
    </row>
    <row r="92" spans="2:65" s="1" customFormat="1" ht="10.199999999999999" x14ac:dyDescent="0.2">
      <c r="B92" s="34"/>
      <c r="D92" s="148" t="s">
        <v>180</v>
      </c>
      <c r="F92" s="149" t="s">
        <v>1594</v>
      </c>
      <c r="I92" s="150"/>
      <c r="L92" s="34"/>
      <c r="M92" s="151"/>
      <c r="T92" s="55"/>
      <c r="AT92" s="18" t="s">
        <v>180</v>
      </c>
      <c r="AU92" s="18" t="s">
        <v>87</v>
      </c>
    </row>
    <row r="93" spans="2:65" s="1" customFormat="1" ht="16.5" customHeight="1" x14ac:dyDescent="0.2">
      <c r="B93" s="34"/>
      <c r="C93" s="134" t="s">
        <v>87</v>
      </c>
      <c r="D93" s="134" t="s">
        <v>174</v>
      </c>
      <c r="E93" s="135" t="s">
        <v>1596</v>
      </c>
      <c r="F93" s="136" t="s">
        <v>1597</v>
      </c>
      <c r="G93" s="137" t="s">
        <v>188</v>
      </c>
      <c r="H93" s="138">
        <v>1</v>
      </c>
      <c r="I93" s="139"/>
      <c r="J93" s="140">
        <f>ROUND(I93*H93,2)</f>
        <v>0</v>
      </c>
      <c r="K93" s="141"/>
      <c r="L93" s="34"/>
      <c r="M93" s="142" t="s">
        <v>34</v>
      </c>
      <c r="N93" s="143" t="s">
        <v>49</v>
      </c>
      <c r="P93" s="144">
        <f>O93*H93</f>
        <v>0</v>
      </c>
      <c r="Q93" s="144">
        <v>1.42E-3</v>
      </c>
      <c r="R93" s="144">
        <f>Q93*H93</f>
        <v>1.42E-3</v>
      </c>
      <c r="S93" s="144">
        <v>0</v>
      </c>
      <c r="T93" s="145">
        <f>S93*H93</f>
        <v>0</v>
      </c>
      <c r="AR93" s="146" t="s">
        <v>329</v>
      </c>
      <c r="AT93" s="146" t="s">
        <v>174</v>
      </c>
      <c r="AU93" s="146" t="s">
        <v>87</v>
      </c>
      <c r="AY93" s="18" t="s">
        <v>172</v>
      </c>
      <c r="BE93" s="147">
        <f>IF(N93="základní",J93,0)</f>
        <v>0</v>
      </c>
      <c r="BF93" s="147">
        <f>IF(N93="snížená",J93,0)</f>
        <v>0</v>
      </c>
      <c r="BG93" s="147">
        <f>IF(N93="zákl. přenesená",J93,0)</f>
        <v>0</v>
      </c>
      <c r="BH93" s="147">
        <f>IF(N93="sníž. přenesená",J93,0)</f>
        <v>0</v>
      </c>
      <c r="BI93" s="147">
        <f>IF(N93="nulová",J93,0)</f>
        <v>0</v>
      </c>
      <c r="BJ93" s="18" t="s">
        <v>85</v>
      </c>
      <c r="BK93" s="147">
        <f>ROUND(I93*H93,2)</f>
        <v>0</v>
      </c>
      <c r="BL93" s="18" t="s">
        <v>329</v>
      </c>
      <c r="BM93" s="146" t="s">
        <v>1598</v>
      </c>
    </row>
    <row r="94" spans="2:65" s="1" customFormat="1" ht="10.199999999999999" x14ac:dyDescent="0.2">
      <c r="B94" s="34"/>
      <c r="D94" s="148" t="s">
        <v>180</v>
      </c>
      <c r="F94" s="149" t="s">
        <v>1597</v>
      </c>
      <c r="I94" s="150"/>
      <c r="L94" s="34"/>
      <c r="M94" s="151"/>
      <c r="T94" s="55"/>
      <c r="AT94" s="18" t="s">
        <v>180</v>
      </c>
      <c r="AU94" s="18" t="s">
        <v>87</v>
      </c>
    </row>
    <row r="95" spans="2:65" s="1" customFormat="1" ht="16.5" customHeight="1" x14ac:dyDescent="0.2">
      <c r="B95" s="34"/>
      <c r="C95" s="134" t="s">
        <v>193</v>
      </c>
      <c r="D95" s="134" t="s">
        <v>174</v>
      </c>
      <c r="E95" s="135" t="s">
        <v>1599</v>
      </c>
      <c r="F95" s="136" t="s">
        <v>1600</v>
      </c>
      <c r="G95" s="137" t="s">
        <v>935</v>
      </c>
      <c r="H95" s="138">
        <v>8</v>
      </c>
      <c r="I95" s="139"/>
      <c r="J95" s="140">
        <f>ROUND(I95*H95,2)</f>
        <v>0</v>
      </c>
      <c r="K95" s="141"/>
      <c r="L95" s="34"/>
      <c r="M95" s="142" t="s">
        <v>34</v>
      </c>
      <c r="N95" s="143" t="s">
        <v>49</v>
      </c>
      <c r="P95" s="144">
        <f>O95*H95</f>
        <v>0</v>
      </c>
      <c r="Q95" s="144">
        <v>1.4215499999999999E-3</v>
      </c>
      <c r="R95" s="144">
        <f>Q95*H95</f>
        <v>1.13724E-2</v>
      </c>
      <c r="S95" s="144">
        <v>0</v>
      </c>
      <c r="T95" s="145">
        <f>S95*H95</f>
        <v>0</v>
      </c>
      <c r="AR95" s="146" t="s">
        <v>329</v>
      </c>
      <c r="AT95" s="146" t="s">
        <v>174</v>
      </c>
      <c r="AU95" s="146" t="s">
        <v>87</v>
      </c>
      <c r="AY95" s="18" t="s">
        <v>172</v>
      </c>
      <c r="BE95" s="147">
        <f>IF(N95="základní",J95,0)</f>
        <v>0</v>
      </c>
      <c r="BF95" s="147">
        <f>IF(N95="snížená",J95,0)</f>
        <v>0</v>
      </c>
      <c r="BG95" s="147">
        <f>IF(N95="zákl. přenesená",J95,0)</f>
        <v>0</v>
      </c>
      <c r="BH95" s="147">
        <f>IF(N95="sníž. přenesená",J95,0)</f>
        <v>0</v>
      </c>
      <c r="BI95" s="147">
        <f>IF(N95="nulová",J95,0)</f>
        <v>0</v>
      </c>
      <c r="BJ95" s="18" t="s">
        <v>85</v>
      </c>
      <c r="BK95" s="147">
        <f>ROUND(I95*H95,2)</f>
        <v>0</v>
      </c>
      <c r="BL95" s="18" t="s">
        <v>329</v>
      </c>
      <c r="BM95" s="146" t="s">
        <v>1601</v>
      </c>
    </row>
    <row r="96" spans="2:65" s="1" customFormat="1" ht="10.199999999999999" x14ac:dyDescent="0.2">
      <c r="B96" s="34"/>
      <c r="D96" s="148" t="s">
        <v>180</v>
      </c>
      <c r="F96" s="149" t="s">
        <v>1602</v>
      </c>
      <c r="I96" s="150"/>
      <c r="L96" s="34"/>
      <c r="M96" s="151"/>
      <c r="T96" s="55"/>
      <c r="AT96" s="18" t="s">
        <v>180</v>
      </c>
      <c r="AU96" s="18" t="s">
        <v>87</v>
      </c>
    </row>
    <row r="97" spans="2:65" s="1" customFormat="1" ht="10.199999999999999" x14ac:dyDescent="0.2">
      <c r="B97" s="34"/>
      <c r="D97" s="152" t="s">
        <v>182</v>
      </c>
      <c r="F97" s="153" t="s">
        <v>1603</v>
      </c>
      <c r="I97" s="150"/>
      <c r="L97" s="34"/>
      <c r="M97" s="151"/>
      <c r="T97" s="55"/>
      <c r="AT97" s="18" t="s">
        <v>182</v>
      </c>
      <c r="AU97" s="18" t="s">
        <v>87</v>
      </c>
    </row>
    <row r="98" spans="2:65" s="12" customFormat="1" ht="10.199999999999999" x14ac:dyDescent="0.2">
      <c r="B98" s="154"/>
      <c r="D98" s="148" t="s">
        <v>184</v>
      </c>
      <c r="E98" s="155" t="s">
        <v>34</v>
      </c>
      <c r="F98" s="156" t="s">
        <v>1604</v>
      </c>
      <c r="H98" s="157">
        <v>8</v>
      </c>
      <c r="I98" s="158"/>
      <c r="L98" s="154"/>
      <c r="M98" s="159"/>
      <c r="T98" s="160"/>
      <c r="AT98" s="155" t="s">
        <v>184</v>
      </c>
      <c r="AU98" s="155" t="s">
        <v>87</v>
      </c>
      <c r="AV98" s="12" t="s">
        <v>87</v>
      </c>
      <c r="AW98" s="12" t="s">
        <v>39</v>
      </c>
      <c r="AX98" s="12" t="s">
        <v>85</v>
      </c>
      <c r="AY98" s="155" t="s">
        <v>172</v>
      </c>
    </row>
    <row r="99" spans="2:65" s="1" customFormat="1" ht="21.75" customHeight="1" x14ac:dyDescent="0.2">
      <c r="B99" s="34"/>
      <c r="C99" s="134" t="s">
        <v>178</v>
      </c>
      <c r="D99" s="134" t="s">
        <v>174</v>
      </c>
      <c r="E99" s="135" t="s">
        <v>1605</v>
      </c>
      <c r="F99" s="136" t="s">
        <v>1606</v>
      </c>
      <c r="G99" s="137" t="s">
        <v>188</v>
      </c>
      <c r="H99" s="138">
        <v>1</v>
      </c>
      <c r="I99" s="139"/>
      <c r="J99" s="140">
        <f>ROUND(I99*H99,2)</f>
        <v>0</v>
      </c>
      <c r="K99" s="141"/>
      <c r="L99" s="34"/>
      <c r="M99" s="142" t="s">
        <v>34</v>
      </c>
      <c r="N99" s="143" t="s">
        <v>49</v>
      </c>
      <c r="P99" s="144">
        <f>O99*H99</f>
        <v>0</v>
      </c>
      <c r="Q99" s="144">
        <v>2.1800000000000001E-3</v>
      </c>
      <c r="R99" s="144">
        <f>Q99*H99</f>
        <v>2.1800000000000001E-3</v>
      </c>
      <c r="S99" s="144">
        <v>0</v>
      </c>
      <c r="T99" s="145">
        <f>S99*H99</f>
        <v>0</v>
      </c>
      <c r="AR99" s="146" t="s">
        <v>329</v>
      </c>
      <c r="AT99" s="146" t="s">
        <v>174</v>
      </c>
      <c r="AU99" s="146" t="s">
        <v>87</v>
      </c>
      <c r="AY99" s="18" t="s">
        <v>172</v>
      </c>
      <c r="BE99" s="147">
        <f>IF(N99="základní",J99,0)</f>
        <v>0</v>
      </c>
      <c r="BF99" s="147">
        <f>IF(N99="snížená",J99,0)</f>
        <v>0</v>
      </c>
      <c r="BG99" s="147">
        <f>IF(N99="zákl. přenesená",J99,0)</f>
        <v>0</v>
      </c>
      <c r="BH99" s="147">
        <f>IF(N99="sníž. přenesená",J99,0)</f>
        <v>0</v>
      </c>
      <c r="BI99" s="147">
        <f>IF(N99="nulová",J99,0)</f>
        <v>0</v>
      </c>
      <c r="BJ99" s="18" t="s">
        <v>85</v>
      </c>
      <c r="BK99" s="147">
        <f>ROUND(I99*H99,2)</f>
        <v>0</v>
      </c>
      <c r="BL99" s="18" t="s">
        <v>329</v>
      </c>
      <c r="BM99" s="146" t="s">
        <v>1607</v>
      </c>
    </row>
    <row r="100" spans="2:65" s="1" customFormat="1" ht="10.199999999999999" x14ac:dyDescent="0.2">
      <c r="B100" s="34"/>
      <c r="D100" s="148" t="s">
        <v>180</v>
      </c>
      <c r="F100" s="149" t="s">
        <v>1606</v>
      </c>
      <c r="I100" s="150"/>
      <c r="L100" s="34"/>
      <c r="M100" s="151"/>
      <c r="T100" s="55"/>
      <c r="AT100" s="18" t="s">
        <v>180</v>
      </c>
      <c r="AU100" s="18" t="s">
        <v>87</v>
      </c>
    </row>
    <row r="101" spans="2:65" s="1" customFormat="1" ht="16.5" customHeight="1" x14ac:dyDescent="0.2">
      <c r="B101" s="34"/>
      <c r="C101" s="134" t="s">
        <v>239</v>
      </c>
      <c r="D101" s="134" t="s">
        <v>174</v>
      </c>
      <c r="E101" s="135" t="s">
        <v>1608</v>
      </c>
      <c r="F101" s="136" t="s">
        <v>1609</v>
      </c>
      <c r="G101" s="137" t="s">
        <v>1105</v>
      </c>
      <c r="H101" s="198"/>
      <c r="I101" s="139"/>
      <c r="J101" s="140">
        <f>ROUND(I101*H101,2)</f>
        <v>0</v>
      </c>
      <c r="K101" s="141"/>
      <c r="L101" s="34"/>
      <c r="M101" s="142" t="s">
        <v>34</v>
      </c>
      <c r="N101" s="143" t="s">
        <v>49</v>
      </c>
      <c r="P101" s="144">
        <f>O101*H101</f>
        <v>0</v>
      </c>
      <c r="Q101" s="144">
        <v>0</v>
      </c>
      <c r="R101" s="144">
        <f>Q101*H101</f>
        <v>0</v>
      </c>
      <c r="S101" s="144">
        <v>0</v>
      </c>
      <c r="T101" s="145">
        <f>S101*H101</f>
        <v>0</v>
      </c>
      <c r="AR101" s="146" t="s">
        <v>329</v>
      </c>
      <c r="AT101" s="146" t="s">
        <v>174</v>
      </c>
      <c r="AU101" s="146" t="s">
        <v>87</v>
      </c>
      <c r="AY101" s="18" t="s">
        <v>172</v>
      </c>
      <c r="BE101" s="147">
        <f>IF(N101="základní",J101,0)</f>
        <v>0</v>
      </c>
      <c r="BF101" s="147">
        <f>IF(N101="snížená",J101,0)</f>
        <v>0</v>
      </c>
      <c r="BG101" s="147">
        <f>IF(N101="zákl. přenesená",J101,0)</f>
        <v>0</v>
      </c>
      <c r="BH101" s="147">
        <f>IF(N101="sníž. přenesená",J101,0)</f>
        <v>0</v>
      </c>
      <c r="BI101" s="147">
        <f>IF(N101="nulová",J101,0)</f>
        <v>0</v>
      </c>
      <c r="BJ101" s="18" t="s">
        <v>85</v>
      </c>
      <c r="BK101" s="147">
        <f>ROUND(I101*H101,2)</f>
        <v>0</v>
      </c>
      <c r="BL101" s="18" t="s">
        <v>329</v>
      </c>
      <c r="BM101" s="146" t="s">
        <v>1610</v>
      </c>
    </row>
    <row r="102" spans="2:65" s="1" customFormat="1" ht="19.2" x14ac:dyDescent="0.2">
      <c r="B102" s="34"/>
      <c r="D102" s="148" t="s">
        <v>180</v>
      </c>
      <c r="F102" s="149" t="s">
        <v>1611</v>
      </c>
      <c r="I102" s="150"/>
      <c r="L102" s="34"/>
      <c r="M102" s="151"/>
      <c r="T102" s="55"/>
      <c r="AT102" s="18" t="s">
        <v>180</v>
      </c>
      <c r="AU102" s="18" t="s">
        <v>87</v>
      </c>
    </row>
    <row r="103" spans="2:65" s="1" customFormat="1" ht="10.199999999999999" x14ac:dyDescent="0.2">
      <c r="B103" s="34"/>
      <c r="D103" s="152" t="s">
        <v>182</v>
      </c>
      <c r="F103" s="153" t="s">
        <v>1612</v>
      </c>
      <c r="I103" s="150"/>
      <c r="L103" s="34"/>
      <c r="M103" s="151"/>
      <c r="T103" s="55"/>
      <c r="AT103" s="18" t="s">
        <v>182</v>
      </c>
      <c r="AU103" s="18" t="s">
        <v>87</v>
      </c>
    </row>
    <row r="104" spans="2:65" s="11" customFormat="1" ht="22.8" customHeight="1" x14ac:dyDescent="0.25">
      <c r="B104" s="122"/>
      <c r="D104" s="123" t="s">
        <v>77</v>
      </c>
      <c r="E104" s="132" t="s">
        <v>1613</v>
      </c>
      <c r="F104" s="132" t="s">
        <v>1614</v>
      </c>
      <c r="I104" s="125"/>
      <c r="J104" s="133">
        <f>BK104</f>
        <v>0</v>
      </c>
      <c r="L104" s="122"/>
      <c r="M104" s="127"/>
      <c r="P104" s="128">
        <f>SUM(P105:P116)</f>
        <v>0</v>
      </c>
      <c r="R104" s="128">
        <f>SUM(R105:R116)</f>
        <v>4.9630400000000002E-3</v>
      </c>
      <c r="T104" s="129">
        <f>SUM(T105:T116)</f>
        <v>0</v>
      </c>
      <c r="AR104" s="123" t="s">
        <v>87</v>
      </c>
      <c r="AT104" s="130" t="s">
        <v>77</v>
      </c>
      <c r="AU104" s="130" t="s">
        <v>85</v>
      </c>
      <c r="AY104" s="123" t="s">
        <v>172</v>
      </c>
      <c r="BK104" s="131">
        <f>SUM(BK105:BK116)</f>
        <v>0</v>
      </c>
    </row>
    <row r="105" spans="2:65" s="1" customFormat="1" ht="16.5" customHeight="1" x14ac:dyDescent="0.2">
      <c r="B105" s="34"/>
      <c r="C105" s="134" t="s">
        <v>245</v>
      </c>
      <c r="D105" s="134" t="s">
        <v>174</v>
      </c>
      <c r="E105" s="135" t="s">
        <v>1615</v>
      </c>
      <c r="F105" s="136" t="s">
        <v>1616</v>
      </c>
      <c r="G105" s="137" t="s">
        <v>935</v>
      </c>
      <c r="H105" s="138">
        <v>1</v>
      </c>
      <c r="I105" s="139"/>
      <c r="J105" s="140">
        <f>ROUND(I105*H105,2)</f>
        <v>0</v>
      </c>
      <c r="K105" s="141"/>
      <c r="L105" s="34"/>
      <c r="M105" s="142" t="s">
        <v>34</v>
      </c>
      <c r="N105" s="143" t="s">
        <v>49</v>
      </c>
      <c r="P105" s="144">
        <f>O105*H105</f>
        <v>0</v>
      </c>
      <c r="Q105" s="144">
        <v>1.1900000000000001E-3</v>
      </c>
      <c r="R105" s="144">
        <f>Q105*H105</f>
        <v>1.1900000000000001E-3</v>
      </c>
      <c r="S105" s="144">
        <v>0</v>
      </c>
      <c r="T105" s="145">
        <f>S105*H105</f>
        <v>0</v>
      </c>
      <c r="AR105" s="146" t="s">
        <v>329</v>
      </c>
      <c r="AT105" s="146" t="s">
        <v>174</v>
      </c>
      <c r="AU105" s="146" t="s">
        <v>87</v>
      </c>
      <c r="AY105" s="18" t="s">
        <v>172</v>
      </c>
      <c r="BE105" s="147">
        <f>IF(N105="základní",J105,0)</f>
        <v>0</v>
      </c>
      <c r="BF105" s="147">
        <f>IF(N105="snížená",J105,0)</f>
        <v>0</v>
      </c>
      <c r="BG105" s="147">
        <f>IF(N105="zákl. přenesená",J105,0)</f>
        <v>0</v>
      </c>
      <c r="BH105" s="147">
        <f>IF(N105="sníž. přenesená",J105,0)</f>
        <v>0</v>
      </c>
      <c r="BI105" s="147">
        <f>IF(N105="nulová",J105,0)</f>
        <v>0</v>
      </c>
      <c r="BJ105" s="18" t="s">
        <v>85</v>
      </c>
      <c r="BK105" s="147">
        <f>ROUND(I105*H105,2)</f>
        <v>0</v>
      </c>
      <c r="BL105" s="18" t="s">
        <v>329</v>
      </c>
      <c r="BM105" s="146" t="s">
        <v>1617</v>
      </c>
    </row>
    <row r="106" spans="2:65" s="1" customFormat="1" ht="10.199999999999999" x14ac:dyDescent="0.2">
      <c r="B106" s="34"/>
      <c r="D106" s="148" t="s">
        <v>180</v>
      </c>
      <c r="F106" s="149" t="s">
        <v>1616</v>
      </c>
      <c r="I106" s="150"/>
      <c r="L106" s="34"/>
      <c r="M106" s="151"/>
      <c r="T106" s="55"/>
      <c r="AT106" s="18" t="s">
        <v>180</v>
      </c>
      <c r="AU106" s="18" t="s">
        <v>87</v>
      </c>
    </row>
    <row r="107" spans="2:65" s="1" customFormat="1" ht="24.15" customHeight="1" x14ac:dyDescent="0.2">
      <c r="B107" s="34"/>
      <c r="C107" s="134" t="s">
        <v>252</v>
      </c>
      <c r="D107" s="134" t="s">
        <v>174</v>
      </c>
      <c r="E107" s="135" t="s">
        <v>1618</v>
      </c>
      <c r="F107" s="136" t="s">
        <v>1619</v>
      </c>
      <c r="G107" s="137" t="s">
        <v>935</v>
      </c>
      <c r="H107" s="138">
        <v>17</v>
      </c>
      <c r="I107" s="139"/>
      <c r="J107" s="140">
        <f>ROUND(I107*H107,2)</f>
        <v>0</v>
      </c>
      <c r="K107" s="141"/>
      <c r="L107" s="34"/>
      <c r="M107" s="142" t="s">
        <v>34</v>
      </c>
      <c r="N107" s="143" t="s">
        <v>49</v>
      </c>
      <c r="P107" s="144">
        <f>O107*H107</f>
        <v>0</v>
      </c>
      <c r="Q107" s="144">
        <v>1.6312E-4</v>
      </c>
      <c r="R107" s="144">
        <f>Q107*H107</f>
        <v>2.7730400000000001E-3</v>
      </c>
      <c r="S107" s="144">
        <v>0</v>
      </c>
      <c r="T107" s="145">
        <f>S107*H107</f>
        <v>0</v>
      </c>
      <c r="AR107" s="146" t="s">
        <v>329</v>
      </c>
      <c r="AT107" s="146" t="s">
        <v>174</v>
      </c>
      <c r="AU107" s="146" t="s">
        <v>87</v>
      </c>
      <c r="AY107" s="18" t="s">
        <v>172</v>
      </c>
      <c r="BE107" s="147">
        <f>IF(N107="základní",J107,0)</f>
        <v>0</v>
      </c>
      <c r="BF107" s="147">
        <f>IF(N107="snížená",J107,0)</f>
        <v>0</v>
      </c>
      <c r="BG107" s="147">
        <f>IF(N107="zákl. přenesená",J107,0)</f>
        <v>0</v>
      </c>
      <c r="BH107" s="147">
        <f>IF(N107="sníž. přenesená",J107,0)</f>
        <v>0</v>
      </c>
      <c r="BI107" s="147">
        <f>IF(N107="nulová",J107,0)</f>
        <v>0</v>
      </c>
      <c r="BJ107" s="18" t="s">
        <v>85</v>
      </c>
      <c r="BK107" s="147">
        <f>ROUND(I107*H107,2)</f>
        <v>0</v>
      </c>
      <c r="BL107" s="18" t="s">
        <v>329</v>
      </c>
      <c r="BM107" s="146" t="s">
        <v>1620</v>
      </c>
    </row>
    <row r="108" spans="2:65" s="1" customFormat="1" ht="19.2" x14ac:dyDescent="0.2">
      <c r="B108" s="34"/>
      <c r="D108" s="148" t="s">
        <v>180</v>
      </c>
      <c r="F108" s="149" t="s">
        <v>1621</v>
      </c>
      <c r="I108" s="150"/>
      <c r="L108" s="34"/>
      <c r="M108" s="151"/>
      <c r="T108" s="55"/>
      <c r="AT108" s="18" t="s">
        <v>180</v>
      </c>
      <c r="AU108" s="18" t="s">
        <v>87</v>
      </c>
    </row>
    <row r="109" spans="2:65" s="1" customFormat="1" ht="10.199999999999999" x14ac:dyDescent="0.2">
      <c r="B109" s="34"/>
      <c r="D109" s="152" t="s">
        <v>182</v>
      </c>
      <c r="F109" s="153" t="s">
        <v>1622</v>
      </c>
      <c r="I109" s="150"/>
      <c r="L109" s="34"/>
      <c r="M109" s="151"/>
      <c r="T109" s="55"/>
      <c r="AT109" s="18" t="s">
        <v>182</v>
      </c>
      <c r="AU109" s="18" t="s">
        <v>87</v>
      </c>
    </row>
    <row r="110" spans="2:65" s="1" customFormat="1" ht="16.5" customHeight="1" x14ac:dyDescent="0.2">
      <c r="B110" s="34"/>
      <c r="C110" s="134" t="s">
        <v>260</v>
      </c>
      <c r="D110" s="134" t="s">
        <v>174</v>
      </c>
      <c r="E110" s="135" t="s">
        <v>1623</v>
      </c>
      <c r="F110" s="136" t="s">
        <v>1624</v>
      </c>
      <c r="G110" s="137" t="s">
        <v>188</v>
      </c>
      <c r="H110" s="138">
        <v>1</v>
      </c>
      <c r="I110" s="139"/>
      <c r="J110" s="140">
        <f>ROUND(I110*H110,2)</f>
        <v>0</v>
      </c>
      <c r="K110" s="141"/>
      <c r="L110" s="34"/>
      <c r="M110" s="142" t="s">
        <v>34</v>
      </c>
      <c r="N110" s="143" t="s">
        <v>49</v>
      </c>
      <c r="P110" s="144">
        <f>O110*H110</f>
        <v>0</v>
      </c>
      <c r="Q110" s="144">
        <v>5.0000000000000001E-4</v>
      </c>
      <c r="R110" s="144">
        <f>Q110*H110</f>
        <v>5.0000000000000001E-4</v>
      </c>
      <c r="S110" s="144">
        <v>0</v>
      </c>
      <c r="T110" s="145">
        <f>S110*H110</f>
        <v>0</v>
      </c>
      <c r="AR110" s="146" t="s">
        <v>329</v>
      </c>
      <c r="AT110" s="146" t="s">
        <v>174</v>
      </c>
      <c r="AU110" s="146" t="s">
        <v>87</v>
      </c>
      <c r="AY110" s="18" t="s">
        <v>172</v>
      </c>
      <c r="BE110" s="147">
        <f>IF(N110="základní",J110,0)</f>
        <v>0</v>
      </c>
      <c r="BF110" s="147">
        <f>IF(N110="snížená",J110,0)</f>
        <v>0</v>
      </c>
      <c r="BG110" s="147">
        <f>IF(N110="zákl. přenesená",J110,0)</f>
        <v>0</v>
      </c>
      <c r="BH110" s="147">
        <f>IF(N110="sníž. přenesená",J110,0)</f>
        <v>0</v>
      </c>
      <c r="BI110" s="147">
        <f>IF(N110="nulová",J110,0)</f>
        <v>0</v>
      </c>
      <c r="BJ110" s="18" t="s">
        <v>85</v>
      </c>
      <c r="BK110" s="147">
        <f>ROUND(I110*H110,2)</f>
        <v>0</v>
      </c>
      <c r="BL110" s="18" t="s">
        <v>329</v>
      </c>
      <c r="BM110" s="146" t="s">
        <v>1625</v>
      </c>
    </row>
    <row r="111" spans="2:65" s="1" customFormat="1" ht="10.199999999999999" x14ac:dyDescent="0.2">
      <c r="B111" s="34"/>
      <c r="D111" s="148" t="s">
        <v>180</v>
      </c>
      <c r="F111" s="149" t="s">
        <v>1624</v>
      </c>
      <c r="I111" s="150"/>
      <c r="L111" s="34"/>
      <c r="M111" s="151"/>
      <c r="T111" s="55"/>
      <c r="AT111" s="18" t="s">
        <v>180</v>
      </c>
      <c r="AU111" s="18" t="s">
        <v>87</v>
      </c>
    </row>
    <row r="112" spans="2:65" s="1" customFormat="1" ht="16.5" customHeight="1" x14ac:dyDescent="0.2">
      <c r="B112" s="34"/>
      <c r="C112" s="134" t="s">
        <v>269</v>
      </c>
      <c r="D112" s="134" t="s">
        <v>174</v>
      </c>
      <c r="E112" s="135" t="s">
        <v>1626</v>
      </c>
      <c r="F112" s="136" t="s">
        <v>1627</v>
      </c>
      <c r="G112" s="137" t="s">
        <v>188</v>
      </c>
      <c r="H112" s="138">
        <v>1</v>
      </c>
      <c r="I112" s="139"/>
      <c r="J112" s="140">
        <f>ROUND(I112*H112,2)</f>
        <v>0</v>
      </c>
      <c r="K112" s="141"/>
      <c r="L112" s="34"/>
      <c r="M112" s="142" t="s">
        <v>34</v>
      </c>
      <c r="N112" s="143" t="s">
        <v>49</v>
      </c>
      <c r="P112" s="144">
        <f>O112*H112</f>
        <v>0</v>
      </c>
      <c r="Q112" s="144">
        <v>5.0000000000000001E-4</v>
      </c>
      <c r="R112" s="144">
        <f>Q112*H112</f>
        <v>5.0000000000000001E-4</v>
      </c>
      <c r="S112" s="144">
        <v>0</v>
      </c>
      <c r="T112" s="145">
        <f>S112*H112</f>
        <v>0</v>
      </c>
      <c r="AR112" s="146" t="s">
        <v>329</v>
      </c>
      <c r="AT112" s="146" t="s">
        <v>174</v>
      </c>
      <c r="AU112" s="146" t="s">
        <v>87</v>
      </c>
      <c r="AY112" s="18" t="s">
        <v>172</v>
      </c>
      <c r="BE112" s="147">
        <f>IF(N112="základní",J112,0)</f>
        <v>0</v>
      </c>
      <c r="BF112" s="147">
        <f>IF(N112="snížená",J112,0)</f>
        <v>0</v>
      </c>
      <c r="BG112" s="147">
        <f>IF(N112="zákl. přenesená",J112,0)</f>
        <v>0</v>
      </c>
      <c r="BH112" s="147">
        <f>IF(N112="sníž. přenesená",J112,0)</f>
        <v>0</v>
      </c>
      <c r="BI112" s="147">
        <f>IF(N112="nulová",J112,0)</f>
        <v>0</v>
      </c>
      <c r="BJ112" s="18" t="s">
        <v>85</v>
      </c>
      <c r="BK112" s="147">
        <f>ROUND(I112*H112,2)</f>
        <v>0</v>
      </c>
      <c r="BL112" s="18" t="s">
        <v>329</v>
      </c>
      <c r="BM112" s="146" t="s">
        <v>1628</v>
      </c>
    </row>
    <row r="113" spans="2:65" s="1" customFormat="1" ht="10.199999999999999" x14ac:dyDescent="0.2">
      <c r="B113" s="34"/>
      <c r="D113" s="148" t="s">
        <v>180</v>
      </c>
      <c r="F113" s="149" t="s">
        <v>1627</v>
      </c>
      <c r="I113" s="150"/>
      <c r="L113" s="34"/>
      <c r="M113" s="151"/>
      <c r="T113" s="55"/>
      <c r="AT113" s="18" t="s">
        <v>180</v>
      </c>
      <c r="AU113" s="18" t="s">
        <v>87</v>
      </c>
    </row>
    <row r="114" spans="2:65" s="1" customFormat="1" ht="16.5" customHeight="1" x14ac:dyDescent="0.2">
      <c r="B114" s="34"/>
      <c r="C114" s="134" t="s">
        <v>100</v>
      </c>
      <c r="D114" s="134" t="s">
        <v>174</v>
      </c>
      <c r="E114" s="135" t="s">
        <v>1629</v>
      </c>
      <c r="F114" s="136" t="s">
        <v>1630</v>
      </c>
      <c r="G114" s="137" t="s">
        <v>1105</v>
      </c>
      <c r="H114" s="198"/>
      <c r="I114" s="139"/>
      <c r="J114" s="140">
        <f>ROUND(I114*H114,2)</f>
        <v>0</v>
      </c>
      <c r="K114" s="141"/>
      <c r="L114" s="34"/>
      <c r="M114" s="142" t="s">
        <v>34</v>
      </c>
      <c r="N114" s="143" t="s">
        <v>49</v>
      </c>
      <c r="P114" s="144">
        <f>O114*H114</f>
        <v>0</v>
      </c>
      <c r="Q114" s="144">
        <v>0</v>
      </c>
      <c r="R114" s="144">
        <f>Q114*H114</f>
        <v>0</v>
      </c>
      <c r="S114" s="144">
        <v>0</v>
      </c>
      <c r="T114" s="145">
        <f>S114*H114</f>
        <v>0</v>
      </c>
      <c r="AR114" s="146" t="s">
        <v>329</v>
      </c>
      <c r="AT114" s="146" t="s">
        <v>174</v>
      </c>
      <c r="AU114" s="146" t="s">
        <v>87</v>
      </c>
      <c r="AY114" s="18" t="s">
        <v>172</v>
      </c>
      <c r="BE114" s="147">
        <f>IF(N114="základní",J114,0)</f>
        <v>0</v>
      </c>
      <c r="BF114" s="147">
        <f>IF(N114="snížená",J114,0)</f>
        <v>0</v>
      </c>
      <c r="BG114" s="147">
        <f>IF(N114="zákl. přenesená",J114,0)</f>
        <v>0</v>
      </c>
      <c r="BH114" s="147">
        <f>IF(N114="sníž. přenesená",J114,0)</f>
        <v>0</v>
      </c>
      <c r="BI114" s="147">
        <f>IF(N114="nulová",J114,0)</f>
        <v>0</v>
      </c>
      <c r="BJ114" s="18" t="s">
        <v>85</v>
      </c>
      <c r="BK114" s="147">
        <f>ROUND(I114*H114,2)</f>
        <v>0</v>
      </c>
      <c r="BL114" s="18" t="s">
        <v>329</v>
      </c>
      <c r="BM114" s="146" t="s">
        <v>1631</v>
      </c>
    </row>
    <row r="115" spans="2:65" s="1" customFormat="1" ht="19.2" x14ac:dyDescent="0.2">
      <c r="B115" s="34"/>
      <c r="D115" s="148" t="s">
        <v>180</v>
      </c>
      <c r="F115" s="149" t="s">
        <v>1632</v>
      </c>
      <c r="I115" s="150"/>
      <c r="L115" s="34"/>
      <c r="M115" s="151"/>
      <c r="T115" s="55"/>
      <c r="AT115" s="18" t="s">
        <v>180</v>
      </c>
      <c r="AU115" s="18" t="s">
        <v>87</v>
      </c>
    </row>
    <row r="116" spans="2:65" s="1" customFormat="1" ht="10.199999999999999" x14ac:dyDescent="0.2">
      <c r="B116" s="34"/>
      <c r="D116" s="152" t="s">
        <v>182</v>
      </c>
      <c r="F116" s="153" t="s">
        <v>1633</v>
      </c>
      <c r="I116" s="150"/>
      <c r="L116" s="34"/>
      <c r="M116" s="199"/>
      <c r="N116" s="200"/>
      <c r="O116" s="200"/>
      <c r="P116" s="200"/>
      <c r="Q116" s="200"/>
      <c r="R116" s="200"/>
      <c r="S116" s="200"/>
      <c r="T116" s="201"/>
      <c r="AT116" s="18" t="s">
        <v>182</v>
      </c>
      <c r="AU116" s="18" t="s">
        <v>87</v>
      </c>
    </row>
    <row r="117" spans="2:65" s="1" customFormat="1" ht="6.9" customHeight="1" x14ac:dyDescent="0.2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34"/>
    </row>
  </sheetData>
  <sheetProtection algorithmName="SHA-512" hashValue="yPI7yXClX18SxjEtILmW/Gq8Lqc4euh4qK5apgKdz75oXtfVSg3UOMWWoyheDiD+Jok6SUydwW4r6CJ7rzPftg==" saltValue="AUvvMTJRysG7/EsvDU8zNvf8O7pYSRxl7r4afm4W7kS2nzsLrZFzg0AFK8wrPkI5bv50aVqlSjHu9lJ4wOvAFg==" spinCount="100000" sheet="1" objects="1" scenarios="1" formatColumns="0" formatRows="0" autoFilter="0"/>
  <autoFilter ref="C87:K116" xr:uid="{00000000-0009-0000-0000-00000F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7" r:id="rId1" xr:uid="{00000000-0004-0000-0F00-000000000000}"/>
    <hyperlink ref="F103" r:id="rId2" xr:uid="{00000000-0004-0000-0F00-000001000000}"/>
    <hyperlink ref="F109" r:id="rId3" xr:uid="{00000000-0004-0000-0F00-000002000000}"/>
    <hyperlink ref="F116" r:id="rId4" xr:uid="{00000000-0004-0000-0F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216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141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1451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1634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142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ROUND(J91,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ROUND((SUM(BE91:BE215)),  2)</f>
        <v>0</v>
      </c>
      <c r="I35" s="95">
        <v>0.21</v>
      </c>
      <c r="J35" s="85">
        <f>ROUND(((SUM(BE91:BE215))*I35),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ROUND((SUM(BF91:BF215)),  2)</f>
        <v>0</v>
      </c>
      <c r="I36" s="95">
        <v>0.12</v>
      </c>
      <c r="J36" s="85">
        <f>ROUND(((SUM(BF91:BF215))*I36),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ROUND((SUM(BG91:BG215)),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ROUND((SUM(BH91:BH215)),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ROUND((SUM(BI91:BI215)),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1451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05c - Elektro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J91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800</v>
      </c>
      <c r="E64" s="107"/>
      <c r="F64" s="107"/>
      <c r="G64" s="107"/>
      <c r="H64" s="107"/>
      <c r="I64" s="107"/>
      <c r="J64" s="108">
        <f>J92</f>
        <v>0</v>
      </c>
      <c r="L64" s="105"/>
    </row>
    <row r="65" spans="2:12" s="9" customFormat="1" ht="19.95" customHeight="1" x14ac:dyDescent="0.2">
      <c r="B65" s="109"/>
      <c r="D65" s="110" t="s">
        <v>1635</v>
      </c>
      <c r="E65" s="111"/>
      <c r="F65" s="111"/>
      <c r="G65" s="111"/>
      <c r="H65" s="111"/>
      <c r="I65" s="111"/>
      <c r="J65" s="112">
        <f>J93</f>
        <v>0</v>
      </c>
      <c r="L65" s="109"/>
    </row>
    <row r="66" spans="2:12" s="8" customFormat="1" ht="24.9" customHeight="1" x14ac:dyDescent="0.2">
      <c r="B66" s="105"/>
      <c r="D66" s="106" t="s">
        <v>1636</v>
      </c>
      <c r="E66" s="107"/>
      <c r="F66" s="107"/>
      <c r="G66" s="107"/>
      <c r="H66" s="107"/>
      <c r="I66" s="107"/>
      <c r="J66" s="108">
        <f>J129</f>
        <v>0</v>
      </c>
      <c r="L66" s="105"/>
    </row>
    <row r="67" spans="2:12" s="9" customFormat="1" ht="19.95" customHeight="1" x14ac:dyDescent="0.2">
      <c r="B67" s="109"/>
      <c r="D67" s="110" t="s">
        <v>1637</v>
      </c>
      <c r="E67" s="111"/>
      <c r="F67" s="111"/>
      <c r="G67" s="111"/>
      <c r="H67" s="111"/>
      <c r="I67" s="111"/>
      <c r="J67" s="112">
        <f>J130</f>
        <v>0</v>
      </c>
      <c r="L67" s="109"/>
    </row>
    <row r="68" spans="2:12" s="9" customFormat="1" ht="19.95" customHeight="1" x14ac:dyDescent="0.2">
      <c r="B68" s="109"/>
      <c r="D68" s="110" t="s">
        <v>1638</v>
      </c>
      <c r="E68" s="111"/>
      <c r="F68" s="111"/>
      <c r="G68" s="111"/>
      <c r="H68" s="111"/>
      <c r="I68" s="111"/>
      <c r="J68" s="112">
        <f>J179</f>
        <v>0</v>
      </c>
      <c r="L68" s="109"/>
    </row>
    <row r="69" spans="2:12" s="9" customFormat="1" ht="19.95" customHeight="1" x14ac:dyDescent="0.2">
      <c r="B69" s="109"/>
      <c r="D69" s="110" t="s">
        <v>1639</v>
      </c>
      <c r="E69" s="111"/>
      <c r="F69" s="111"/>
      <c r="G69" s="111"/>
      <c r="H69" s="111"/>
      <c r="I69" s="111"/>
      <c r="J69" s="112">
        <f>J191</f>
        <v>0</v>
      </c>
      <c r="L69" s="109"/>
    </row>
    <row r="70" spans="2:12" s="1" customFormat="1" ht="21.75" customHeight="1" x14ac:dyDescent="0.2">
      <c r="B70" s="34"/>
      <c r="L70" s="34"/>
    </row>
    <row r="71" spans="2:12" s="1" customFormat="1" ht="6.9" customHeight="1" x14ac:dyDescent="0.2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4"/>
    </row>
    <row r="75" spans="2:12" s="1" customFormat="1" ht="6.9" customHeight="1" x14ac:dyDescent="0.2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34"/>
    </row>
    <row r="76" spans="2:12" s="1" customFormat="1" ht="24.9" customHeight="1" x14ac:dyDescent="0.2">
      <c r="B76" s="34"/>
      <c r="C76" s="22" t="s">
        <v>157</v>
      </c>
      <c r="L76" s="34"/>
    </row>
    <row r="77" spans="2:12" s="1" customFormat="1" ht="6.9" customHeight="1" x14ac:dyDescent="0.2">
      <c r="B77" s="34"/>
      <c r="L77" s="34"/>
    </row>
    <row r="78" spans="2:12" s="1" customFormat="1" ht="12" customHeight="1" x14ac:dyDescent="0.2">
      <c r="B78" s="34"/>
      <c r="C78" s="28" t="s">
        <v>16</v>
      </c>
      <c r="L78" s="34"/>
    </row>
    <row r="79" spans="2:12" s="1" customFormat="1" ht="16.5" customHeight="1" x14ac:dyDescent="0.2">
      <c r="B79" s="34"/>
      <c r="E79" s="328" t="str">
        <f>E7</f>
        <v>ÚPRAVY HŘBITOVA KBELY- ETAPA1</v>
      </c>
      <c r="F79" s="329"/>
      <c r="G79" s="329"/>
      <c r="H79" s="329"/>
      <c r="L79" s="34"/>
    </row>
    <row r="80" spans="2:12" ht="12" customHeight="1" x14ac:dyDescent="0.2">
      <c r="B80" s="21"/>
      <c r="C80" s="28" t="s">
        <v>147</v>
      </c>
      <c r="L80" s="21"/>
    </row>
    <row r="81" spans="2:65" s="1" customFormat="1" ht="16.5" customHeight="1" x14ac:dyDescent="0.2">
      <c r="B81" s="34"/>
      <c r="E81" s="328" t="s">
        <v>1451</v>
      </c>
      <c r="F81" s="330"/>
      <c r="G81" s="330"/>
      <c r="H81" s="330"/>
      <c r="L81" s="34"/>
    </row>
    <row r="82" spans="2:65" s="1" customFormat="1" ht="12" customHeight="1" x14ac:dyDescent="0.2">
      <c r="B82" s="34"/>
      <c r="C82" s="28" t="s">
        <v>149</v>
      </c>
      <c r="L82" s="34"/>
    </row>
    <row r="83" spans="2:65" s="1" customFormat="1" ht="16.5" customHeight="1" x14ac:dyDescent="0.2">
      <c r="B83" s="34"/>
      <c r="E83" s="292" t="str">
        <f>E11</f>
        <v>05c - Elektro</v>
      </c>
      <c r="F83" s="330"/>
      <c r="G83" s="330"/>
      <c r="H83" s="330"/>
      <c r="L83" s="34"/>
    </row>
    <row r="84" spans="2:65" s="1" customFormat="1" ht="6.9" customHeight="1" x14ac:dyDescent="0.2">
      <c r="B84" s="34"/>
      <c r="L84" s="34"/>
    </row>
    <row r="85" spans="2:65" s="1" customFormat="1" ht="12" customHeight="1" x14ac:dyDescent="0.2">
      <c r="B85" s="34"/>
      <c r="C85" s="28" t="s">
        <v>21</v>
      </c>
      <c r="F85" s="26" t="str">
        <f>F14</f>
        <v>Praha 9-Kbely</v>
      </c>
      <c r="I85" s="28" t="s">
        <v>23</v>
      </c>
      <c r="J85" s="51" t="str">
        <f>IF(J14="","",J14)</f>
        <v>17. 11. 2024</v>
      </c>
      <c r="L85" s="34"/>
    </row>
    <row r="86" spans="2:65" s="1" customFormat="1" ht="6.9" customHeight="1" x14ac:dyDescent="0.2">
      <c r="B86" s="34"/>
      <c r="L86" s="34"/>
    </row>
    <row r="87" spans="2:65" s="1" customFormat="1" ht="25.65" customHeight="1" x14ac:dyDescent="0.2">
      <c r="B87" s="34"/>
      <c r="C87" s="28" t="s">
        <v>29</v>
      </c>
      <c r="F87" s="26" t="str">
        <f>E17</f>
        <v>MĆ Praha 19, Semilská 43/1, 197 00 Praha 9-Kbely</v>
      </c>
      <c r="I87" s="28" t="s">
        <v>37</v>
      </c>
      <c r="J87" s="32" t="str">
        <f>E23</f>
        <v xml:space="preserve">Ing.Jan Pustějovský, Ph.D.,  </v>
      </c>
      <c r="L87" s="34"/>
    </row>
    <row r="88" spans="2:65" s="1" customFormat="1" ht="15.15" customHeight="1" x14ac:dyDescent="0.2">
      <c r="B88" s="34"/>
      <c r="C88" s="28" t="s">
        <v>35</v>
      </c>
      <c r="F88" s="26" t="str">
        <f>IF(E20="","",E20)</f>
        <v>Vyplň údaj</v>
      </c>
      <c r="I88" s="28" t="s">
        <v>40</v>
      </c>
      <c r="J88" s="32" t="str">
        <f>E26</f>
        <v xml:space="preserve"> </v>
      </c>
      <c r="L88" s="34"/>
    </row>
    <row r="89" spans="2:65" s="1" customFormat="1" ht="10.35" customHeight="1" x14ac:dyDescent="0.2">
      <c r="B89" s="34"/>
      <c r="L89" s="34"/>
    </row>
    <row r="90" spans="2:65" s="10" customFormat="1" ht="29.25" customHeight="1" x14ac:dyDescent="0.2">
      <c r="B90" s="113"/>
      <c r="C90" s="114" t="s">
        <v>158</v>
      </c>
      <c r="D90" s="115" t="s">
        <v>63</v>
      </c>
      <c r="E90" s="115" t="s">
        <v>59</v>
      </c>
      <c r="F90" s="115" t="s">
        <v>60</v>
      </c>
      <c r="G90" s="115" t="s">
        <v>159</v>
      </c>
      <c r="H90" s="115" t="s">
        <v>160</v>
      </c>
      <c r="I90" s="115" t="s">
        <v>161</v>
      </c>
      <c r="J90" s="116" t="s">
        <v>153</v>
      </c>
      <c r="K90" s="117" t="s">
        <v>162</v>
      </c>
      <c r="L90" s="113"/>
      <c r="M90" s="58" t="s">
        <v>34</v>
      </c>
      <c r="N90" s="59" t="s">
        <v>48</v>
      </c>
      <c r="O90" s="59" t="s">
        <v>163</v>
      </c>
      <c r="P90" s="59" t="s">
        <v>164</v>
      </c>
      <c r="Q90" s="59" t="s">
        <v>165</v>
      </c>
      <c r="R90" s="59" t="s">
        <v>166</v>
      </c>
      <c r="S90" s="59" t="s">
        <v>167</v>
      </c>
      <c r="T90" s="60" t="s">
        <v>168</v>
      </c>
    </row>
    <row r="91" spans="2:65" s="1" customFormat="1" ht="22.8" customHeight="1" x14ac:dyDescent="0.3">
      <c r="B91" s="34"/>
      <c r="C91" s="63" t="s">
        <v>169</v>
      </c>
      <c r="J91" s="118">
        <f>BK91</f>
        <v>0</v>
      </c>
      <c r="L91" s="34"/>
      <c r="M91" s="61"/>
      <c r="N91" s="52"/>
      <c r="O91" s="52"/>
      <c r="P91" s="119">
        <f>P92+P129</f>
        <v>0</v>
      </c>
      <c r="Q91" s="52"/>
      <c r="R91" s="119">
        <f>R92+R129</f>
        <v>8.4917000000000006E-2</v>
      </c>
      <c r="S91" s="52"/>
      <c r="T91" s="120">
        <f>T92+T129</f>
        <v>0</v>
      </c>
      <c r="AT91" s="18" t="s">
        <v>77</v>
      </c>
      <c r="AU91" s="18" t="s">
        <v>154</v>
      </c>
      <c r="BK91" s="121">
        <f>BK92+BK129</f>
        <v>0</v>
      </c>
    </row>
    <row r="92" spans="2:65" s="11" customFormat="1" ht="25.95" customHeight="1" x14ac:dyDescent="0.25">
      <c r="B92" s="122"/>
      <c r="D92" s="123" t="s">
        <v>77</v>
      </c>
      <c r="E92" s="124" t="s">
        <v>437</v>
      </c>
      <c r="F92" s="124" t="s">
        <v>1036</v>
      </c>
      <c r="I92" s="125"/>
      <c r="J92" s="126">
        <f>BK92</f>
        <v>0</v>
      </c>
      <c r="L92" s="122"/>
      <c r="M92" s="127"/>
      <c r="P92" s="128">
        <f>P93</f>
        <v>0</v>
      </c>
      <c r="R92" s="128">
        <f>R93</f>
        <v>4.2100000000000002E-3</v>
      </c>
      <c r="T92" s="129">
        <f>T93</f>
        <v>0</v>
      </c>
      <c r="AR92" s="123" t="s">
        <v>87</v>
      </c>
      <c r="AT92" s="130" t="s">
        <v>77</v>
      </c>
      <c r="AU92" s="130" t="s">
        <v>78</v>
      </c>
      <c r="AY92" s="123" t="s">
        <v>172</v>
      </c>
      <c r="BK92" s="131">
        <f>BK93</f>
        <v>0</v>
      </c>
    </row>
    <row r="93" spans="2:65" s="11" customFormat="1" ht="22.8" customHeight="1" x14ac:dyDescent="0.25">
      <c r="B93" s="122"/>
      <c r="D93" s="123" t="s">
        <v>77</v>
      </c>
      <c r="E93" s="132" t="s">
        <v>1640</v>
      </c>
      <c r="F93" s="132" t="s">
        <v>1641</v>
      </c>
      <c r="I93" s="125"/>
      <c r="J93" s="133">
        <f>BK93</f>
        <v>0</v>
      </c>
      <c r="L93" s="122"/>
      <c r="M93" s="127"/>
      <c r="P93" s="128">
        <f>SUM(P94:P128)</f>
        <v>0</v>
      </c>
      <c r="R93" s="128">
        <f>SUM(R94:R128)</f>
        <v>4.2100000000000002E-3</v>
      </c>
      <c r="T93" s="129">
        <f>SUM(T94:T128)</f>
        <v>0</v>
      </c>
      <c r="AR93" s="123" t="s">
        <v>87</v>
      </c>
      <c r="AT93" s="130" t="s">
        <v>77</v>
      </c>
      <c r="AU93" s="130" t="s">
        <v>85</v>
      </c>
      <c r="AY93" s="123" t="s">
        <v>172</v>
      </c>
      <c r="BK93" s="131">
        <f>SUM(BK94:BK128)</f>
        <v>0</v>
      </c>
    </row>
    <row r="94" spans="2:65" s="1" customFormat="1" ht="16.5" customHeight="1" x14ac:dyDescent="0.2">
      <c r="B94" s="34"/>
      <c r="C94" s="134" t="s">
        <v>85</v>
      </c>
      <c r="D94" s="134" t="s">
        <v>174</v>
      </c>
      <c r="E94" s="135" t="s">
        <v>1642</v>
      </c>
      <c r="F94" s="136" t="s">
        <v>1643</v>
      </c>
      <c r="G94" s="137" t="s">
        <v>188</v>
      </c>
      <c r="H94" s="138">
        <v>2</v>
      </c>
      <c r="I94" s="139"/>
      <c r="J94" s="140">
        <f>ROUND(I94*H94,2)</f>
        <v>0</v>
      </c>
      <c r="K94" s="141"/>
      <c r="L94" s="34"/>
      <c r="M94" s="142" t="s">
        <v>34</v>
      </c>
      <c r="N94" s="143" t="s">
        <v>49</v>
      </c>
      <c r="P94" s="144">
        <f>O94*H94</f>
        <v>0</v>
      </c>
      <c r="Q94" s="144">
        <v>0</v>
      </c>
      <c r="R94" s="144">
        <f>Q94*H94</f>
        <v>0</v>
      </c>
      <c r="S94" s="144">
        <v>0</v>
      </c>
      <c r="T94" s="145">
        <f>S94*H94</f>
        <v>0</v>
      </c>
      <c r="AR94" s="146" t="s">
        <v>329</v>
      </c>
      <c r="AT94" s="146" t="s">
        <v>174</v>
      </c>
      <c r="AU94" s="146" t="s">
        <v>87</v>
      </c>
      <c r="AY94" s="18" t="s">
        <v>172</v>
      </c>
      <c r="BE94" s="147">
        <f>IF(N94="základní",J94,0)</f>
        <v>0</v>
      </c>
      <c r="BF94" s="147">
        <f>IF(N94="snížená",J94,0)</f>
        <v>0</v>
      </c>
      <c r="BG94" s="147">
        <f>IF(N94="zákl. přenesená",J94,0)</f>
        <v>0</v>
      </c>
      <c r="BH94" s="147">
        <f>IF(N94="sníž. přenesená",J94,0)</f>
        <v>0</v>
      </c>
      <c r="BI94" s="147">
        <f>IF(N94="nulová",J94,0)</f>
        <v>0</v>
      </c>
      <c r="BJ94" s="18" t="s">
        <v>85</v>
      </c>
      <c r="BK94" s="147">
        <f>ROUND(I94*H94,2)</f>
        <v>0</v>
      </c>
      <c r="BL94" s="18" t="s">
        <v>329</v>
      </c>
      <c r="BM94" s="146" t="s">
        <v>1644</v>
      </c>
    </row>
    <row r="95" spans="2:65" s="1" customFormat="1" ht="19.2" x14ac:dyDescent="0.2">
      <c r="B95" s="34"/>
      <c r="D95" s="148" t="s">
        <v>180</v>
      </c>
      <c r="F95" s="149" t="s">
        <v>1645</v>
      </c>
      <c r="I95" s="150"/>
      <c r="L95" s="34"/>
      <c r="M95" s="151"/>
      <c r="T95" s="55"/>
      <c r="AT95" s="18" t="s">
        <v>180</v>
      </c>
      <c r="AU95" s="18" t="s">
        <v>87</v>
      </c>
    </row>
    <row r="96" spans="2:65" s="1" customFormat="1" ht="10.199999999999999" x14ac:dyDescent="0.2">
      <c r="B96" s="34"/>
      <c r="D96" s="152" t="s">
        <v>182</v>
      </c>
      <c r="F96" s="153" t="s">
        <v>1646</v>
      </c>
      <c r="I96" s="150"/>
      <c r="L96" s="34"/>
      <c r="M96" s="151"/>
      <c r="T96" s="55"/>
      <c r="AT96" s="18" t="s">
        <v>182</v>
      </c>
      <c r="AU96" s="18" t="s">
        <v>87</v>
      </c>
    </row>
    <row r="97" spans="2:65" s="1" customFormat="1" ht="16.5" customHeight="1" x14ac:dyDescent="0.2">
      <c r="B97" s="34"/>
      <c r="C97" s="187" t="s">
        <v>87</v>
      </c>
      <c r="D97" s="187" t="s">
        <v>940</v>
      </c>
      <c r="E97" s="188" t="s">
        <v>1647</v>
      </c>
      <c r="F97" s="189" t="s">
        <v>1648</v>
      </c>
      <c r="G97" s="190" t="s">
        <v>188</v>
      </c>
      <c r="H97" s="191">
        <v>2</v>
      </c>
      <c r="I97" s="192"/>
      <c r="J97" s="193">
        <f>ROUND(I97*H97,2)</f>
        <v>0</v>
      </c>
      <c r="K97" s="194"/>
      <c r="L97" s="195"/>
      <c r="M97" s="196" t="s">
        <v>34</v>
      </c>
      <c r="N97" s="197" t="s">
        <v>49</v>
      </c>
      <c r="P97" s="144">
        <f>O97*H97</f>
        <v>0</v>
      </c>
      <c r="Q97" s="144">
        <v>9.0000000000000006E-5</v>
      </c>
      <c r="R97" s="144">
        <f>Q97*H97</f>
        <v>1.8000000000000001E-4</v>
      </c>
      <c r="S97" s="144">
        <v>0</v>
      </c>
      <c r="T97" s="145">
        <f>S97*H97</f>
        <v>0</v>
      </c>
      <c r="AR97" s="146" t="s">
        <v>445</v>
      </c>
      <c r="AT97" s="146" t="s">
        <v>940</v>
      </c>
      <c r="AU97" s="146" t="s">
        <v>87</v>
      </c>
      <c r="AY97" s="18" t="s">
        <v>172</v>
      </c>
      <c r="BE97" s="147">
        <f>IF(N97="základní",J97,0)</f>
        <v>0</v>
      </c>
      <c r="BF97" s="147">
        <f>IF(N97="snížená",J97,0)</f>
        <v>0</v>
      </c>
      <c r="BG97" s="147">
        <f>IF(N97="zákl. přenesená",J97,0)</f>
        <v>0</v>
      </c>
      <c r="BH97" s="147">
        <f>IF(N97="sníž. přenesená",J97,0)</f>
        <v>0</v>
      </c>
      <c r="BI97" s="147">
        <f>IF(N97="nulová",J97,0)</f>
        <v>0</v>
      </c>
      <c r="BJ97" s="18" t="s">
        <v>85</v>
      </c>
      <c r="BK97" s="147">
        <f>ROUND(I97*H97,2)</f>
        <v>0</v>
      </c>
      <c r="BL97" s="18" t="s">
        <v>329</v>
      </c>
      <c r="BM97" s="146" t="s">
        <v>1649</v>
      </c>
    </row>
    <row r="98" spans="2:65" s="1" customFormat="1" ht="10.199999999999999" x14ac:dyDescent="0.2">
      <c r="B98" s="34"/>
      <c r="D98" s="148" t="s">
        <v>180</v>
      </c>
      <c r="F98" s="149" t="s">
        <v>1648</v>
      </c>
      <c r="I98" s="150"/>
      <c r="L98" s="34"/>
      <c r="M98" s="151"/>
      <c r="T98" s="55"/>
      <c r="AT98" s="18" t="s">
        <v>180</v>
      </c>
      <c r="AU98" s="18" t="s">
        <v>87</v>
      </c>
    </row>
    <row r="99" spans="2:65" s="1" customFormat="1" ht="16.5" customHeight="1" x14ac:dyDescent="0.2">
      <c r="B99" s="34"/>
      <c r="C99" s="134" t="s">
        <v>193</v>
      </c>
      <c r="D99" s="134" t="s">
        <v>174</v>
      </c>
      <c r="E99" s="135" t="s">
        <v>1650</v>
      </c>
      <c r="F99" s="136" t="s">
        <v>1651</v>
      </c>
      <c r="G99" s="137" t="s">
        <v>188</v>
      </c>
      <c r="H99" s="138">
        <v>1</v>
      </c>
      <c r="I99" s="139"/>
      <c r="J99" s="140">
        <f>ROUND(I99*H99,2)</f>
        <v>0</v>
      </c>
      <c r="K99" s="141"/>
      <c r="L99" s="34"/>
      <c r="M99" s="142" t="s">
        <v>34</v>
      </c>
      <c r="N99" s="143" t="s">
        <v>49</v>
      </c>
      <c r="P99" s="144">
        <f>O99*H99</f>
        <v>0</v>
      </c>
      <c r="Q99" s="144">
        <v>0</v>
      </c>
      <c r="R99" s="144">
        <f>Q99*H99</f>
        <v>0</v>
      </c>
      <c r="S99" s="144">
        <v>0</v>
      </c>
      <c r="T99" s="145">
        <f>S99*H99</f>
        <v>0</v>
      </c>
      <c r="AR99" s="146" t="s">
        <v>329</v>
      </c>
      <c r="AT99" s="146" t="s">
        <v>174</v>
      </c>
      <c r="AU99" s="146" t="s">
        <v>87</v>
      </c>
      <c r="AY99" s="18" t="s">
        <v>172</v>
      </c>
      <c r="BE99" s="147">
        <f>IF(N99="základní",J99,0)</f>
        <v>0</v>
      </c>
      <c r="BF99" s="147">
        <f>IF(N99="snížená",J99,0)</f>
        <v>0</v>
      </c>
      <c r="BG99" s="147">
        <f>IF(N99="zákl. přenesená",J99,0)</f>
        <v>0</v>
      </c>
      <c r="BH99" s="147">
        <f>IF(N99="sníž. přenesená",J99,0)</f>
        <v>0</v>
      </c>
      <c r="BI99" s="147">
        <f>IF(N99="nulová",J99,0)</f>
        <v>0</v>
      </c>
      <c r="BJ99" s="18" t="s">
        <v>85</v>
      </c>
      <c r="BK99" s="147">
        <f>ROUND(I99*H99,2)</f>
        <v>0</v>
      </c>
      <c r="BL99" s="18" t="s">
        <v>329</v>
      </c>
      <c r="BM99" s="146" t="s">
        <v>1652</v>
      </c>
    </row>
    <row r="100" spans="2:65" s="1" customFormat="1" ht="10.199999999999999" x14ac:dyDescent="0.2">
      <c r="B100" s="34"/>
      <c r="D100" s="148" t="s">
        <v>180</v>
      </c>
      <c r="F100" s="149" t="s">
        <v>1653</v>
      </c>
      <c r="I100" s="150"/>
      <c r="L100" s="34"/>
      <c r="M100" s="151"/>
      <c r="T100" s="55"/>
      <c r="AT100" s="18" t="s">
        <v>180</v>
      </c>
      <c r="AU100" s="18" t="s">
        <v>87</v>
      </c>
    </row>
    <row r="101" spans="2:65" s="1" customFormat="1" ht="10.199999999999999" x14ac:dyDescent="0.2">
      <c r="B101" s="34"/>
      <c r="D101" s="152" t="s">
        <v>182</v>
      </c>
      <c r="F101" s="153" t="s">
        <v>1654</v>
      </c>
      <c r="I101" s="150"/>
      <c r="L101" s="34"/>
      <c r="M101" s="151"/>
      <c r="T101" s="55"/>
      <c r="AT101" s="18" t="s">
        <v>182</v>
      </c>
      <c r="AU101" s="18" t="s">
        <v>87</v>
      </c>
    </row>
    <row r="102" spans="2:65" s="1" customFormat="1" ht="24.15" customHeight="1" x14ac:dyDescent="0.2">
      <c r="B102" s="34"/>
      <c r="C102" s="187" t="s">
        <v>178</v>
      </c>
      <c r="D102" s="187" t="s">
        <v>940</v>
      </c>
      <c r="E102" s="188" t="s">
        <v>1655</v>
      </c>
      <c r="F102" s="189" t="s">
        <v>1656</v>
      </c>
      <c r="G102" s="190" t="s">
        <v>188</v>
      </c>
      <c r="H102" s="191">
        <v>1</v>
      </c>
      <c r="I102" s="192"/>
      <c r="J102" s="193">
        <f>ROUND(I102*H102,2)</f>
        <v>0</v>
      </c>
      <c r="K102" s="194"/>
      <c r="L102" s="195"/>
      <c r="M102" s="196" t="s">
        <v>34</v>
      </c>
      <c r="N102" s="197" t="s">
        <v>49</v>
      </c>
      <c r="P102" s="144">
        <f>O102*H102</f>
        <v>0</v>
      </c>
      <c r="Q102" s="144">
        <v>1.4999999999999999E-4</v>
      </c>
      <c r="R102" s="144">
        <f>Q102*H102</f>
        <v>1.4999999999999999E-4</v>
      </c>
      <c r="S102" s="144">
        <v>0</v>
      </c>
      <c r="T102" s="145">
        <f>S102*H102</f>
        <v>0</v>
      </c>
      <c r="AR102" s="146" t="s">
        <v>445</v>
      </c>
      <c r="AT102" s="146" t="s">
        <v>940</v>
      </c>
      <c r="AU102" s="146" t="s">
        <v>87</v>
      </c>
      <c r="AY102" s="18" t="s">
        <v>172</v>
      </c>
      <c r="BE102" s="147">
        <f>IF(N102="základní",J102,0)</f>
        <v>0</v>
      </c>
      <c r="BF102" s="147">
        <f>IF(N102="snížená",J102,0)</f>
        <v>0</v>
      </c>
      <c r="BG102" s="147">
        <f>IF(N102="zákl. přenesená",J102,0)</f>
        <v>0</v>
      </c>
      <c r="BH102" s="147">
        <f>IF(N102="sníž. přenesená",J102,0)</f>
        <v>0</v>
      </c>
      <c r="BI102" s="147">
        <f>IF(N102="nulová",J102,0)</f>
        <v>0</v>
      </c>
      <c r="BJ102" s="18" t="s">
        <v>85</v>
      </c>
      <c r="BK102" s="147">
        <f>ROUND(I102*H102,2)</f>
        <v>0</v>
      </c>
      <c r="BL102" s="18" t="s">
        <v>329</v>
      </c>
      <c r="BM102" s="146" t="s">
        <v>1657</v>
      </c>
    </row>
    <row r="103" spans="2:65" s="1" customFormat="1" ht="19.2" x14ac:dyDescent="0.2">
      <c r="B103" s="34"/>
      <c r="D103" s="148" t="s">
        <v>180</v>
      </c>
      <c r="F103" s="149" t="s">
        <v>1656</v>
      </c>
      <c r="I103" s="150"/>
      <c r="L103" s="34"/>
      <c r="M103" s="151"/>
      <c r="T103" s="55"/>
      <c r="AT103" s="18" t="s">
        <v>180</v>
      </c>
      <c r="AU103" s="18" t="s">
        <v>87</v>
      </c>
    </row>
    <row r="104" spans="2:65" s="1" customFormat="1" ht="21.75" customHeight="1" x14ac:dyDescent="0.2">
      <c r="B104" s="34"/>
      <c r="C104" s="134" t="s">
        <v>239</v>
      </c>
      <c r="D104" s="134" t="s">
        <v>174</v>
      </c>
      <c r="E104" s="135" t="s">
        <v>1658</v>
      </c>
      <c r="F104" s="136" t="s">
        <v>1659</v>
      </c>
      <c r="G104" s="137" t="s">
        <v>188</v>
      </c>
      <c r="H104" s="138">
        <v>6</v>
      </c>
      <c r="I104" s="139"/>
      <c r="J104" s="140">
        <f>ROUND(I104*H104,2)</f>
        <v>0</v>
      </c>
      <c r="K104" s="141"/>
      <c r="L104" s="34"/>
      <c r="M104" s="142" t="s">
        <v>34</v>
      </c>
      <c r="N104" s="143" t="s">
        <v>49</v>
      </c>
      <c r="P104" s="144">
        <f>O104*H104</f>
        <v>0</v>
      </c>
      <c r="Q104" s="144">
        <v>0</v>
      </c>
      <c r="R104" s="144">
        <f>Q104*H104</f>
        <v>0</v>
      </c>
      <c r="S104" s="144">
        <v>0</v>
      </c>
      <c r="T104" s="145">
        <f>S104*H104</f>
        <v>0</v>
      </c>
      <c r="AR104" s="146" t="s">
        <v>329</v>
      </c>
      <c r="AT104" s="146" t="s">
        <v>174</v>
      </c>
      <c r="AU104" s="146" t="s">
        <v>87</v>
      </c>
      <c r="AY104" s="18" t="s">
        <v>172</v>
      </c>
      <c r="BE104" s="147">
        <f>IF(N104="základní",J104,0)</f>
        <v>0</v>
      </c>
      <c r="BF104" s="147">
        <f>IF(N104="snížená",J104,0)</f>
        <v>0</v>
      </c>
      <c r="BG104" s="147">
        <f>IF(N104="zákl. přenesená",J104,0)</f>
        <v>0</v>
      </c>
      <c r="BH104" s="147">
        <f>IF(N104="sníž. přenesená",J104,0)</f>
        <v>0</v>
      </c>
      <c r="BI104" s="147">
        <f>IF(N104="nulová",J104,0)</f>
        <v>0</v>
      </c>
      <c r="BJ104" s="18" t="s">
        <v>85</v>
      </c>
      <c r="BK104" s="147">
        <f>ROUND(I104*H104,2)</f>
        <v>0</v>
      </c>
      <c r="BL104" s="18" t="s">
        <v>329</v>
      </c>
      <c r="BM104" s="146" t="s">
        <v>1660</v>
      </c>
    </row>
    <row r="105" spans="2:65" s="1" customFormat="1" ht="10.199999999999999" x14ac:dyDescent="0.2">
      <c r="B105" s="34"/>
      <c r="D105" s="148" t="s">
        <v>180</v>
      </c>
      <c r="F105" s="149" t="s">
        <v>1661</v>
      </c>
      <c r="I105" s="150"/>
      <c r="L105" s="34"/>
      <c r="M105" s="151"/>
      <c r="T105" s="55"/>
      <c r="AT105" s="18" t="s">
        <v>180</v>
      </c>
      <c r="AU105" s="18" t="s">
        <v>87</v>
      </c>
    </row>
    <row r="106" spans="2:65" s="1" customFormat="1" ht="10.199999999999999" x14ac:dyDescent="0.2">
      <c r="B106" s="34"/>
      <c r="D106" s="152" t="s">
        <v>182</v>
      </c>
      <c r="F106" s="153" t="s">
        <v>1662</v>
      </c>
      <c r="I106" s="150"/>
      <c r="L106" s="34"/>
      <c r="M106" s="151"/>
      <c r="T106" s="55"/>
      <c r="AT106" s="18" t="s">
        <v>182</v>
      </c>
      <c r="AU106" s="18" t="s">
        <v>87</v>
      </c>
    </row>
    <row r="107" spans="2:65" s="12" customFormat="1" ht="10.199999999999999" x14ac:dyDescent="0.2">
      <c r="B107" s="154"/>
      <c r="D107" s="148" t="s">
        <v>184</v>
      </c>
      <c r="E107" s="155" t="s">
        <v>34</v>
      </c>
      <c r="F107" s="156" t="s">
        <v>1663</v>
      </c>
      <c r="H107" s="157">
        <v>2</v>
      </c>
      <c r="I107" s="158"/>
      <c r="L107" s="154"/>
      <c r="M107" s="159"/>
      <c r="T107" s="160"/>
      <c r="AT107" s="155" t="s">
        <v>184</v>
      </c>
      <c r="AU107" s="155" t="s">
        <v>87</v>
      </c>
      <c r="AV107" s="12" t="s">
        <v>87</v>
      </c>
      <c r="AW107" s="12" t="s">
        <v>39</v>
      </c>
      <c r="AX107" s="12" t="s">
        <v>78</v>
      </c>
      <c r="AY107" s="155" t="s">
        <v>172</v>
      </c>
    </row>
    <row r="108" spans="2:65" s="12" customFormat="1" ht="10.199999999999999" x14ac:dyDescent="0.2">
      <c r="B108" s="154"/>
      <c r="D108" s="148" t="s">
        <v>184</v>
      </c>
      <c r="E108" s="155" t="s">
        <v>34</v>
      </c>
      <c r="F108" s="156" t="s">
        <v>1664</v>
      </c>
      <c r="H108" s="157">
        <v>4</v>
      </c>
      <c r="I108" s="158"/>
      <c r="L108" s="154"/>
      <c r="M108" s="159"/>
      <c r="T108" s="160"/>
      <c r="AT108" s="155" t="s">
        <v>184</v>
      </c>
      <c r="AU108" s="155" t="s">
        <v>87</v>
      </c>
      <c r="AV108" s="12" t="s">
        <v>87</v>
      </c>
      <c r="AW108" s="12" t="s">
        <v>39</v>
      </c>
      <c r="AX108" s="12" t="s">
        <v>78</v>
      </c>
      <c r="AY108" s="155" t="s">
        <v>172</v>
      </c>
    </row>
    <row r="109" spans="2:65" s="13" customFormat="1" ht="10.199999999999999" x14ac:dyDescent="0.2">
      <c r="B109" s="164"/>
      <c r="D109" s="148" t="s">
        <v>184</v>
      </c>
      <c r="E109" s="165" t="s">
        <v>34</v>
      </c>
      <c r="F109" s="166" t="s">
        <v>259</v>
      </c>
      <c r="H109" s="167">
        <v>6</v>
      </c>
      <c r="I109" s="168"/>
      <c r="L109" s="164"/>
      <c r="M109" s="169"/>
      <c r="T109" s="170"/>
      <c r="AT109" s="165" t="s">
        <v>184</v>
      </c>
      <c r="AU109" s="165" t="s">
        <v>87</v>
      </c>
      <c r="AV109" s="13" t="s">
        <v>178</v>
      </c>
      <c r="AW109" s="13" t="s">
        <v>39</v>
      </c>
      <c r="AX109" s="13" t="s">
        <v>85</v>
      </c>
      <c r="AY109" s="165" t="s">
        <v>172</v>
      </c>
    </row>
    <row r="110" spans="2:65" s="1" customFormat="1" ht="16.5" customHeight="1" x14ac:dyDescent="0.2">
      <c r="B110" s="34"/>
      <c r="C110" s="187" t="s">
        <v>245</v>
      </c>
      <c r="D110" s="187" t="s">
        <v>940</v>
      </c>
      <c r="E110" s="188" t="s">
        <v>1665</v>
      </c>
      <c r="F110" s="189" t="s">
        <v>1666</v>
      </c>
      <c r="G110" s="190" t="s">
        <v>188</v>
      </c>
      <c r="H110" s="191">
        <v>2</v>
      </c>
      <c r="I110" s="192"/>
      <c r="J110" s="193">
        <f>ROUND(I110*H110,2)</f>
        <v>0</v>
      </c>
      <c r="K110" s="194"/>
      <c r="L110" s="195"/>
      <c r="M110" s="196" t="s">
        <v>34</v>
      </c>
      <c r="N110" s="197" t="s">
        <v>49</v>
      </c>
      <c r="P110" s="144">
        <f>O110*H110</f>
        <v>0</v>
      </c>
      <c r="Q110" s="144">
        <v>1E-4</v>
      </c>
      <c r="R110" s="144">
        <f>Q110*H110</f>
        <v>2.0000000000000001E-4</v>
      </c>
      <c r="S110" s="144">
        <v>0</v>
      </c>
      <c r="T110" s="145">
        <f>S110*H110</f>
        <v>0</v>
      </c>
      <c r="AR110" s="146" t="s">
        <v>445</v>
      </c>
      <c r="AT110" s="146" t="s">
        <v>940</v>
      </c>
      <c r="AU110" s="146" t="s">
        <v>87</v>
      </c>
      <c r="AY110" s="18" t="s">
        <v>172</v>
      </c>
      <c r="BE110" s="147">
        <f>IF(N110="základní",J110,0)</f>
        <v>0</v>
      </c>
      <c r="BF110" s="147">
        <f>IF(N110="snížená",J110,0)</f>
        <v>0</v>
      </c>
      <c r="BG110" s="147">
        <f>IF(N110="zákl. přenesená",J110,0)</f>
        <v>0</v>
      </c>
      <c r="BH110" s="147">
        <f>IF(N110="sníž. přenesená",J110,0)</f>
        <v>0</v>
      </c>
      <c r="BI110" s="147">
        <f>IF(N110="nulová",J110,0)</f>
        <v>0</v>
      </c>
      <c r="BJ110" s="18" t="s">
        <v>85</v>
      </c>
      <c r="BK110" s="147">
        <f>ROUND(I110*H110,2)</f>
        <v>0</v>
      </c>
      <c r="BL110" s="18" t="s">
        <v>329</v>
      </c>
      <c r="BM110" s="146" t="s">
        <v>1667</v>
      </c>
    </row>
    <row r="111" spans="2:65" s="1" customFormat="1" ht="10.199999999999999" x14ac:dyDescent="0.2">
      <c r="B111" s="34"/>
      <c r="D111" s="148" t="s">
        <v>180</v>
      </c>
      <c r="F111" s="149" t="s">
        <v>1666</v>
      </c>
      <c r="I111" s="150"/>
      <c r="L111" s="34"/>
      <c r="M111" s="151"/>
      <c r="T111" s="55"/>
      <c r="AT111" s="18" t="s">
        <v>180</v>
      </c>
      <c r="AU111" s="18" t="s">
        <v>87</v>
      </c>
    </row>
    <row r="112" spans="2:65" s="12" customFormat="1" ht="10.199999999999999" x14ac:dyDescent="0.2">
      <c r="B112" s="154"/>
      <c r="D112" s="148" t="s">
        <v>184</v>
      </c>
      <c r="E112" s="155" t="s">
        <v>34</v>
      </c>
      <c r="F112" s="156" t="s">
        <v>1663</v>
      </c>
      <c r="H112" s="157">
        <v>2</v>
      </c>
      <c r="I112" s="158"/>
      <c r="L112" s="154"/>
      <c r="M112" s="159"/>
      <c r="T112" s="160"/>
      <c r="AT112" s="155" t="s">
        <v>184</v>
      </c>
      <c r="AU112" s="155" t="s">
        <v>87</v>
      </c>
      <c r="AV112" s="12" t="s">
        <v>87</v>
      </c>
      <c r="AW112" s="12" t="s">
        <v>39</v>
      </c>
      <c r="AX112" s="12" t="s">
        <v>85</v>
      </c>
      <c r="AY112" s="155" t="s">
        <v>172</v>
      </c>
    </row>
    <row r="113" spans="2:65" s="1" customFormat="1" ht="16.5" customHeight="1" x14ac:dyDescent="0.2">
      <c r="B113" s="34"/>
      <c r="C113" s="187" t="s">
        <v>252</v>
      </c>
      <c r="D113" s="187" t="s">
        <v>940</v>
      </c>
      <c r="E113" s="188" t="s">
        <v>1668</v>
      </c>
      <c r="F113" s="189" t="s">
        <v>1669</v>
      </c>
      <c r="G113" s="190" t="s">
        <v>188</v>
      </c>
      <c r="H113" s="191">
        <v>4</v>
      </c>
      <c r="I113" s="192"/>
      <c r="J113" s="193">
        <f>ROUND(I113*H113,2)</f>
        <v>0</v>
      </c>
      <c r="K113" s="194"/>
      <c r="L113" s="195"/>
      <c r="M113" s="196" t="s">
        <v>34</v>
      </c>
      <c r="N113" s="197" t="s">
        <v>49</v>
      </c>
      <c r="P113" s="144">
        <f>O113*H113</f>
        <v>0</v>
      </c>
      <c r="Q113" s="144">
        <v>2.0000000000000001E-4</v>
      </c>
      <c r="R113" s="144">
        <f>Q113*H113</f>
        <v>8.0000000000000004E-4</v>
      </c>
      <c r="S113" s="144">
        <v>0</v>
      </c>
      <c r="T113" s="145">
        <f>S113*H113</f>
        <v>0</v>
      </c>
      <c r="AR113" s="146" t="s">
        <v>1670</v>
      </c>
      <c r="AT113" s="146" t="s">
        <v>940</v>
      </c>
      <c r="AU113" s="146" t="s">
        <v>87</v>
      </c>
      <c r="AY113" s="18" t="s">
        <v>172</v>
      </c>
      <c r="BE113" s="147">
        <f>IF(N113="základní",J113,0)</f>
        <v>0</v>
      </c>
      <c r="BF113" s="147">
        <f>IF(N113="snížená",J113,0)</f>
        <v>0</v>
      </c>
      <c r="BG113" s="147">
        <f>IF(N113="zákl. přenesená",J113,0)</f>
        <v>0</v>
      </c>
      <c r="BH113" s="147">
        <f>IF(N113="sníž. přenesená",J113,0)</f>
        <v>0</v>
      </c>
      <c r="BI113" s="147">
        <f>IF(N113="nulová",J113,0)</f>
        <v>0</v>
      </c>
      <c r="BJ113" s="18" t="s">
        <v>85</v>
      </c>
      <c r="BK113" s="147">
        <f>ROUND(I113*H113,2)</f>
        <v>0</v>
      </c>
      <c r="BL113" s="18" t="s">
        <v>1670</v>
      </c>
      <c r="BM113" s="146" t="s">
        <v>1671</v>
      </c>
    </row>
    <row r="114" spans="2:65" s="1" customFormat="1" ht="10.199999999999999" x14ac:dyDescent="0.2">
      <c r="B114" s="34"/>
      <c r="D114" s="148" t="s">
        <v>180</v>
      </c>
      <c r="F114" s="149" t="s">
        <v>1669</v>
      </c>
      <c r="I114" s="150"/>
      <c r="L114" s="34"/>
      <c r="M114" s="151"/>
      <c r="T114" s="55"/>
      <c r="AT114" s="18" t="s">
        <v>180</v>
      </c>
      <c r="AU114" s="18" t="s">
        <v>87</v>
      </c>
    </row>
    <row r="115" spans="2:65" s="12" customFormat="1" ht="10.199999999999999" x14ac:dyDescent="0.2">
      <c r="B115" s="154"/>
      <c r="D115" s="148" t="s">
        <v>184</v>
      </c>
      <c r="E115" s="155" t="s">
        <v>34</v>
      </c>
      <c r="F115" s="156" t="s">
        <v>178</v>
      </c>
      <c r="H115" s="157">
        <v>4</v>
      </c>
      <c r="I115" s="158"/>
      <c r="L115" s="154"/>
      <c r="M115" s="159"/>
      <c r="T115" s="160"/>
      <c r="AT115" s="155" t="s">
        <v>184</v>
      </c>
      <c r="AU115" s="155" t="s">
        <v>87</v>
      </c>
      <c r="AV115" s="12" t="s">
        <v>87</v>
      </c>
      <c r="AW115" s="12" t="s">
        <v>39</v>
      </c>
      <c r="AX115" s="12" t="s">
        <v>85</v>
      </c>
      <c r="AY115" s="155" t="s">
        <v>172</v>
      </c>
    </row>
    <row r="116" spans="2:65" s="1" customFormat="1" ht="16.5" customHeight="1" x14ac:dyDescent="0.2">
      <c r="B116" s="34"/>
      <c r="C116" s="134" t="s">
        <v>260</v>
      </c>
      <c r="D116" s="134" t="s">
        <v>174</v>
      </c>
      <c r="E116" s="135" t="s">
        <v>1672</v>
      </c>
      <c r="F116" s="136" t="s">
        <v>1673</v>
      </c>
      <c r="G116" s="137" t="s">
        <v>188</v>
      </c>
      <c r="H116" s="138">
        <v>1</v>
      </c>
      <c r="I116" s="139"/>
      <c r="J116" s="140">
        <f>ROUND(I116*H116,2)</f>
        <v>0</v>
      </c>
      <c r="K116" s="141"/>
      <c r="L116" s="34"/>
      <c r="M116" s="142" t="s">
        <v>34</v>
      </c>
      <c r="N116" s="143" t="s">
        <v>49</v>
      </c>
      <c r="P116" s="144">
        <f>O116*H116</f>
        <v>0</v>
      </c>
      <c r="Q116" s="144">
        <v>0</v>
      </c>
      <c r="R116" s="144">
        <f>Q116*H116</f>
        <v>0</v>
      </c>
      <c r="S116" s="144">
        <v>0</v>
      </c>
      <c r="T116" s="145">
        <f>S116*H116</f>
        <v>0</v>
      </c>
      <c r="AR116" s="146" t="s">
        <v>329</v>
      </c>
      <c r="AT116" s="146" t="s">
        <v>174</v>
      </c>
      <c r="AU116" s="146" t="s">
        <v>87</v>
      </c>
      <c r="AY116" s="18" t="s">
        <v>172</v>
      </c>
      <c r="BE116" s="147">
        <f>IF(N116="základní",J116,0)</f>
        <v>0</v>
      </c>
      <c r="BF116" s="147">
        <f>IF(N116="snížená",J116,0)</f>
        <v>0</v>
      </c>
      <c r="BG116" s="147">
        <f>IF(N116="zákl. přenesená",J116,0)</f>
        <v>0</v>
      </c>
      <c r="BH116" s="147">
        <f>IF(N116="sníž. přenesená",J116,0)</f>
        <v>0</v>
      </c>
      <c r="BI116" s="147">
        <f>IF(N116="nulová",J116,0)</f>
        <v>0</v>
      </c>
      <c r="BJ116" s="18" t="s">
        <v>85</v>
      </c>
      <c r="BK116" s="147">
        <f>ROUND(I116*H116,2)</f>
        <v>0</v>
      </c>
      <c r="BL116" s="18" t="s">
        <v>329</v>
      </c>
      <c r="BM116" s="146" t="s">
        <v>1674</v>
      </c>
    </row>
    <row r="117" spans="2:65" s="1" customFormat="1" ht="10.199999999999999" x14ac:dyDescent="0.2">
      <c r="B117" s="34"/>
      <c r="D117" s="148" t="s">
        <v>180</v>
      </c>
      <c r="F117" s="149" t="s">
        <v>1673</v>
      </c>
      <c r="I117" s="150"/>
      <c r="L117" s="34"/>
      <c r="M117" s="151"/>
      <c r="T117" s="55"/>
      <c r="AT117" s="18" t="s">
        <v>180</v>
      </c>
      <c r="AU117" s="18" t="s">
        <v>87</v>
      </c>
    </row>
    <row r="118" spans="2:65" s="1" customFormat="1" ht="16.5" customHeight="1" x14ac:dyDescent="0.2">
      <c r="B118" s="34"/>
      <c r="C118" s="134" t="s">
        <v>269</v>
      </c>
      <c r="D118" s="134" t="s">
        <v>174</v>
      </c>
      <c r="E118" s="135" t="s">
        <v>1675</v>
      </c>
      <c r="F118" s="136" t="s">
        <v>1676</v>
      </c>
      <c r="G118" s="137" t="s">
        <v>188</v>
      </c>
      <c r="H118" s="138">
        <v>6</v>
      </c>
      <c r="I118" s="139"/>
      <c r="J118" s="140">
        <f>ROUND(I118*H118,2)</f>
        <v>0</v>
      </c>
      <c r="K118" s="141"/>
      <c r="L118" s="34"/>
      <c r="M118" s="142" t="s">
        <v>34</v>
      </c>
      <c r="N118" s="143" t="s">
        <v>49</v>
      </c>
      <c r="P118" s="144">
        <f>O118*H118</f>
        <v>0</v>
      </c>
      <c r="Q118" s="144">
        <v>0</v>
      </c>
      <c r="R118" s="144">
        <f>Q118*H118</f>
        <v>0</v>
      </c>
      <c r="S118" s="144">
        <v>0</v>
      </c>
      <c r="T118" s="145">
        <f>S118*H118</f>
        <v>0</v>
      </c>
      <c r="AR118" s="146" t="s">
        <v>329</v>
      </c>
      <c r="AT118" s="146" t="s">
        <v>174</v>
      </c>
      <c r="AU118" s="146" t="s">
        <v>87</v>
      </c>
      <c r="AY118" s="18" t="s">
        <v>172</v>
      </c>
      <c r="BE118" s="147">
        <f>IF(N118="základní",J118,0)</f>
        <v>0</v>
      </c>
      <c r="BF118" s="147">
        <f>IF(N118="snížená",J118,0)</f>
        <v>0</v>
      </c>
      <c r="BG118" s="147">
        <f>IF(N118="zákl. přenesená",J118,0)</f>
        <v>0</v>
      </c>
      <c r="BH118" s="147">
        <f>IF(N118="sníž. přenesená",J118,0)</f>
        <v>0</v>
      </c>
      <c r="BI118" s="147">
        <f>IF(N118="nulová",J118,0)</f>
        <v>0</v>
      </c>
      <c r="BJ118" s="18" t="s">
        <v>85</v>
      </c>
      <c r="BK118" s="147">
        <f>ROUND(I118*H118,2)</f>
        <v>0</v>
      </c>
      <c r="BL118" s="18" t="s">
        <v>329</v>
      </c>
      <c r="BM118" s="146" t="s">
        <v>1677</v>
      </c>
    </row>
    <row r="119" spans="2:65" s="1" customFormat="1" ht="10.199999999999999" x14ac:dyDescent="0.2">
      <c r="B119" s="34"/>
      <c r="D119" s="148" t="s">
        <v>180</v>
      </c>
      <c r="F119" s="149" t="s">
        <v>1678</v>
      </c>
      <c r="I119" s="150"/>
      <c r="L119" s="34"/>
      <c r="M119" s="151"/>
      <c r="T119" s="55"/>
      <c r="AT119" s="18" t="s">
        <v>180</v>
      </c>
      <c r="AU119" s="18" t="s">
        <v>87</v>
      </c>
    </row>
    <row r="120" spans="2:65" s="1" customFormat="1" ht="10.199999999999999" x14ac:dyDescent="0.2">
      <c r="B120" s="34"/>
      <c r="D120" s="152" t="s">
        <v>182</v>
      </c>
      <c r="F120" s="153" t="s">
        <v>1679</v>
      </c>
      <c r="I120" s="150"/>
      <c r="L120" s="34"/>
      <c r="M120" s="151"/>
      <c r="T120" s="55"/>
      <c r="AT120" s="18" t="s">
        <v>182</v>
      </c>
      <c r="AU120" s="18" t="s">
        <v>87</v>
      </c>
    </row>
    <row r="121" spans="2:65" s="1" customFormat="1" ht="16.5" customHeight="1" x14ac:dyDescent="0.2">
      <c r="B121" s="34"/>
      <c r="C121" s="187" t="s">
        <v>100</v>
      </c>
      <c r="D121" s="187" t="s">
        <v>940</v>
      </c>
      <c r="E121" s="188" t="s">
        <v>1680</v>
      </c>
      <c r="F121" s="189" t="s">
        <v>1681</v>
      </c>
      <c r="G121" s="190" t="s">
        <v>188</v>
      </c>
      <c r="H121" s="191">
        <v>6</v>
      </c>
      <c r="I121" s="192"/>
      <c r="J121" s="193">
        <f>ROUND(I121*H121,2)</f>
        <v>0</v>
      </c>
      <c r="K121" s="194"/>
      <c r="L121" s="195"/>
      <c r="M121" s="196" t="s">
        <v>34</v>
      </c>
      <c r="N121" s="197" t="s">
        <v>49</v>
      </c>
      <c r="P121" s="144">
        <f>O121*H121</f>
        <v>0</v>
      </c>
      <c r="Q121" s="144">
        <v>4.8000000000000001E-4</v>
      </c>
      <c r="R121" s="144">
        <f>Q121*H121</f>
        <v>2.8800000000000002E-3</v>
      </c>
      <c r="S121" s="144">
        <v>0</v>
      </c>
      <c r="T121" s="145">
        <f>S121*H121</f>
        <v>0</v>
      </c>
      <c r="AR121" s="146" t="s">
        <v>1670</v>
      </c>
      <c r="AT121" s="146" t="s">
        <v>940</v>
      </c>
      <c r="AU121" s="146" t="s">
        <v>87</v>
      </c>
      <c r="AY121" s="18" t="s">
        <v>172</v>
      </c>
      <c r="BE121" s="147">
        <f>IF(N121="základní",J121,0)</f>
        <v>0</v>
      </c>
      <c r="BF121" s="147">
        <f>IF(N121="snížená",J121,0)</f>
        <v>0</v>
      </c>
      <c r="BG121" s="147">
        <f>IF(N121="zákl. přenesená",J121,0)</f>
        <v>0</v>
      </c>
      <c r="BH121" s="147">
        <f>IF(N121="sníž. přenesená",J121,0)</f>
        <v>0</v>
      </c>
      <c r="BI121" s="147">
        <f>IF(N121="nulová",J121,0)</f>
        <v>0</v>
      </c>
      <c r="BJ121" s="18" t="s">
        <v>85</v>
      </c>
      <c r="BK121" s="147">
        <f>ROUND(I121*H121,2)</f>
        <v>0</v>
      </c>
      <c r="BL121" s="18" t="s">
        <v>1670</v>
      </c>
      <c r="BM121" s="146" t="s">
        <v>1682</v>
      </c>
    </row>
    <row r="122" spans="2:65" s="1" customFormat="1" ht="10.199999999999999" x14ac:dyDescent="0.2">
      <c r="B122" s="34"/>
      <c r="D122" s="148" t="s">
        <v>180</v>
      </c>
      <c r="F122" s="149" t="s">
        <v>1681</v>
      </c>
      <c r="I122" s="150"/>
      <c r="L122" s="34"/>
      <c r="M122" s="151"/>
      <c r="T122" s="55"/>
      <c r="AT122" s="18" t="s">
        <v>180</v>
      </c>
      <c r="AU122" s="18" t="s">
        <v>87</v>
      </c>
    </row>
    <row r="123" spans="2:65" s="1" customFormat="1" ht="16.5" customHeight="1" x14ac:dyDescent="0.2">
      <c r="B123" s="34"/>
      <c r="C123" s="134" t="s">
        <v>102</v>
      </c>
      <c r="D123" s="134" t="s">
        <v>174</v>
      </c>
      <c r="E123" s="135" t="s">
        <v>1683</v>
      </c>
      <c r="F123" s="136" t="s">
        <v>1684</v>
      </c>
      <c r="G123" s="137" t="s">
        <v>188</v>
      </c>
      <c r="H123" s="138">
        <v>1</v>
      </c>
      <c r="I123" s="139"/>
      <c r="J123" s="140">
        <f>ROUND(I123*H123,2)</f>
        <v>0</v>
      </c>
      <c r="K123" s="141"/>
      <c r="L123" s="34"/>
      <c r="M123" s="142" t="s">
        <v>34</v>
      </c>
      <c r="N123" s="143" t="s">
        <v>49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329</v>
      </c>
      <c r="AT123" s="146" t="s">
        <v>174</v>
      </c>
      <c r="AU123" s="146" t="s">
        <v>87</v>
      </c>
      <c r="AY123" s="18" t="s">
        <v>172</v>
      </c>
      <c r="BE123" s="147">
        <f>IF(N123="základní",J123,0)</f>
        <v>0</v>
      </c>
      <c r="BF123" s="147">
        <f>IF(N123="snížená",J123,0)</f>
        <v>0</v>
      </c>
      <c r="BG123" s="147">
        <f>IF(N123="zákl. přenesená",J123,0)</f>
        <v>0</v>
      </c>
      <c r="BH123" s="147">
        <f>IF(N123="sníž. přenesená",J123,0)</f>
        <v>0</v>
      </c>
      <c r="BI123" s="147">
        <f>IF(N123="nulová",J123,0)</f>
        <v>0</v>
      </c>
      <c r="BJ123" s="18" t="s">
        <v>85</v>
      </c>
      <c r="BK123" s="147">
        <f>ROUND(I123*H123,2)</f>
        <v>0</v>
      </c>
      <c r="BL123" s="18" t="s">
        <v>329</v>
      </c>
      <c r="BM123" s="146" t="s">
        <v>1685</v>
      </c>
    </row>
    <row r="124" spans="2:65" s="1" customFormat="1" ht="19.2" x14ac:dyDescent="0.2">
      <c r="B124" s="34"/>
      <c r="D124" s="148" t="s">
        <v>180</v>
      </c>
      <c r="F124" s="149" t="s">
        <v>1686</v>
      </c>
      <c r="I124" s="150"/>
      <c r="L124" s="34"/>
      <c r="M124" s="151"/>
      <c r="T124" s="55"/>
      <c r="AT124" s="18" t="s">
        <v>180</v>
      </c>
      <c r="AU124" s="18" t="s">
        <v>87</v>
      </c>
    </row>
    <row r="125" spans="2:65" s="1" customFormat="1" ht="10.199999999999999" x14ac:dyDescent="0.2">
      <c r="B125" s="34"/>
      <c r="D125" s="152" t="s">
        <v>182</v>
      </c>
      <c r="F125" s="153" t="s">
        <v>1687</v>
      </c>
      <c r="I125" s="150"/>
      <c r="L125" s="34"/>
      <c r="M125" s="151"/>
      <c r="T125" s="55"/>
      <c r="AT125" s="18" t="s">
        <v>182</v>
      </c>
      <c r="AU125" s="18" t="s">
        <v>87</v>
      </c>
    </row>
    <row r="126" spans="2:65" s="1" customFormat="1" ht="16.5" customHeight="1" x14ac:dyDescent="0.2">
      <c r="B126" s="34"/>
      <c r="C126" s="134" t="s">
        <v>8</v>
      </c>
      <c r="D126" s="134" t="s">
        <v>174</v>
      </c>
      <c r="E126" s="135" t="s">
        <v>1688</v>
      </c>
      <c r="F126" s="136" t="s">
        <v>1689</v>
      </c>
      <c r="G126" s="137" t="s">
        <v>1105</v>
      </c>
      <c r="H126" s="198"/>
      <c r="I126" s="139"/>
      <c r="J126" s="140">
        <f>ROUND(I126*H126,2)</f>
        <v>0</v>
      </c>
      <c r="K126" s="141"/>
      <c r="L126" s="34"/>
      <c r="M126" s="142" t="s">
        <v>34</v>
      </c>
      <c r="N126" s="143" t="s">
        <v>49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329</v>
      </c>
      <c r="AT126" s="146" t="s">
        <v>174</v>
      </c>
      <c r="AU126" s="146" t="s">
        <v>87</v>
      </c>
      <c r="AY126" s="18" t="s">
        <v>172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8" t="s">
        <v>85</v>
      </c>
      <c r="BK126" s="147">
        <f>ROUND(I126*H126,2)</f>
        <v>0</v>
      </c>
      <c r="BL126" s="18" t="s">
        <v>329</v>
      </c>
      <c r="BM126" s="146" t="s">
        <v>1690</v>
      </c>
    </row>
    <row r="127" spans="2:65" s="1" customFormat="1" ht="19.2" x14ac:dyDescent="0.2">
      <c r="B127" s="34"/>
      <c r="D127" s="148" t="s">
        <v>180</v>
      </c>
      <c r="F127" s="149" t="s">
        <v>1691</v>
      </c>
      <c r="I127" s="150"/>
      <c r="L127" s="34"/>
      <c r="M127" s="151"/>
      <c r="T127" s="55"/>
      <c r="AT127" s="18" t="s">
        <v>180</v>
      </c>
      <c r="AU127" s="18" t="s">
        <v>87</v>
      </c>
    </row>
    <row r="128" spans="2:65" s="1" customFormat="1" ht="10.199999999999999" x14ac:dyDescent="0.2">
      <c r="B128" s="34"/>
      <c r="D128" s="152" t="s">
        <v>182</v>
      </c>
      <c r="F128" s="153" t="s">
        <v>1692</v>
      </c>
      <c r="I128" s="150"/>
      <c r="L128" s="34"/>
      <c r="M128" s="151"/>
      <c r="T128" s="55"/>
      <c r="AT128" s="18" t="s">
        <v>182</v>
      </c>
      <c r="AU128" s="18" t="s">
        <v>87</v>
      </c>
    </row>
    <row r="129" spans="2:65" s="11" customFormat="1" ht="25.95" customHeight="1" x14ac:dyDescent="0.25">
      <c r="B129" s="122"/>
      <c r="D129" s="123" t="s">
        <v>77</v>
      </c>
      <c r="E129" s="124" t="s">
        <v>940</v>
      </c>
      <c r="F129" s="124" t="s">
        <v>1693</v>
      </c>
      <c r="I129" s="125"/>
      <c r="J129" s="126">
        <f>BK129</f>
        <v>0</v>
      </c>
      <c r="L129" s="122"/>
      <c r="M129" s="127"/>
      <c r="P129" s="128">
        <f>P130+P179+P191</f>
        <v>0</v>
      </c>
      <c r="R129" s="128">
        <f>R130+R179+R191</f>
        <v>8.0707000000000001E-2</v>
      </c>
      <c r="T129" s="129">
        <f>T130+T179+T191</f>
        <v>0</v>
      </c>
      <c r="AR129" s="123" t="s">
        <v>193</v>
      </c>
      <c r="AT129" s="130" t="s">
        <v>77</v>
      </c>
      <c r="AU129" s="130" t="s">
        <v>78</v>
      </c>
      <c r="AY129" s="123" t="s">
        <v>172</v>
      </c>
      <c r="BK129" s="131">
        <f>BK130+BK179+BK191</f>
        <v>0</v>
      </c>
    </row>
    <row r="130" spans="2:65" s="11" customFormat="1" ht="22.8" customHeight="1" x14ac:dyDescent="0.25">
      <c r="B130" s="122"/>
      <c r="D130" s="123" t="s">
        <v>77</v>
      </c>
      <c r="E130" s="132" t="s">
        <v>1694</v>
      </c>
      <c r="F130" s="132" t="s">
        <v>1695</v>
      </c>
      <c r="I130" s="125"/>
      <c r="J130" s="133">
        <f>BK130</f>
        <v>0</v>
      </c>
      <c r="L130" s="122"/>
      <c r="M130" s="127"/>
      <c r="P130" s="128">
        <f>SUM(P131:P178)</f>
        <v>0</v>
      </c>
      <c r="R130" s="128">
        <f>SUM(R131:R178)</f>
        <v>8.0707000000000001E-2</v>
      </c>
      <c r="T130" s="129">
        <f>SUM(T131:T178)</f>
        <v>0</v>
      </c>
      <c r="AR130" s="123" t="s">
        <v>193</v>
      </c>
      <c r="AT130" s="130" t="s">
        <v>77</v>
      </c>
      <c r="AU130" s="130" t="s">
        <v>85</v>
      </c>
      <c r="AY130" s="123" t="s">
        <v>172</v>
      </c>
      <c r="BK130" s="131">
        <f>SUM(BK131:BK178)</f>
        <v>0</v>
      </c>
    </row>
    <row r="131" spans="2:65" s="1" customFormat="1" ht="24.15" customHeight="1" x14ac:dyDescent="0.2">
      <c r="B131" s="34"/>
      <c r="C131" s="134" t="s">
        <v>105</v>
      </c>
      <c r="D131" s="134" t="s">
        <v>174</v>
      </c>
      <c r="E131" s="135" t="s">
        <v>1696</v>
      </c>
      <c r="F131" s="136" t="s">
        <v>1697</v>
      </c>
      <c r="G131" s="137" t="s">
        <v>935</v>
      </c>
      <c r="H131" s="138">
        <v>52</v>
      </c>
      <c r="I131" s="139"/>
      <c r="J131" s="140">
        <f>ROUND(I131*H131,2)</f>
        <v>0</v>
      </c>
      <c r="K131" s="141"/>
      <c r="L131" s="34"/>
      <c r="M131" s="142" t="s">
        <v>34</v>
      </c>
      <c r="N131" s="143" t="s">
        <v>49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1153</v>
      </c>
      <c r="AT131" s="146" t="s">
        <v>174</v>
      </c>
      <c r="AU131" s="146" t="s">
        <v>87</v>
      </c>
      <c r="AY131" s="18" t="s">
        <v>172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8" t="s">
        <v>85</v>
      </c>
      <c r="BK131" s="147">
        <f>ROUND(I131*H131,2)</f>
        <v>0</v>
      </c>
      <c r="BL131" s="18" t="s">
        <v>1153</v>
      </c>
      <c r="BM131" s="146" t="s">
        <v>1698</v>
      </c>
    </row>
    <row r="132" spans="2:65" s="1" customFormat="1" ht="19.2" x14ac:dyDescent="0.2">
      <c r="B132" s="34"/>
      <c r="D132" s="148" t="s">
        <v>180</v>
      </c>
      <c r="F132" s="149" t="s">
        <v>1699</v>
      </c>
      <c r="I132" s="150"/>
      <c r="L132" s="34"/>
      <c r="M132" s="151"/>
      <c r="T132" s="55"/>
      <c r="AT132" s="18" t="s">
        <v>180</v>
      </c>
      <c r="AU132" s="18" t="s">
        <v>87</v>
      </c>
    </row>
    <row r="133" spans="2:65" s="1" customFormat="1" ht="10.199999999999999" x14ac:dyDescent="0.2">
      <c r="B133" s="34"/>
      <c r="D133" s="152" t="s">
        <v>182</v>
      </c>
      <c r="F133" s="153" t="s">
        <v>1700</v>
      </c>
      <c r="I133" s="150"/>
      <c r="L133" s="34"/>
      <c r="M133" s="151"/>
      <c r="T133" s="55"/>
      <c r="AT133" s="18" t="s">
        <v>182</v>
      </c>
      <c r="AU133" s="18" t="s">
        <v>87</v>
      </c>
    </row>
    <row r="134" spans="2:65" s="12" customFormat="1" ht="10.199999999999999" x14ac:dyDescent="0.2">
      <c r="B134" s="154"/>
      <c r="D134" s="148" t="s">
        <v>184</v>
      </c>
      <c r="E134" s="155" t="s">
        <v>34</v>
      </c>
      <c r="F134" s="156" t="s">
        <v>1701</v>
      </c>
      <c r="H134" s="157">
        <v>50</v>
      </c>
      <c r="I134" s="158"/>
      <c r="L134" s="154"/>
      <c r="M134" s="159"/>
      <c r="T134" s="160"/>
      <c r="AT134" s="155" t="s">
        <v>184</v>
      </c>
      <c r="AU134" s="155" t="s">
        <v>87</v>
      </c>
      <c r="AV134" s="12" t="s">
        <v>87</v>
      </c>
      <c r="AW134" s="12" t="s">
        <v>39</v>
      </c>
      <c r="AX134" s="12" t="s">
        <v>78</v>
      </c>
      <c r="AY134" s="155" t="s">
        <v>172</v>
      </c>
    </row>
    <row r="135" spans="2:65" s="12" customFormat="1" ht="10.199999999999999" x14ac:dyDescent="0.2">
      <c r="B135" s="154"/>
      <c r="D135" s="148" t="s">
        <v>184</v>
      </c>
      <c r="E135" s="155" t="s">
        <v>34</v>
      </c>
      <c r="F135" s="156" t="s">
        <v>1702</v>
      </c>
      <c r="H135" s="157">
        <v>2</v>
      </c>
      <c r="I135" s="158"/>
      <c r="L135" s="154"/>
      <c r="M135" s="159"/>
      <c r="T135" s="160"/>
      <c r="AT135" s="155" t="s">
        <v>184</v>
      </c>
      <c r="AU135" s="155" t="s">
        <v>87</v>
      </c>
      <c r="AV135" s="12" t="s">
        <v>87</v>
      </c>
      <c r="AW135" s="12" t="s">
        <v>39</v>
      </c>
      <c r="AX135" s="12" t="s">
        <v>78</v>
      </c>
      <c r="AY135" s="155" t="s">
        <v>172</v>
      </c>
    </row>
    <row r="136" spans="2:65" s="13" customFormat="1" ht="10.199999999999999" x14ac:dyDescent="0.2">
      <c r="B136" s="164"/>
      <c r="D136" s="148" t="s">
        <v>184</v>
      </c>
      <c r="E136" s="165" t="s">
        <v>34</v>
      </c>
      <c r="F136" s="166" t="s">
        <v>259</v>
      </c>
      <c r="H136" s="167">
        <v>52</v>
      </c>
      <c r="I136" s="168"/>
      <c r="L136" s="164"/>
      <c r="M136" s="169"/>
      <c r="T136" s="170"/>
      <c r="AT136" s="165" t="s">
        <v>184</v>
      </c>
      <c r="AU136" s="165" t="s">
        <v>87</v>
      </c>
      <c r="AV136" s="13" t="s">
        <v>178</v>
      </c>
      <c r="AW136" s="13" t="s">
        <v>39</v>
      </c>
      <c r="AX136" s="13" t="s">
        <v>85</v>
      </c>
      <c r="AY136" s="165" t="s">
        <v>172</v>
      </c>
    </row>
    <row r="137" spans="2:65" s="1" customFormat="1" ht="16.5" customHeight="1" x14ac:dyDescent="0.2">
      <c r="B137" s="34"/>
      <c r="C137" s="187" t="s">
        <v>310</v>
      </c>
      <c r="D137" s="187" t="s">
        <v>940</v>
      </c>
      <c r="E137" s="188" t="s">
        <v>1703</v>
      </c>
      <c r="F137" s="189" t="s">
        <v>1704</v>
      </c>
      <c r="G137" s="190" t="s">
        <v>935</v>
      </c>
      <c r="H137" s="191">
        <v>57.5</v>
      </c>
      <c r="I137" s="192"/>
      <c r="J137" s="193">
        <f>ROUND(I137*H137,2)</f>
        <v>0</v>
      </c>
      <c r="K137" s="194"/>
      <c r="L137" s="195"/>
      <c r="M137" s="196" t="s">
        <v>34</v>
      </c>
      <c r="N137" s="197" t="s">
        <v>49</v>
      </c>
      <c r="P137" s="144">
        <f>O137*H137</f>
        <v>0</v>
      </c>
      <c r="Q137" s="144">
        <v>6.9999999999999994E-5</v>
      </c>
      <c r="R137" s="144">
        <f>Q137*H137</f>
        <v>4.0249999999999999E-3</v>
      </c>
      <c r="S137" s="144">
        <v>0</v>
      </c>
      <c r="T137" s="145">
        <f>S137*H137</f>
        <v>0</v>
      </c>
      <c r="AR137" s="146" t="s">
        <v>1670</v>
      </c>
      <c r="AT137" s="146" t="s">
        <v>940</v>
      </c>
      <c r="AU137" s="146" t="s">
        <v>87</v>
      </c>
      <c r="AY137" s="18" t="s">
        <v>172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8" t="s">
        <v>85</v>
      </c>
      <c r="BK137" s="147">
        <f>ROUND(I137*H137,2)</f>
        <v>0</v>
      </c>
      <c r="BL137" s="18" t="s">
        <v>1670</v>
      </c>
      <c r="BM137" s="146" t="s">
        <v>1705</v>
      </c>
    </row>
    <row r="138" spans="2:65" s="1" customFormat="1" ht="10.199999999999999" x14ac:dyDescent="0.2">
      <c r="B138" s="34"/>
      <c r="D138" s="148" t="s">
        <v>180</v>
      </c>
      <c r="F138" s="149" t="s">
        <v>1704</v>
      </c>
      <c r="I138" s="150"/>
      <c r="L138" s="34"/>
      <c r="M138" s="151"/>
      <c r="T138" s="55"/>
      <c r="AT138" s="18" t="s">
        <v>180</v>
      </c>
      <c r="AU138" s="18" t="s">
        <v>87</v>
      </c>
    </row>
    <row r="139" spans="2:65" s="12" customFormat="1" ht="10.199999999999999" x14ac:dyDescent="0.2">
      <c r="B139" s="154"/>
      <c r="D139" s="148" t="s">
        <v>184</v>
      </c>
      <c r="E139" s="155" t="s">
        <v>34</v>
      </c>
      <c r="F139" s="156" t="s">
        <v>1701</v>
      </c>
      <c r="H139" s="157">
        <v>50</v>
      </c>
      <c r="I139" s="158"/>
      <c r="L139" s="154"/>
      <c r="M139" s="159"/>
      <c r="T139" s="160"/>
      <c r="AT139" s="155" t="s">
        <v>184</v>
      </c>
      <c r="AU139" s="155" t="s">
        <v>87</v>
      </c>
      <c r="AV139" s="12" t="s">
        <v>87</v>
      </c>
      <c r="AW139" s="12" t="s">
        <v>39</v>
      </c>
      <c r="AX139" s="12" t="s">
        <v>85</v>
      </c>
      <c r="AY139" s="155" t="s">
        <v>172</v>
      </c>
    </row>
    <row r="140" spans="2:65" s="12" customFormat="1" ht="10.199999999999999" x14ac:dyDescent="0.2">
      <c r="B140" s="154"/>
      <c r="D140" s="148" t="s">
        <v>184</v>
      </c>
      <c r="F140" s="156" t="s">
        <v>1706</v>
      </c>
      <c r="H140" s="157">
        <v>57.5</v>
      </c>
      <c r="I140" s="158"/>
      <c r="L140" s="154"/>
      <c r="M140" s="159"/>
      <c r="T140" s="160"/>
      <c r="AT140" s="155" t="s">
        <v>184</v>
      </c>
      <c r="AU140" s="155" t="s">
        <v>87</v>
      </c>
      <c r="AV140" s="12" t="s">
        <v>87</v>
      </c>
      <c r="AW140" s="12" t="s">
        <v>4</v>
      </c>
      <c r="AX140" s="12" t="s">
        <v>85</v>
      </c>
      <c r="AY140" s="155" t="s">
        <v>172</v>
      </c>
    </row>
    <row r="141" spans="2:65" s="1" customFormat="1" ht="16.5" customHeight="1" x14ac:dyDescent="0.2">
      <c r="B141" s="34"/>
      <c r="C141" s="187" t="s">
        <v>323</v>
      </c>
      <c r="D141" s="187" t="s">
        <v>940</v>
      </c>
      <c r="E141" s="188" t="s">
        <v>1707</v>
      </c>
      <c r="F141" s="189" t="s">
        <v>1708</v>
      </c>
      <c r="G141" s="190" t="s">
        <v>935</v>
      </c>
      <c r="H141" s="191">
        <v>17.25</v>
      </c>
      <c r="I141" s="192"/>
      <c r="J141" s="193">
        <f>ROUND(I141*H141,2)</f>
        <v>0</v>
      </c>
      <c r="K141" s="194"/>
      <c r="L141" s="195"/>
      <c r="M141" s="196" t="s">
        <v>34</v>
      </c>
      <c r="N141" s="197" t="s">
        <v>49</v>
      </c>
      <c r="P141" s="144">
        <f>O141*H141</f>
        <v>0</v>
      </c>
      <c r="Q141" s="144">
        <v>2.2000000000000001E-4</v>
      </c>
      <c r="R141" s="144">
        <f>Q141*H141</f>
        <v>3.7950000000000002E-3</v>
      </c>
      <c r="S141" s="144">
        <v>0</v>
      </c>
      <c r="T141" s="145">
        <f>S141*H141</f>
        <v>0</v>
      </c>
      <c r="AR141" s="146" t="s">
        <v>1670</v>
      </c>
      <c r="AT141" s="146" t="s">
        <v>940</v>
      </c>
      <c r="AU141" s="146" t="s">
        <v>87</v>
      </c>
      <c r="AY141" s="18" t="s">
        <v>172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8" t="s">
        <v>85</v>
      </c>
      <c r="BK141" s="147">
        <f>ROUND(I141*H141,2)</f>
        <v>0</v>
      </c>
      <c r="BL141" s="18" t="s">
        <v>1670</v>
      </c>
      <c r="BM141" s="146" t="s">
        <v>1709</v>
      </c>
    </row>
    <row r="142" spans="2:65" s="1" customFormat="1" ht="10.199999999999999" x14ac:dyDescent="0.2">
      <c r="B142" s="34"/>
      <c r="D142" s="148" t="s">
        <v>180</v>
      </c>
      <c r="F142" s="149" t="s">
        <v>1708</v>
      </c>
      <c r="I142" s="150"/>
      <c r="L142" s="34"/>
      <c r="M142" s="151"/>
      <c r="T142" s="55"/>
      <c r="AT142" s="18" t="s">
        <v>180</v>
      </c>
      <c r="AU142" s="18" t="s">
        <v>87</v>
      </c>
    </row>
    <row r="143" spans="2:65" s="12" customFormat="1" ht="10.199999999999999" x14ac:dyDescent="0.2">
      <c r="B143" s="154"/>
      <c r="D143" s="148" t="s">
        <v>184</v>
      </c>
      <c r="E143" s="155" t="s">
        <v>34</v>
      </c>
      <c r="F143" s="156" t="s">
        <v>323</v>
      </c>
      <c r="H143" s="157">
        <v>15</v>
      </c>
      <c r="I143" s="158"/>
      <c r="L143" s="154"/>
      <c r="M143" s="159"/>
      <c r="T143" s="160"/>
      <c r="AT143" s="155" t="s">
        <v>184</v>
      </c>
      <c r="AU143" s="155" t="s">
        <v>87</v>
      </c>
      <c r="AV143" s="12" t="s">
        <v>87</v>
      </c>
      <c r="AW143" s="12" t="s">
        <v>39</v>
      </c>
      <c r="AX143" s="12" t="s">
        <v>85</v>
      </c>
      <c r="AY143" s="155" t="s">
        <v>172</v>
      </c>
    </row>
    <row r="144" spans="2:65" s="12" customFormat="1" ht="10.199999999999999" x14ac:dyDescent="0.2">
      <c r="B144" s="154"/>
      <c r="D144" s="148" t="s">
        <v>184</v>
      </c>
      <c r="F144" s="156" t="s">
        <v>1710</v>
      </c>
      <c r="H144" s="157">
        <v>17.25</v>
      </c>
      <c r="I144" s="158"/>
      <c r="L144" s="154"/>
      <c r="M144" s="159"/>
      <c r="T144" s="160"/>
      <c r="AT144" s="155" t="s">
        <v>184</v>
      </c>
      <c r="AU144" s="155" t="s">
        <v>87</v>
      </c>
      <c r="AV144" s="12" t="s">
        <v>87</v>
      </c>
      <c r="AW144" s="12" t="s">
        <v>4</v>
      </c>
      <c r="AX144" s="12" t="s">
        <v>85</v>
      </c>
      <c r="AY144" s="155" t="s">
        <v>172</v>
      </c>
    </row>
    <row r="145" spans="2:65" s="1" customFormat="1" ht="24.15" customHeight="1" x14ac:dyDescent="0.2">
      <c r="B145" s="34"/>
      <c r="C145" s="134" t="s">
        <v>329</v>
      </c>
      <c r="D145" s="134" t="s">
        <v>174</v>
      </c>
      <c r="E145" s="135" t="s">
        <v>1711</v>
      </c>
      <c r="F145" s="136" t="s">
        <v>1712</v>
      </c>
      <c r="G145" s="137" t="s">
        <v>935</v>
      </c>
      <c r="H145" s="138">
        <v>282</v>
      </c>
      <c r="I145" s="139"/>
      <c r="J145" s="140">
        <f>ROUND(I145*H145,2)</f>
        <v>0</v>
      </c>
      <c r="K145" s="141"/>
      <c r="L145" s="34"/>
      <c r="M145" s="142" t="s">
        <v>34</v>
      </c>
      <c r="N145" s="143" t="s">
        <v>49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1153</v>
      </c>
      <c r="AT145" s="146" t="s">
        <v>174</v>
      </c>
      <c r="AU145" s="146" t="s">
        <v>87</v>
      </c>
      <c r="AY145" s="18" t="s">
        <v>172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8" t="s">
        <v>85</v>
      </c>
      <c r="BK145" s="147">
        <f>ROUND(I145*H145,2)</f>
        <v>0</v>
      </c>
      <c r="BL145" s="18" t="s">
        <v>1153</v>
      </c>
      <c r="BM145" s="146" t="s">
        <v>1713</v>
      </c>
    </row>
    <row r="146" spans="2:65" s="1" customFormat="1" ht="19.2" x14ac:dyDescent="0.2">
      <c r="B146" s="34"/>
      <c r="D146" s="148" t="s">
        <v>180</v>
      </c>
      <c r="F146" s="149" t="s">
        <v>1714</v>
      </c>
      <c r="I146" s="150"/>
      <c r="L146" s="34"/>
      <c r="M146" s="151"/>
      <c r="T146" s="55"/>
      <c r="AT146" s="18" t="s">
        <v>180</v>
      </c>
      <c r="AU146" s="18" t="s">
        <v>87</v>
      </c>
    </row>
    <row r="147" spans="2:65" s="1" customFormat="1" ht="10.199999999999999" x14ac:dyDescent="0.2">
      <c r="B147" s="34"/>
      <c r="D147" s="152" t="s">
        <v>182</v>
      </c>
      <c r="F147" s="153" t="s">
        <v>1715</v>
      </c>
      <c r="I147" s="150"/>
      <c r="L147" s="34"/>
      <c r="M147" s="151"/>
      <c r="T147" s="55"/>
      <c r="AT147" s="18" t="s">
        <v>182</v>
      </c>
      <c r="AU147" s="18" t="s">
        <v>87</v>
      </c>
    </row>
    <row r="148" spans="2:65" s="12" customFormat="1" ht="10.199999999999999" x14ac:dyDescent="0.2">
      <c r="B148" s="154"/>
      <c r="D148" s="148" t="s">
        <v>184</v>
      </c>
      <c r="E148" s="155" t="s">
        <v>34</v>
      </c>
      <c r="F148" s="156" t="s">
        <v>1716</v>
      </c>
      <c r="H148" s="157">
        <v>150</v>
      </c>
      <c r="I148" s="158"/>
      <c r="L148" s="154"/>
      <c r="M148" s="159"/>
      <c r="T148" s="160"/>
      <c r="AT148" s="155" t="s">
        <v>184</v>
      </c>
      <c r="AU148" s="155" t="s">
        <v>87</v>
      </c>
      <c r="AV148" s="12" t="s">
        <v>87</v>
      </c>
      <c r="AW148" s="12" t="s">
        <v>39</v>
      </c>
      <c r="AX148" s="12" t="s">
        <v>78</v>
      </c>
      <c r="AY148" s="155" t="s">
        <v>172</v>
      </c>
    </row>
    <row r="149" spans="2:65" s="12" customFormat="1" ht="10.199999999999999" x14ac:dyDescent="0.2">
      <c r="B149" s="154"/>
      <c r="D149" s="148" t="s">
        <v>184</v>
      </c>
      <c r="E149" s="155" t="s">
        <v>34</v>
      </c>
      <c r="F149" s="156" t="s">
        <v>1701</v>
      </c>
      <c r="H149" s="157">
        <v>50</v>
      </c>
      <c r="I149" s="158"/>
      <c r="L149" s="154"/>
      <c r="M149" s="159"/>
      <c r="T149" s="160"/>
      <c r="AT149" s="155" t="s">
        <v>184</v>
      </c>
      <c r="AU149" s="155" t="s">
        <v>87</v>
      </c>
      <c r="AV149" s="12" t="s">
        <v>87</v>
      </c>
      <c r="AW149" s="12" t="s">
        <v>39</v>
      </c>
      <c r="AX149" s="12" t="s">
        <v>78</v>
      </c>
      <c r="AY149" s="155" t="s">
        <v>172</v>
      </c>
    </row>
    <row r="150" spans="2:65" s="12" customFormat="1" ht="10.199999999999999" x14ac:dyDescent="0.2">
      <c r="B150" s="154"/>
      <c r="D150" s="148" t="s">
        <v>184</v>
      </c>
      <c r="E150" s="155" t="s">
        <v>34</v>
      </c>
      <c r="F150" s="156" t="s">
        <v>1717</v>
      </c>
      <c r="H150" s="157">
        <v>52</v>
      </c>
      <c r="I150" s="158"/>
      <c r="L150" s="154"/>
      <c r="M150" s="159"/>
      <c r="T150" s="160"/>
      <c r="AT150" s="155" t="s">
        <v>184</v>
      </c>
      <c r="AU150" s="155" t="s">
        <v>87</v>
      </c>
      <c r="AV150" s="12" t="s">
        <v>87</v>
      </c>
      <c r="AW150" s="12" t="s">
        <v>39</v>
      </c>
      <c r="AX150" s="12" t="s">
        <v>78</v>
      </c>
      <c r="AY150" s="155" t="s">
        <v>172</v>
      </c>
    </row>
    <row r="151" spans="2:65" s="12" customFormat="1" ht="10.199999999999999" x14ac:dyDescent="0.2">
      <c r="B151" s="154"/>
      <c r="D151" s="148" t="s">
        <v>184</v>
      </c>
      <c r="E151" s="155" t="s">
        <v>34</v>
      </c>
      <c r="F151" s="156" t="s">
        <v>1718</v>
      </c>
      <c r="H151" s="157">
        <v>30</v>
      </c>
      <c r="I151" s="158"/>
      <c r="L151" s="154"/>
      <c r="M151" s="159"/>
      <c r="T151" s="160"/>
      <c r="AT151" s="155" t="s">
        <v>184</v>
      </c>
      <c r="AU151" s="155" t="s">
        <v>87</v>
      </c>
      <c r="AV151" s="12" t="s">
        <v>87</v>
      </c>
      <c r="AW151" s="12" t="s">
        <v>39</v>
      </c>
      <c r="AX151" s="12" t="s">
        <v>78</v>
      </c>
      <c r="AY151" s="155" t="s">
        <v>172</v>
      </c>
    </row>
    <row r="152" spans="2:65" s="13" customFormat="1" ht="10.199999999999999" x14ac:dyDescent="0.2">
      <c r="B152" s="164"/>
      <c r="D152" s="148" t="s">
        <v>184</v>
      </c>
      <c r="E152" s="165" t="s">
        <v>34</v>
      </c>
      <c r="F152" s="166" t="s">
        <v>259</v>
      </c>
      <c r="H152" s="167">
        <v>282</v>
      </c>
      <c r="I152" s="168"/>
      <c r="L152" s="164"/>
      <c r="M152" s="169"/>
      <c r="T152" s="170"/>
      <c r="AT152" s="165" t="s">
        <v>184</v>
      </c>
      <c r="AU152" s="165" t="s">
        <v>87</v>
      </c>
      <c r="AV152" s="13" t="s">
        <v>178</v>
      </c>
      <c r="AW152" s="13" t="s">
        <v>39</v>
      </c>
      <c r="AX152" s="13" t="s">
        <v>85</v>
      </c>
      <c r="AY152" s="165" t="s">
        <v>172</v>
      </c>
    </row>
    <row r="153" spans="2:65" s="1" customFormat="1" ht="16.5" customHeight="1" x14ac:dyDescent="0.2">
      <c r="B153" s="34"/>
      <c r="C153" s="187" t="s">
        <v>338</v>
      </c>
      <c r="D153" s="187" t="s">
        <v>940</v>
      </c>
      <c r="E153" s="188" t="s">
        <v>1719</v>
      </c>
      <c r="F153" s="189" t="s">
        <v>1720</v>
      </c>
      <c r="G153" s="190" t="s">
        <v>935</v>
      </c>
      <c r="H153" s="191">
        <v>172.5</v>
      </c>
      <c r="I153" s="192"/>
      <c r="J153" s="193">
        <f>ROUND(I153*H153,2)</f>
        <v>0</v>
      </c>
      <c r="K153" s="194"/>
      <c r="L153" s="195"/>
      <c r="M153" s="196" t="s">
        <v>34</v>
      </c>
      <c r="N153" s="197" t="s">
        <v>49</v>
      </c>
      <c r="P153" s="144">
        <f>O153*H153</f>
        <v>0</v>
      </c>
      <c r="Q153" s="144">
        <v>1.2E-4</v>
      </c>
      <c r="R153" s="144">
        <f>Q153*H153</f>
        <v>2.07E-2</v>
      </c>
      <c r="S153" s="144">
        <v>0</v>
      </c>
      <c r="T153" s="145">
        <f>S153*H153</f>
        <v>0</v>
      </c>
      <c r="AR153" s="146" t="s">
        <v>445</v>
      </c>
      <c r="AT153" s="146" t="s">
        <v>940</v>
      </c>
      <c r="AU153" s="146" t="s">
        <v>87</v>
      </c>
      <c r="AY153" s="18" t="s">
        <v>172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8" t="s">
        <v>85</v>
      </c>
      <c r="BK153" s="147">
        <f>ROUND(I153*H153,2)</f>
        <v>0</v>
      </c>
      <c r="BL153" s="18" t="s">
        <v>329</v>
      </c>
      <c r="BM153" s="146" t="s">
        <v>1721</v>
      </c>
    </row>
    <row r="154" spans="2:65" s="1" customFormat="1" ht="10.199999999999999" x14ac:dyDescent="0.2">
      <c r="B154" s="34"/>
      <c r="D154" s="148" t="s">
        <v>180</v>
      </c>
      <c r="F154" s="149" t="s">
        <v>1720</v>
      </c>
      <c r="I154" s="150"/>
      <c r="L154" s="34"/>
      <c r="M154" s="151"/>
      <c r="T154" s="55"/>
      <c r="AT154" s="18" t="s">
        <v>180</v>
      </c>
      <c r="AU154" s="18" t="s">
        <v>87</v>
      </c>
    </row>
    <row r="155" spans="2:65" s="12" customFormat="1" ht="10.199999999999999" x14ac:dyDescent="0.2">
      <c r="B155" s="154"/>
      <c r="D155" s="148" t="s">
        <v>184</v>
      </c>
      <c r="E155" s="155" t="s">
        <v>34</v>
      </c>
      <c r="F155" s="156" t="s">
        <v>1722</v>
      </c>
      <c r="H155" s="157">
        <v>150</v>
      </c>
      <c r="I155" s="158"/>
      <c r="L155" s="154"/>
      <c r="M155" s="159"/>
      <c r="T155" s="160"/>
      <c r="AT155" s="155" t="s">
        <v>184</v>
      </c>
      <c r="AU155" s="155" t="s">
        <v>87</v>
      </c>
      <c r="AV155" s="12" t="s">
        <v>87</v>
      </c>
      <c r="AW155" s="12" t="s">
        <v>39</v>
      </c>
      <c r="AX155" s="12" t="s">
        <v>85</v>
      </c>
      <c r="AY155" s="155" t="s">
        <v>172</v>
      </c>
    </row>
    <row r="156" spans="2:65" s="12" customFormat="1" ht="10.199999999999999" x14ac:dyDescent="0.2">
      <c r="B156" s="154"/>
      <c r="D156" s="148" t="s">
        <v>184</v>
      </c>
      <c r="F156" s="156" t="s">
        <v>1723</v>
      </c>
      <c r="H156" s="157">
        <v>172.5</v>
      </c>
      <c r="I156" s="158"/>
      <c r="L156" s="154"/>
      <c r="M156" s="159"/>
      <c r="T156" s="160"/>
      <c r="AT156" s="155" t="s">
        <v>184</v>
      </c>
      <c r="AU156" s="155" t="s">
        <v>87</v>
      </c>
      <c r="AV156" s="12" t="s">
        <v>87</v>
      </c>
      <c r="AW156" s="12" t="s">
        <v>4</v>
      </c>
      <c r="AX156" s="12" t="s">
        <v>85</v>
      </c>
      <c r="AY156" s="155" t="s">
        <v>172</v>
      </c>
    </row>
    <row r="157" spans="2:65" s="1" customFormat="1" ht="16.5" customHeight="1" x14ac:dyDescent="0.2">
      <c r="B157" s="34"/>
      <c r="C157" s="187" t="s">
        <v>347</v>
      </c>
      <c r="D157" s="187" t="s">
        <v>940</v>
      </c>
      <c r="E157" s="188" t="s">
        <v>1724</v>
      </c>
      <c r="F157" s="189" t="s">
        <v>1725</v>
      </c>
      <c r="G157" s="190" t="s">
        <v>935</v>
      </c>
      <c r="H157" s="191">
        <v>57.5</v>
      </c>
      <c r="I157" s="192"/>
      <c r="J157" s="193">
        <f>ROUND(I157*H157,2)</f>
        <v>0</v>
      </c>
      <c r="K157" s="194"/>
      <c r="L157" s="195"/>
      <c r="M157" s="196" t="s">
        <v>34</v>
      </c>
      <c r="N157" s="197" t="s">
        <v>49</v>
      </c>
      <c r="P157" s="144">
        <f>O157*H157</f>
        <v>0</v>
      </c>
      <c r="Q157" s="144">
        <v>1.7000000000000001E-4</v>
      </c>
      <c r="R157" s="144">
        <f>Q157*H157</f>
        <v>9.7750000000000007E-3</v>
      </c>
      <c r="S157" s="144">
        <v>0</v>
      </c>
      <c r="T157" s="145">
        <f>S157*H157</f>
        <v>0</v>
      </c>
      <c r="AR157" s="146" t="s">
        <v>1670</v>
      </c>
      <c r="AT157" s="146" t="s">
        <v>940</v>
      </c>
      <c r="AU157" s="146" t="s">
        <v>87</v>
      </c>
      <c r="AY157" s="18" t="s">
        <v>172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8" t="s">
        <v>85</v>
      </c>
      <c r="BK157" s="147">
        <f>ROUND(I157*H157,2)</f>
        <v>0</v>
      </c>
      <c r="BL157" s="18" t="s">
        <v>1670</v>
      </c>
      <c r="BM157" s="146" t="s">
        <v>1726</v>
      </c>
    </row>
    <row r="158" spans="2:65" s="1" customFormat="1" ht="10.199999999999999" x14ac:dyDescent="0.2">
      <c r="B158" s="34"/>
      <c r="D158" s="148" t="s">
        <v>180</v>
      </c>
      <c r="F158" s="149" t="s">
        <v>1725</v>
      </c>
      <c r="I158" s="150"/>
      <c r="L158" s="34"/>
      <c r="M158" s="151"/>
      <c r="T158" s="55"/>
      <c r="AT158" s="18" t="s">
        <v>180</v>
      </c>
      <c r="AU158" s="18" t="s">
        <v>87</v>
      </c>
    </row>
    <row r="159" spans="2:65" s="12" customFormat="1" ht="10.199999999999999" x14ac:dyDescent="0.2">
      <c r="B159" s="154"/>
      <c r="D159" s="148" t="s">
        <v>184</v>
      </c>
      <c r="E159" s="155" t="s">
        <v>34</v>
      </c>
      <c r="F159" s="156" t="s">
        <v>1069</v>
      </c>
      <c r="H159" s="157">
        <v>50</v>
      </c>
      <c r="I159" s="158"/>
      <c r="L159" s="154"/>
      <c r="M159" s="159"/>
      <c r="T159" s="160"/>
      <c r="AT159" s="155" t="s">
        <v>184</v>
      </c>
      <c r="AU159" s="155" t="s">
        <v>87</v>
      </c>
      <c r="AV159" s="12" t="s">
        <v>87</v>
      </c>
      <c r="AW159" s="12" t="s">
        <v>39</v>
      </c>
      <c r="AX159" s="12" t="s">
        <v>85</v>
      </c>
      <c r="AY159" s="155" t="s">
        <v>172</v>
      </c>
    </row>
    <row r="160" spans="2:65" s="12" customFormat="1" ht="10.199999999999999" x14ac:dyDescent="0.2">
      <c r="B160" s="154"/>
      <c r="D160" s="148" t="s">
        <v>184</v>
      </c>
      <c r="F160" s="156" t="s">
        <v>1706</v>
      </c>
      <c r="H160" s="157">
        <v>57.5</v>
      </c>
      <c r="I160" s="158"/>
      <c r="L160" s="154"/>
      <c r="M160" s="159"/>
      <c r="T160" s="160"/>
      <c r="AT160" s="155" t="s">
        <v>184</v>
      </c>
      <c r="AU160" s="155" t="s">
        <v>87</v>
      </c>
      <c r="AV160" s="12" t="s">
        <v>87</v>
      </c>
      <c r="AW160" s="12" t="s">
        <v>4</v>
      </c>
      <c r="AX160" s="12" t="s">
        <v>85</v>
      </c>
      <c r="AY160" s="155" t="s">
        <v>172</v>
      </c>
    </row>
    <row r="161" spans="2:65" s="1" customFormat="1" ht="16.5" customHeight="1" x14ac:dyDescent="0.2">
      <c r="B161" s="34"/>
      <c r="C161" s="187" t="s">
        <v>354</v>
      </c>
      <c r="D161" s="187" t="s">
        <v>940</v>
      </c>
      <c r="E161" s="188" t="s">
        <v>1727</v>
      </c>
      <c r="F161" s="189" t="s">
        <v>1728</v>
      </c>
      <c r="G161" s="190" t="s">
        <v>935</v>
      </c>
      <c r="H161" s="191">
        <v>59.8</v>
      </c>
      <c r="I161" s="192"/>
      <c r="J161" s="193">
        <f>ROUND(I161*H161,2)</f>
        <v>0</v>
      </c>
      <c r="K161" s="194"/>
      <c r="L161" s="195"/>
      <c r="M161" s="196" t="s">
        <v>34</v>
      </c>
      <c r="N161" s="197" t="s">
        <v>49</v>
      </c>
      <c r="P161" s="144">
        <f>O161*H161</f>
        <v>0</v>
      </c>
      <c r="Q161" s="144">
        <v>6.4000000000000005E-4</v>
      </c>
      <c r="R161" s="144">
        <f>Q161*H161</f>
        <v>3.8272E-2</v>
      </c>
      <c r="S161" s="144">
        <v>0</v>
      </c>
      <c r="T161" s="145">
        <f>S161*H161</f>
        <v>0</v>
      </c>
      <c r="AR161" s="146" t="s">
        <v>1670</v>
      </c>
      <c r="AT161" s="146" t="s">
        <v>940</v>
      </c>
      <c r="AU161" s="146" t="s">
        <v>87</v>
      </c>
      <c r="AY161" s="18" t="s">
        <v>172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8" t="s">
        <v>85</v>
      </c>
      <c r="BK161" s="147">
        <f>ROUND(I161*H161,2)</f>
        <v>0</v>
      </c>
      <c r="BL161" s="18" t="s">
        <v>1670</v>
      </c>
      <c r="BM161" s="146" t="s">
        <v>1729</v>
      </c>
    </row>
    <row r="162" spans="2:65" s="1" customFormat="1" ht="10.199999999999999" x14ac:dyDescent="0.2">
      <c r="B162" s="34"/>
      <c r="D162" s="148" t="s">
        <v>180</v>
      </c>
      <c r="F162" s="149" t="s">
        <v>1728</v>
      </c>
      <c r="I162" s="150"/>
      <c r="L162" s="34"/>
      <c r="M162" s="151"/>
      <c r="T162" s="55"/>
      <c r="AT162" s="18" t="s">
        <v>180</v>
      </c>
      <c r="AU162" s="18" t="s">
        <v>87</v>
      </c>
    </row>
    <row r="163" spans="2:65" s="12" customFormat="1" ht="10.199999999999999" x14ac:dyDescent="0.2">
      <c r="B163" s="154"/>
      <c r="D163" s="148" t="s">
        <v>184</v>
      </c>
      <c r="E163" s="155" t="s">
        <v>34</v>
      </c>
      <c r="F163" s="156" t="s">
        <v>1717</v>
      </c>
      <c r="H163" s="157">
        <v>52</v>
      </c>
      <c r="I163" s="158"/>
      <c r="L163" s="154"/>
      <c r="M163" s="159"/>
      <c r="T163" s="160"/>
      <c r="AT163" s="155" t="s">
        <v>184</v>
      </c>
      <c r="AU163" s="155" t="s">
        <v>87</v>
      </c>
      <c r="AV163" s="12" t="s">
        <v>87</v>
      </c>
      <c r="AW163" s="12" t="s">
        <v>39</v>
      </c>
      <c r="AX163" s="12" t="s">
        <v>85</v>
      </c>
      <c r="AY163" s="155" t="s">
        <v>172</v>
      </c>
    </row>
    <row r="164" spans="2:65" s="12" customFormat="1" ht="10.199999999999999" x14ac:dyDescent="0.2">
      <c r="B164" s="154"/>
      <c r="D164" s="148" t="s">
        <v>184</v>
      </c>
      <c r="F164" s="156" t="s">
        <v>1730</v>
      </c>
      <c r="H164" s="157">
        <v>59.8</v>
      </c>
      <c r="I164" s="158"/>
      <c r="L164" s="154"/>
      <c r="M164" s="159"/>
      <c r="T164" s="160"/>
      <c r="AT164" s="155" t="s">
        <v>184</v>
      </c>
      <c r="AU164" s="155" t="s">
        <v>87</v>
      </c>
      <c r="AV164" s="12" t="s">
        <v>87</v>
      </c>
      <c r="AW164" s="12" t="s">
        <v>4</v>
      </c>
      <c r="AX164" s="12" t="s">
        <v>85</v>
      </c>
      <c r="AY164" s="155" t="s">
        <v>172</v>
      </c>
    </row>
    <row r="165" spans="2:65" s="1" customFormat="1" ht="16.5" customHeight="1" x14ac:dyDescent="0.2">
      <c r="B165" s="34"/>
      <c r="C165" s="187" t="s">
        <v>361</v>
      </c>
      <c r="D165" s="187" t="s">
        <v>940</v>
      </c>
      <c r="E165" s="188" t="s">
        <v>1719</v>
      </c>
      <c r="F165" s="189" t="s">
        <v>1720</v>
      </c>
      <c r="G165" s="190" t="s">
        <v>935</v>
      </c>
      <c r="H165" s="191">
        <v>34.5</v>
      </c>
      <c r="I165" s="192"/>
      <c r="J165" s="193">
        <f>ROUND(I165*H165,2)</f>
        <v>0</v>
      </c>
      <c r="K165" s="194"/>
      <c r="L165" s="195"/>
      <c r="M165" s="196" t="s">
        <v>34</v>
      </c>
      <c r="N165" s="197" t="s">
        <v>49</v>
      </c>
      <c r="P165" s="144">
        <f>O165*H165</f>
        <v>0</v>
      </c>
      <c r="Q165" s="144">
        <v>1.2E-4</v>
      </c>
      <c r="R165" s="144">
        <f>Q165*H165</f>
        <v>4.1400000000000005E-3</v>
      </c>
      <c r="S165" s="144">
        <v>0</v>
      </c>
      <c r="T165" s="145">
        <f>S165*H165</f>
        <v>0</v>
      </c>
      <c r="AR165" s="146" t="s">
        <v>1670</v>
      </c>
      <c r="AT165" s="146" t="s">
        <v>940</v>
      </c>
      <c r="AU165" s="146" t="s">
        <v>87</v>
      </c>
      <c r="AY165" s="18" t="s">
        <v>172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8" t="s">
        <v>85</v>
      </c>
      <c r="BK165" s="147">
        <f>ROUND(I165*H165,2)</f>
        <v>0</v>
      </c>
      <c r="BL165" s="18" t="s">
        <v>1670</v>
      </c>
      <c r="BM165" s="146" t="s">
        <v>1731</v>
      </c>
    </row>
    <row r="166" spans="2:65" s="1" customFormat="1" ht="10.199999999999999" x14ac:dyDescent="0.2">
      <c r="B166" s="34"/>
      <c r="D166" s="148" t="s">
        <v>180</v>
      </c>
      <c r="F166" s="149" t="s">
        <v>1720</v>
      </c>
      <c r="I166" s="150"/>
      <c r="L166" s="34"/>
      <c r="M166" s="151"/>
      <c r="T166" s="55"/>
      <c r="AT166" s="18" t="s">
        <v>180</v>
      </c>
      <c r="AU166" s="18" t="s">
        <v>87</v>
      </c>
    </row>
    <row r="167" spans="2:65" s="12" customFormat="1" ht="10.199999999999999" x14ac:dyDescent="0.2">
      <c r="B167" s="154"/>
      <c r="D167" s="148" t="s">
        <v>184</v>
      </c>
      <c r="E167" s="155" t="s">
        <v>34</v>
      </c>
      <c r="F167" s="156" t="s">
        <v>1718</v>
      </c>
      <c r="H167" s="157">
        <v>30</v>
      </c>
      <c r="I167" s="158"/>
      <c r="L167" s="154"/>
      <c r="M167" s="159"/>
      <c r="T167" s="160"/>
      <c r="AT167" s="155" t="s">
        <v>184</v>
      </c>
      <c r="AU167" s="155" t="s">
        <v>87</v>
      </c>
      <c r="AV167" s="12" t="s">
        <v>87</v>
      </c>
      <c r="AW167" s="12" t="s">
        <v>39</v>
      </c>
      <c r="AX167" s="12" t="s">
        <v>85</v>
      </c>
      <c r="AY167" s="155" t="s">
        <v>172</v>
      </c>
    </row>
    <row r="168" spans="2:65" s="12" customFormat="1" ht="10.199999999999999" x14ac:dyDescent="0.2">
      <c r="B168" s="154"/>
      <c r="D168" s="148" t="s">
        <v>184</v>
      </c>
      <c r="F168" s="156" t="s">
        <v>1732</v>
      </c>
      <c r="H168" s="157">
        <v>34.5</v>
      </c>
      <c r="I168" s="158"/>
      <c r="L168" s="154"/>
      <c r="M168" s="159"/>
      <c r="T168" s="160"/>
      <c r="AT168" s="155" t="s">
        <v>184</v>
      </c>
      <c r="AU168" s="155" t="s">
        <v>87</v>
      </c>
      <c r="AV168" s="12" t="s">
        <v>87</v>
      </c>
      <c r="AW168" s="12" t="s">
        <v>4</v>
      </c>
      <c r="AX168" s="12" t="s">
        <v>85</v>
      </c>
      <c r="AY168" s="155" t="s">
        <v>172</v>
      </c>
    </row>
    <row r="169" spans="2:65" s="1" customFormat="1" ht="16.5" customHeight="1" x14ac:dyDescent="0.2">
      <c r="B169" s="34"/>
      <c r="C169" s="134" t="s">
        <v>7</v>
      </c>
      <c r="D169" s="134" t="s">
        <v>174</v>
      </c>
      <c r="E169" s="135" t="s">
        <v>1733</v>
      </c>
      <c r="F169" s="136" t="s">
        <v>1734</v>
      </c>
      <c r="G169" s="137" t="s">
        <v>1186</v>
      </c>
      <c r="H169" s="138">
        <v>1</v>
      </c>
      <c r="I169" s="139"/>
      <c r="J169" s="140">
        <f>ROUND(I169*H169,2)</f>
        <v>0</v>
      </c>
      <c r="K169" s="141"/>
      <c r="L169" s="34"/>
      <c r="M169" s="142" t="s">
        <v>34</v>
      </c>
      <c r="N169" s="143" t="s">
        <v>49</v>
      </c>
      <c r="P169" s="144">
        <f>O169*H169</f>
        <v>0</v>
      </c>
      <c r="Q169" s="144">
        <v>0</v>
      </c>
      <c r="R169" s="144">
        <f>Q169*H169</f>
        <v>0</v>
      </c>
      <c r="S169" s="144">
        <v>0</v>
      </c>
      <c r="T169" s="145">
        <f>S169*H169</f>
        <v>0</v>
      </c>
      <c r="AR169" s="146" t="s">
        <v>1153</v>
      </c>
      <c r="AT169" s="146" t="s">
        <v>174</v>
      </c>
      <c r="AU169" s="146" t="s">
        <v>87</v>
      </c>
      <c r="AY169" s="18" t="s">
        <v>172</v>
      </c>
      <c r="BE169" s="147">
        <f>IF(N169="základní",J169,0)</f>
        <v>0</v>
      </c>
      <c r="BF169" s="147">
        <f>IF(N169="snížená",J169,0)</f>
        <v>0</v>
      </c>
      <c r="BG169" s="147">
        <f>IF(N169="zákl. přenesená",J169,0)</f>
        <v>0</v>
      </c>
      <c r="BH169" s="147">
        <f>IF(N169="sníž. přenesená",J169,0)</f>
        <v>0</v>
      </c>
      <c r="BI169" s="147">
        <f>IF(N169="nulová",J169,0)</f>
        <v>0</v>
      </c>
      <c r="BJ169" s="18" t="s">
        <v>85</v>
      </c>
      <c r="BK169" s="147">
        <f>ROUND(I169*H169,2)</f>
        <v>0</v>
      </c>
      <c r="BL169" s="18" t="s">
        <v>1153</v>
      </c>
      <c r="BM169" s="146" t="s">
        <v>1735</v>
      </c>
    </row>
    <row r="170" spans="2:65" s="1" customFormat="1" ht="10.199999999999999" x14ac:dyDescent="0.2">
      <c r="B170" s="34"/>
      <c r="D170" s="148" t="s">
        <v>180</v>
      </c>
      <c r="F170" s="149" t="s">
        <v>1734</v>
      </c>
      <c r="I170" s="150"/>
      <c r="L170" s="34"/>
      <c r="M170" s="151"/>
      <c r="T170" s="55"/>
      <c r="AT170" s="18" t="s">
        <v>180</v>
      </c>
      <c r="AU170" s="18" t="s">
        <v>87</v>
      </c>
    </row>
    <row r="171" spans="2:65" s="1" customFormat="1" ht="16.5" customHeight="1" x14ac:dyDescent="0.2">
      <c r="B171" s="34"/>
      <c r="C171" s="134" t="s">
        <v>374</v>
      </c>
      <c r="D171" s="134" t="s">
        <v>174</v>
      </c>
      <c r="E171" s="135" t="s">
        <v>1736</v>
      </c>
      <c r="F171" s="136" t="s">
        <v>1737</v>
      </c>
      <c r="G171" s="137" t="s">
        <v>935</v>
      </c>
      <c r="H171" s="138">
        <v>52</v>
      </c>
      <c r="I171" s="139"/>
      <c r="J171" s="140">
        <f>ROUND(I171*H171,2)</f>
        <v>0</v>
      </c>
      <c r="K171" s="141"/>
      <c r="L171" s="34"/>
      <c r="M171" s="142" t="s">
        <v>34</v>
      </c>
      <c r="N171" s="143" t="s">
        <v>49</v>
      </c>
      <c r="P171" s="144">
        <f>O171*H171</f>
        <v>0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AR171" s="146" t="s">
        <v>1153</v>
      </c>
      <c r="AT171" s="146" t="s">
        <v>174</v>
      </c>
      <c r="AU171" s="146" t="s">
        <v>87</v>
      </c>
      <c r="AY171" s="18" t="s">
        <v>172</v>
      </c>
      <c r="BE171" s="147">
        <f>IF(N171="základní",J171,0)</f>
        <v>0</v>
      </c>
      <c r="BF171" s="147">
        <f>IF(N171="snížená",J171,0)</f>
        <v>0</v>
      </c>
      <c r="BG171" s="147">
        <f>IF(N171="zákl. přenesená",J171,0)</f>
        <v>0</v>
      </c>
      <c r="BH171" s="147">
        <f>IF(N171="sníž. přenesená",J171,0)</f>
        <v>0</v>
      </c>
      <c r="BI171" s="147">
        <f>IF(N171="nulová",J171,0)</f>
        <v>0</v>
      </c>
      <c r="BJ171" s="18" t="s">
        <v>85</v>
      </c>
      <c r="BK171" s="147">
        <f>ROUND(I171*H171,2)</f>
        <v>0</v>
      </c>
      <c r="BL171" s="18" t="s">
        <v>1153</v>
      </c>
      <c r="BM171" s="146" t="s">
        <v>1738</v>
      </c>
    </row>
    <row r="172" spans="2:65" s="1" customFormat="1" ht="10.199999999999999" x14ac:dyDescent="0.2">
      <c r="B172" s="34"/>
      <c r="D172" s="148" t="s">
        <v>180</v>
      </c>
      <c r="F172" s="149" t="s">
        <v>1737</v>
      </c>
      <c r="I172" s="150"/>
      <c r="L172" s="34"/>
      <c r="M172" s="151"/>
      <c r="T172" s="55"/>
      <c r="AT172" s="18" t="s">
        <v>180</v>
      </c>
      <c r="AU172" s="18" t="s">
        <v>87</v>
      </c>
    </row>
    <row r="173" spans="2:65" s="14" customFormat="1" ht="10.199999999999999" x14ac:dyDescent="0.2">
      <c r="B173" s="171"/>
      <c r="D173" s="148" t="s">
        <v>184</v>
      </c>
      <c r="E173" s="172" t="s">
        <v>34</v>
      </c>
      <c r="F173" s="173" t="s">
        <v>1739</v>
      </c>
      <c r="H173" s="172" t="s">
        <v>34</v>
      </c>
      <c r="I173" s="174"/>
      <c r="L173" s="171"/>
      <c r="M173" s="175"/>
      <c r="T173" s="176"/>
      <c r="AT173" s="172" t="s">
        <v>184</v>
      </c>
      <c r="AU173" s="172" t="s">
        <v>87</v>
      </c>
      <c r="AV173" s="14" t="s">
        <v>85</v>
      </c>
      <c r="AW173" s="14" t="s">
        <v>39</v>
      </c>
      <c r="AX173" s="14" t="s">
        <v>78</v>
      </c>
      <c r="AY173" s="172" t="s">
        <v>172</v>
      </c>
    </row>
    <row r="174" spans="2:65" s="12" customFormat="1" ht="10.199999999999999" x14ac:dyDescent="0.2">
      <c r="B174" s="154"/>
      <c r="D174" s="148" t="s">
        <v>184</v>
      </c>
      <c r="E174" s="155" t="s">
        <v>34</v>
      </c>
      <c r="F174" s="156" t="s">
        <v>1717</v>
      </c>
      <c r="H174" s="157">
        <v>52</v>
      </c>
      <c r="I174" s="158"/>
      <c r="L174" s="154"/>
      <c r="M174" s="159"/>
      <c r="T174" s="160"/>
      <c r="AT174" s="155" t="s">
        <v>184</v>
      </c>
      <c r="AU174" s="155" t="s">
        <v>87</v>
      </c>
      <c r="AV174" s="12" t="s">
        <v>87</v>
      </c>
      <c r="AW174" s="12" t="s">
        <v>39</v>
      </c>
      <c r="AX174" s="12" t="s">
        <v>85</v>
      </c>
      <c r="AY174" s="155" t="s">
        <v>172</v>
      </c>
    </row>
    <row r="175" spans="2:65" s="1" customFormat="1" ht="16.5" customHeight="1" x14ac:dyDescent="0.2">
      <c r="B175" s="34"/>
      <c r="C175" s="134" t="s">
        <v>380</v>
      </c>
      <c r="D175" s="134" t="s">
        <v>174</v>
      </c>
      <c r="E175" s="135" t="s">
        <v>1740</v>
      </c>
      <c r="F175" s="136" t="s">
        <v>1741</v>
      </c>
      <c r="G175" s="137" t="s">
        <v>1186</v>
      </c>
      <c r="H175" s="138">
        <v>1</v>
      </c>
      <c r="I175" s="139"/>
      <c r="J175" s="140">
        <f>ROUND(I175*H175,2)</f>
        <v>0</v>
      </c>
      <c r="K175" s="141"/>
      <c r="L175" s="34"/>
      <c r="M175" s="142" t="s">
        <v>34</v>
      </c>
      <c r="N175" s="143" t="s">
        <v>49</v>
      </c>
      <c r="P175" s="144">
        <f>O175*H175</f>
        <v>0</v>
      </c>
      <c r="Q175" s="144">
        <v>0</v>
      </c>
      <c r="R175" s="144">
        <f>Q175*H175</f>
        <v>0</v>
      </c>
      <c r="S175" s="144">
        <v>0</v>
      </c>
      <c r="T175" s="145">
        <f>S175*H175</f>
        <v>0</v>
      </c>
      <c r="AR175" s="146" t="s">
        <v>1153</v>
      </c>
      <c r="AT175" s="146" t="s">
        <v>174</v>
      </c>
      <c r="AU175" s="146" t="s">
        <v>87</v>
      </c>
      <c r="AY175" s="18" t="s">
        <v>172</v>
      </c>
      <c r="BE175" s="147">
        <f>IF(N175="základní",J175,0)</f>
        <v>0</v>
      </c>
      <c r="BF175" s="147">
        <f>IF(N175="snížená",J175,0)</f>
        <v>0</v>
      </c>
      <c r="BG175" s="147">
        <f>IF(N175="zákl. přenesená",J175,0)</f>
        <v>0</v>
      </c>
      <c r="BH175" s="147">
        <f>IF(N175="sníž. přenesená",J175,0)</f>
        <v>0</v>
      </c>
      <c r="BI175" s="147">
        <f>IF(N175="nulová",J175,0)</f>
        <v>0</v>
      </c>
      <c r="BJ175" s="18" t="s">
        <v>85</v>
      </c>
      <c r="BK175" s="147">
        <f>ROUND(I175*H175,2)</f>
        <v>0</v>
      </c>
      <c r="BL175" s="18" t="s">
        <v>1153</v>
      </c>
      <c r="BM175" s="146" t="s">
        <v>1742</v>
      </c>
    </row>
    <row r="176" spans="2:65" s="1" customFormat="1" ht="10.199999999999999" x14ac:dyDescent="0.2">
      <c r="B176" s="34"/>
      <c r="D176" s="148" t="s">
        <v>180</v>
      </c>
      <c r="F176" s="149" t="s">
        <v>1741</v>
      </c>
      <c r="I176" s="150"/>
      <c r="L176" s="34"/>
      <c r="M176" s="151"/>
      <c r="T176" s="55"/>
      <c r="AT176" s="18" t="s">
        <v>180</v>
      </c>
      <c r="AU176" s="18" t="s">
        <v>87</v>
      </c>
    </row>
    <row r="177" spans="2:65" s="1" customFormat="1" ht="16.5" customHeight="1" x14ac:dyDescent="0.2">
      <c r="B177" s="34"/>
      <c r="C177" s="134" t="s">
        <v>386</v>
      </c>
      <c r="D177" s="134" t="s">
        <v>174</v>
      </c>
      <c r="E177" s="135" t="s">
        <v>1743</v>
      </c>
      <c r="F177" s="136" t="s">
        <v>1744</v>
      </c>
      <c r="G177" s="137" t="s">
        <v>1186</v>
      </c>
      <c r="H177" s="138">
        <v>1</v>
      </c>
      <c r="I177" s="139"/>
      <c r="J177" s="140">
        <f>ROUND(I177*H177,2)</f>
        <v>0</v>
      </c>
      <c r="K177" s="141"/>
      <c r="L177" s="34"/>
      <c r="M177" s="142" t="s">
        <v>34</v>
      </c>
      <c r="N177" s="143" t="s">
        <v>49</v>
      </c>
      <c r="P177" s="144">
        <f>O177*H177</f>
        <v>0</v>
      </c>
      <c r="Q177" s="144">
        <v>0</v>
      </c>
      <c r="R177" s="144">
        <f>Q177*H177</f>
        <v>0</v>
      </c>
      <c r="S177" s="144">
        <v>0</v>
      </c>
      <c r="T177" s="145">
        <f>S177*H177</f>
        <v>0</v>
      </c>
      <c r="AR177" s="146" t="s">
        <v>1153</v>
      </c>
      <c r="AT177" s="146" t="s">
        <v>174</v>
      </c>
      <c r="AU177" s="146" t="s">
        <v>87</v>
      </c>
      <c r="AY177" s="18" t="s">
        <v>172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8" t="s">
        <v>85</v>
      </c>
      <c r="BK177" s="147">
        <f>ROUND(I177*H177,2)</f>
        <v>0</v>
      </c>
      <c r="BL177" s="18" t="s">
        <v>1153</v>
      </c>
      <c r="BM177" s="146" t="s">
        <v>1745</v>
      </c>
    </row>
    <row r="178" spans="2:65" s="1" customFormat="1" ht="10.199999999999999" x14ac:dyDescent="0.2">
      <c r="B178" s="34"/>
      <c r="D178" s="148" t="s">
        <v>180</v>
      </c>
      <c r="F178" s="149" t="s">
        <v>1744</v>
      </c>
      <c r="I178" s="150"/>
      <c r="L178" s="34"/>
      <c r="M178" s="151"/>
      <c r="T178" s="55"/>
      <c r="AT178" s="18" t="s">
        <v>180</v>
      </c>
      <c r="AU178" s="18" t="s">
        <v>87</v>
      </c>
    </row>
    <row r="179" spans="2:65" s="11" customFormat="1" ht="22.8" customHeight="1" x14ac:dyDescent="0.25">
      <c r="B179" s="122"/>
      <c r="D179" s="123" t="s">
        <v>77</v>
      </c>
      <c r="E179" s="132" t="s">
        <v>1746</v>
      </c>
      <c r="F179" s="132" t="s">
        <v>1747</v>
      </c>
      <c r="I179" s="125"/>
      <c r="J179" s="133">
        <f>BK179</f>
        <v>0</v>
      </c>
      <c r="L179" s="122"/>
      <c r="M179" s="127"/>
      <c r="P179" s="128">
        <f>SUM(P180:P190)</f>
        <v>0</v>
      </c>
      <c r="R179" s="128">
        <f>SUM(R180:R190)</f>
        <v>0</v>
      </c>
      <c r="T179" s="129">
        <f>SUM(T180:T190)</f>
        <v>0</v>
      </c>
      <c r="AR179" s="123" t="s">
        <v>193</v>
      </c>
      <c r="AT179" s="130" t="s">
        <v>77</v>
      </c>
      <c r="AU179" s="130" t="s">
        <v>85</v>
      </c>
      <c r="AY179" s="123" t="s">
        <v>172</v>
      </c>
      <c r="BK179" s="131">
        <f>SUM(BK180:BK190)</f>
        <v>0</v>
      </c>
    </row>
    <row r="180" spans="2:65" s="1" customFormat="1" ht="16.5" customHeight="1" x14ac:dyDescent="0.2">
      <c r="B180" s="34"/>
      <c r="C180" s="134" t="s">
        <v>393</v>
      </c>
      <c r="D180" s="134" t="s">
        <v>174</v>
      </c>
      <c r="E180" s="135" t="s">
        <v>1748</v>
      </c>
      <c r="F180" s="136" t="s">
        <v>1749</v>
      </c>
      <c r="G180" s="137" t="s">
        <v>935</v>
      </c>
      <c r="H180" s="138">
        <v>47</v>
      </c>
      <c r="I180" s="139"/>
      <c r="J180" s="140">
        <f>ROUND(I180*H180,2)</f>
        <v>0</v>
      </c>
      <c r="K180" s="141"/>
      <c r="L180" s="34"/>
      <c r="M180" s="142" t="s">
        <v>34</v>
      </c>
      <c r="N180" s="143" t="s">
        <v>49</v>
      </c>
      <c r="P180" s="144">
        <f>O180*H180</f>
        <v>0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AR180" s="146" t="s">
        <v>1153</v>
      </c>
      <c r="AT180" s="146" t="s">
        <v>174</v>
      </c>
      <c r="AU180" s="146" t="s">
        <v>87</v>
      </c>
      <c r="AY180" s="18" t="s">
        <v>172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8" t="s">
        <v>85</v>
      </c>
      <c r="BK180" s="147">
        <f>ROUND(I180*H180,2)</f>
        <v>0</v>
      </c>
      <c r="BL180" s="18" t="s">
        <v>1153</v>
      </c>
      <c r="BM180" s="146" t="s">
        <v>1750</v>
      </c>
    </row>
    <row r="181" spans="2:65" s="1" customFormat="1" ht="10.199999999999999" x14ac:dyDescent="0.2">
      <c r="B181" s="34"/>
      <c r="D181" s="148" t="s">
        <v>180</v>
      </c>
      <c r="F181" s="149" t="s">
        <v>1749</v>
      </c>
      <c r="I181" s="150"/>
      <c r="L181" s="34"/>
      <c r="M181" s="151"/>
      <c r="T181" s="55"/>
      <c r="AT181" s="18" t="s">
        <v>180</v>
      </c>
      <c r="AU181" s="18" t="s">
        <v>87</v>
      </c>
    </row>
    <row r="182" spans="2:65" s="14" customFormat="1" ht="10.199999999999999" x14ac:dyDescent="0.2">
      <c r="B182" s="171"/>
      <c r="D182" s="148" t="s">
        <v>184</v>
      </c>
      <c r="E182" s="172" t="s">
        <v>34</v>
      </c>
      <c r="F182" s="173" t="s">
        <v>1751</v>
      </c>
      <c r="H182" s="172" t="s">
        <v>34</v>
      </c>
      <c r="I182" s="174"/>
      <c r="L182" s="171"/>
      <c r="M182" s="175"/>
      <c r="T182" s="176"/>
      <c r="AT182" s="172" t="s">
        <v>184</v>
      </c>
      <c r="AU182" s="172" t="s">
        <v>87</v>
      </c>
      <c r="AV182" s="14" t="s">
        <v>85</v>
      </c>
      <c r="AW182" s="14" t="s">
        <v>39</v>
      </c>
      <c r="AX182" s="14" t="s">
        <v>78</v>
      </c>
      <c r="AY182" s="172" t="s">
        <v>172</v>
      </c>
    </row>
    <row r="183" spans="2:65" s="14" customFormat="1" ht="10.199999999999999" x14ac:dyDescent="0.2">
      <c r="B183" s="171"/>
      <c r="D183" s="148" t="s">
        <v>184</v>
      </c>
      <c r="E183" s="172" t="s">
        <v>34</v>
      </c>
      <c r="F183" s="173" t="s">
        <v>1752</v>
      </c>
      <c r="H183" s="172" t="s">
        <v>34</v>
      </c>
      <c r="I183" s="174"/>
      <c r="L183" s="171"/>
      <c r="M183" s="175"/>
      <c r="T183" s="176"/>
      <c r="AT183" s="172" t="s">
        <v>184</v>
      </c>
      <c r="AU183" s="172" t="s">
        <v>87</v>
      </c>
      <c r="AV183" s="14" t="s">
        <v>85</v>
      </c>
      <c r="AW183" s="14" t="s">
        <v>39</v>
      </c>
      <c r="AX183" s="14" t="s">
        <v>78</v>
      </c>
      <c r="AY183" s="172" t="s">
        <v>172</v>
      </c>
    </row>
    <row r="184" spans="2:65" s="14" customFormat="1" ht="10.199999999999999" x14ac:dyDescent="0.2">
      <c r="B184" s="171"/>
      <c r="D184" s="148" t="s">
        <v>184</v>
      </c>
      <c r="E184" s="172" t="s">
        <v>34</v>
      </c>
      <c r="F184" s="173" t="s">
        <v>1753</v>
      </c>
      <c r="H184" s="172" t="s">
        <v>34</v>
      </c>
      <c r="I184" s="174"/>
      <c r="L184" s="171"/>
      <c r="M184" s="175"/>
      <c r="T184" s="176"/>
      <c r="AT184" s="172" t="s">
        <v>184</v>
      </c>
      <c r="AU184" s="172" t="s">
        <v>87</v>
      </c>
      <c r="AV184" s="14" t="s">
        <v>85</v>
      </c>
      <c r="AW184" s="14" t="s">
        <v>39</v>
      </c>
      <c r="AX184" s="14" t="s">
        <v>78</v>
      </c>
      <c r="AY184" s="172" t="s">
        <v>172</v>
      </c>
    </row>
    <row r="185" spans="2:65" s="12" customFormat="1" ht="10.199999999999999" x14ac:dyDescent="0.2">
      <c r="B185" s="154"/>
      <c r="D185" s="148" t="s">
        <v>184</v>
      </c>
      <c r="E185" s="155" t="s">
        <v>34</v>
      </c>
      <c r="F185" s="156" t="s">
        <v>1754</v>
      </c>
      <c r="H185" s="157">
        <v>47</v>
      </c>
      <c r="I185" s="158"/>
      <c r="L185" s="154"/>
      <c r="M185" s="159"/>
      <c r="T185" s="160"/>
      <c r="AT185" s="155" t="s">
        <v>184</v>
      </c>
      <c r="AU185" s="155" t="s">
        <v>87</v>
      </c>
      <c r="AV185" s="12" t="s">
        <v>87</v>
      </c>
      <c r="AW185" s="12" t="s">
        <v>39</v>
      </c>
      <c r="AX185" s="12" t="s">
        <v>85</v>
      </c>
      <c r="AY185" s="155" t="s">
        <v>172</v>
      </c>
    </row>
    <row r="186" spans="2:65" s="1" customFormat="1" ht="16.5" customHeight="1" x14ac:dyDescent="0.2">
      <c r="B186" s="34"/>
      <c r="C186" s="134" t="s">
        <v>403</v>
      </c>
      <c r="D186" s="134" t="s">
        <v>174</v>
      </c>
      <c r="E186" s="135" t="s">
        <v>1755</v>
      </c>
      <c r="F186" s="136" t="s">
        <v>1756</v>
      </c>
      <c r="G186" s="137" t="s">
        <v>935</v>
      </c>
      <c r="H186" s="138">
        <v>25</v>
      </c>
      <c r="I186" s="139"/>
      <c r="J186" s="140">
        <f>ROUND(I186*H186,2)</f>
        <v>0</v>
      </c>
      <c r="K186" s="141"/>
      <c r="L186" s="34"/>
      <c r="M186" s="142" t="s">
        <v>34</v>
      </c>
      <c r="N186" s="143" t="s">
        <v>49</v>
      </c>
      <c r="P186" s="144">
        <f>O186*H186</f>
        <v>0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AR186" s="146" t="s">
        <v>1153</v>
      </c>
      <c r="AT186" s="146" t="s">
        <v>174</v>
      </c>
      <c r="AU186" s="146" t="s">
        <v>87</v>
      </c>
      <c r="AY186" s="18" t="s">
        <v>172</v>
      </c>
      <c r="BE186" s="147">
        <f>IF(N186="základní",J186,0)</f>
        <v>0</v>
      </c>
      <c r="BF186" s="147">
        <f>IF(N186="snížená",J186,0)</f>
        <v>0</v>
      </c>
      <c r="BG186" s="147">
        <f>IF(N186="zákl. přenesená",J186,0)</f>
        <v>0</v>
      </c>
      <c r="BH186" s="147">
        <f>IF(N186="sníž. přenesená",J186,0)</f>
        <v>0</v>
      </c>
      <c r="BI186" s="147">
        <f>IF(N186="nulová",J186,0)</f>
        <v>0</v>
      </c>
      <c r="BJ186" s="18" t="s">
        <v>85</v>
      </c>
      <c r="BK186" s="147">
        <f>ROUND(I186*H186,2)</f>
        <v>0</v>
      </c>
      <c r="BL186" s="18" t="s">
        <v>1153</v>
      </c>
      <c r="BM186" s="146" t="s">
        <v>1757</v>
      </c>
    </row>
    <row r="187" spans="2:65" s="1" customFormat="1" ht="10.199999999999999" x14ac:dyDescent="0.2">
      <c r="B187" s="34"/>
      <c r="D187" s="148" t="s">
        <v>180</v>
      </c>
      <c r="F187" s="149" t="s">
        <v>1756</v>
      </c>
      <c r="I187" s="150"/>
      <c r="L187" s="34"/>
      <c r="M187" s="151"/>
      <c r="T187" s="55"/>
      <c r="AT187" s="18" t="s">
        <v>180</v>
      </c>
      <c r="AU187" s="18" t="s">
        <v>87</v>
      </c>
    </row>
    <row r="188" spans="2:65" s="14" customFormat="1" ht="10.199999999999999" x14ac:dyDescent="0.2">
      <c r="B188" s="171"/>
      <c r="D188" s="148" t="s">
        <v>184</v>
      </c>
      <c r="E188" s="172" t="s">
        <v>34</v>
      </c>
      <c r="F188" s="173" t="s">
        <v>1751</v>
      </c>
      <c r="H188" s="172" t="s">
        <v>34</v>
      </c>
      <c r="I188" s="174"/>
      <c r="L188" s="171"/>
      <c r="M188" s="175"/>
      <c r="T188" s="176"/>
      <c r="AT188" s="172" t="s">
        <v>184</v>
      </c>
      <c r="AU188" s="172" t="s">
        <v>87</v>
      </c>
      <c r="AV188" s="14" t="s">
        <v>85</v>
      </c>
      <c r="AW188" s="14" t="s">
        <v>39</v>
      </c>
      <c r="AX188" s="14" t="s">
        <v>78</v>
      </c>
      <c r="AY188" s="172" t="s">
        <v>172</v>
      </c>
    </row>
    <row r="189" spans="2:65" s="14" customFormat="1" ht="10.199999999999999" x14ac:dyDescent="0.2">
      <c r="B189" s="171"/>
      <c r="D189" s="148" t="s">
        <v>184</v>
      </c>
      <c r="E189" s="172" t="s">
        <v>34</v>
      </c>
      <c r="F189" s="173" t="s">
        <v>1758</v>
      </c>
      <c r="H189" s="172" t="s">
        <v>34</v>
      </c>
      <c r="I189" s="174"/>
      <c r="L189" s="171"/>
      <c r="M189" s="175"/>
      <c r="T189" s="176"/>
      <c r="AT189" s="172" t="s">
        <v>184</v>
      </c>
      <c r="AU189" s="172" t="s">
        <v>87</v>
      </c>
      <c r="AV189" s="14" t="s">
        <v>85</v>
      </c>
      <c r="AW189" s="14" t="s">
        <v>39</v>
      </c>
      <c r="AX189" s="14" t="s">
        <v>78</v>
      </c>
      <c r="AY189" s="172" t="s">
        <v>172</v>
      </c>
    </row>
    <row r="190" spans="2:65" s="12" customFormat="1" ht="10.199999999999999" x14ac:dyDescent="0.2">
      <c r="B190" s="154"/>
      <c r="D190" s="148" t="s">
        <v>184</v>
      </c>
      <c r="E190" s="155" t="s">
        <v>34</v>
      </c>
      <c r="F190" s="156" t="s">
        <v>1759</v>
      </c>
      <c r="H190" s="157">
        <v>25</v>
      </c>
      <c r="I190" s="158"/>
      <c r="L190" s="154"/>
      <c r="M190" s="159"/>
      <c r="T190" s="160"/>
      <c r="AT190" s="155" t="s">
        <v>184</v>
      </c>
      <c r="AU190" s="155" t="s">
        <v>87</v>
      </c>
      <c r="AV190" s="12" t="s">
        <v>87</v>
      </c>
      <c r="AW190" s="12" t="s">
        <v>39</v>
      </c>
      <c r="AX190" s="12" t="s">
        <v>85</v>
      </c>
      <c r="AY190" s="155" t="s">
        <v>172</v>
      </c>
    </row>
    <row r="191" spans="2:65" s="11" customFormat="1" ht="22.8" customHeight="1" x14ac:dyDescent="0.25">
      <c r="B191" s="122"/>
      <c r="D191" s="123" t="s">
        <v>77</v>
      </c>
      <c r="E191" s="132" t="s">
        <v>1760</v>
      </c>
      <c r="F191" s="132" t="s">
        <v>1761</v>
      </c>
      <c r="I191" s="125"/>
      <c r="J191" s="133">
        <f>BK191</f>
        <v>0</v>
      </c>
      <c r="L191" s="122"/>
      <c r="M191" s="127"/>
      <c r="P191" s="128">
        <f>SUM(P192:P215)</f>
        <v>0</v>
      </c>
      <c r="R191" s="128">
        <f>SUM(R192:R215)</f>
        <v>0</v>
      </c>
      <c r="T191" s="129">
        <f>SUM(T192:T215)</f>
        <v>0</v>
      </c>
      <c r="AR191" s="123" t="s">
        <v>193</v>
      </c>
      <c r="AT191" s="130" t="s">
        <v>77</v>
      </c>
      <c r="AU191" s="130" t="s">
        <v>85</v>
      </c>
      <c r="AY191" s="123" t="s">
        <v>172</v>
      </c>
      <c r="BK191" s="131">
        <f>SUM(BK192:BK215)</f>
        <v>0</v>
      </c>
    </row>
    <row r="192" spans="2:65" s="1" customFormat="1" ht="16.5" customHeight="1" x14ac:dyDescent="0.2">
      <c r="B192" s="34"/>
      <c r="C192" s="134" t="s">
        <v>410</v>
      </c>
      <c r="D192" s="134" t="s">
        <v>174</v>
      </c>
      <c r="E192" s="135" t="s">
        <v>1762</v>
      </c>
      <c r="F192" s="136" t="s">
        <v>1763</v>
      </c>
      <c r="G192" s="137" t="s">
        <v>935</v>
      </c>
      <c r="H192" s="138">
        <v>52</v>
      </c>
      <c r="I192" s="139"/>
      <c r="J192" s="140">
        <f>ROUND(I192*H192,2)</f>
        <v>0</v>
      </c>
      <c r="K192" s="141"/>
      <c r="L192" s="34"/>
      <c r="M192" s="142" t="s">
        <v>34</v>
      </c>
      <c r="N192" s="143" t="s">
        <v>49</v>
      </c>
      <c r="P192" s="144">
        <f>O192*H192</f>
        <v>0</v>
      </c>
      <c r="Q192" s="144">
        <v>0</v>
      </c>
      <c r="R192" s="144">
        <f>Q192*H192</f>
        <v>0</v>
      </c>
      <c r="S192" s="144">
        <v>0</v>
      </c>
      <c r="T192" s="145">
        <f>S192*H192</f>
        <v>0</v>
      </c>
      <c r="AR192" s="146" t="s">
        <v>1153</v>
      </c>
      <c r="AT192" s="146" t="s">
        <v>174</v>
      </c>
      <c r="AU192" s="146" t="s">
        <v>87</v>
      </c>
      <c r="AY192" s="18" t="s">
        <v>172</v>
      </c>
      <c r="BE192" s="147">
        <f>IF(N192="základní",J192,0)</f>
        <v>0</v>
      </c>
      <c r="BF192" s="147">
        <f>IF(N192="snížená",J192,0)</f>
        <v>0</v>
      </c>
      <c r="BG192" s="147">
        <f>IF(N192="zákl. přenesená",J192,0)</f>
        <v>0</v>
      </c>
      <c r="BH192" s="147">
        <f>IF(N192="sníž. přenesená",J192,0)</f>
        <v>0</v>
      </c>
      <c r="BI192" s="147">
        <f>IF(N192="nulová",J192,0)</f>
        <v>0</v>
      </c>
      <c r="BJ192" s="18" t="s">
        <v>85</v>
      </c>
      <c r="BK192" s="147">
        <f>ROUND(I192*H192,2)</f>
        <v>0</v>
      </c>
      <c r="BL192" s="18" t="s">
        <v>1153</v>
      </c>
      <c r="BM192" s="146" t="s">
        <v>1764</v>
      </c>
    </row>
    <row r="193" spans="2:65" s="1" customFormat="1" ht="19.2" x14ac:dyDescent="0.2">
      <c r="B193" s="34"/>
      <c r="D193" s="148" t="s">
        <v>180</v>
      </c>
      <c r="F193" s="149" t="s">
        <v>1765</v>
      </c>
      <c r="I193" s="150"/>
      <c r="L193" s="34"/>
      <c r="M193" s="151"/>
      <c r="T193" s="55"/>
      <c r="AT193" s="18" t="s">
        <v>180</v>
      </c>
      <c r="AU193" s="18" t="s">
        <v>87</v>
      </c>
    </row>
    <row r="194" spans="2:65" s="1" customFormat="1" ht="10.199999999999999" x14ac:dyDescent="0.2">
      <c r="B194" s="34"/>
      <c r="D194" s="152" t="s">
        <v>182</v>
      </c>
      <c r="F194" s="153" t="s">
        <v>1766</v>
      </c>
      <c r="I194" s="150"/>
      <c r="L194" s="34"/>
      <c r="M194" s="151"/>
      <c r="T194" s="55"/>
      <c r="AT194" s="18" t="s">
        <v>182</v>
      </c>
      <c r="AU194" s="18" t="s">
        <v>87</v>
      </c>
    </row>
    <row r="195" spans="2:65" s="12" customFormat="1" ht="10.199999999999999" x14ac:dyDescent="0.2">
      <c r="B195" s="154"/>
      <c r="D195" s="148" t="s">
        <v>184</v>
      </c>
      <c r="E195" s="155" t="s">
        <v>34</v>
      </c>
      <c r="F195" s="156" t="s">
        <v>1767</v>
      </c>
      <c r="H195" s="157">
        <v>10</v>
      </c>
      <c r="I195" s="158"/>
      <c r="L195" s="154"/>
      <c r="M195" s="159"/>
      <c r="T195" s="160"/>
      <c r="AT195" s="155" t="s">
        <v>184</v>
      </c>
      <c r="AU195" s="155" t="s">
        <v>87</v>
      </c>
      <c r="AV195" s="12" t="s">
        <v>87</v>
      </c>
      <c r="AW195" s="12" t="s">
        <v>39</v>
      </c>
      <c r="AX195" s="12" t="s">
        <v>78</v>
      </c>
      <c r="AY195" s="155" t="s">
        <v>172</v>
      </c>
    </row>
    <row r="196" spans="2:65" s="12" customFormat="1" ht="10.199999999999999" x14ac:dyDescent="0.2">
      <c r="B196" s="154"/>
      <c r="D196" s="148" t="s">
        <v>184</v>
      </c>
      <c r="E196" s="155" t="s">
        <v>34</v>
      </c>
      <c r="F196" s="156" t="s">
        <v>1768</v>
      </c>
      <c r="H196" s="157">
        <v>42</v>
      </c>
      <c r="I196" s="158"/>
      <c r="L196" s="154"/>
      <c r="M196" s="159"/>
      <c r="T196" s="160"/>
      <c r="AT196" s="155" t="s">
        <v>184</v>
      </c>
      <c r="AU196" s="155" t="s">
        <v>87</v>
      </c>
      <c r="AV196" s="12" t="s">
        <v>87</v>
      </c>
      <c r="AW196" s="12" t="s">
        <v>39</v>
      </c>
      <c r="AX196" s="12" t="s">
        <v>78</v>
      </c>
      <c r="AY196" s="155" t="s">
        <v>172</v>
      </c>
    </row>
    <row r="197" spans="2:65" s="13" customFormat="1" ht="10.199999999999999" x14ac:dyDescent="0.2">
      <c r="B197" s="164"/>
      <c r="D197" s="148" t="s">
        <v>184</v>
      </c>
      <c r="E197" s="165" t="s">
        <v>34</v>
      </c>
      <c r="F197" s="166" t="s">
        <v>259</v>
      </c>
      <c r="H197" s="167">
        <v>52</v>
      </c>
      <c r="I197" s="168"/>
      <c r="L197" s="164"/>
      <c r="M197" s="169"/>
      <c r="T197" s="170"/>
      <c r="AT197" s="165" t="s">
        <v>184</v>
      </c>
      <c r="AU197" s="165" t="s">
        <v>87</v>
      </c>
      <c r="AV197" s="13" t="s">
        <v>178</v>
      </c>
      <c r="AW197" s="13" t="s">
        <v>39</v>
      </c>
      <c r="AX197" s="13" t="s">
        <v>85</v>
      </c>
      <c r="AY197" s="165" t="s">
        <v>172</v>
      </c>
    </row>
    <row r="198" spans="2:65" s="1" customFormat="1" ht="16.5" customHeight="1" x14ac:dyDescent="0.2">
      <c r="B198" s="34"/>
      <c r="C198" s="134" t="s">
        <v>417</v>
      </c>
      <c r="D198" s="134" t="s">
        <v>174</v>
      </c>
      <c r="E198" s="135" t="s">
        <v>1769</v>
      </c>
      <c r="F198" s="136" t="s">
        <v>1770</v>
      </c>
      <c r="G198" s="137" t="s">
        <v>215</v>
      </c>
      <c r="H198" s="138">
        <v>4.32</v>
      </c>
      <c r="I198" s="139"/>
      <c r="J198" s="140">
        <f>ROUND(I198*H198,2)</f>
        <v>0</v>
      </c>
      <c r="K198" s="141"/>
      <c r="L198" s="34"/>
      <c r="M198" s="142" t="s">
        <v>34</v>
      </c>
      <c r="N198" s="143" t="s">
        <v>49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1153</v>
      </c>
      <c r="AT198" s="146" t="s">
        <v>174</v>
      </c>
      <c r="AU198" s="146" t="s">
        <v>87</v>
      </c>
      <c r="AY198" s="18" t="s">
        <v>172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8" t="s">
        <v>85</v>
      </c>
      <c r="BK198" s="147">
        <f>ROUND(I198*H198,2)</f>
        <v>0</v>
      </c>
      <c r="BL198" s="18" t="s">
        <v>1153</v>
      </c>
      <c r="BM198" s="146" t="s">
        <v>1771</v>
      </c>
    </row>
    <row r="199" spans="2:65" s="1" customFormat="1" ht="19.2" x14ac:dyDescent="0.2">
      <c r="B199" s="34"/>
      <c r="D199" s="148" t="s">
        <v>180</v>
      </c>
      <c r="F199" s="149" t="s">
        <v>1772</v>
      </c>
      <c r="I199" s="150"/>
      <c r="L199" s="34"/>
      <c r="M199" s="151"/>
      <c r="T199" s="55"/>
      <c r="AT199" s="18" t="s">
        <v>180</v>
      </c>
      <c r="AU199" s="18" t="s">
        <v>87</v>
      </c>
    </row>
    <row r="200" spans="2:65" s="1" customFormat="1" ht="10.199999999999999" x14ac:dyDescent="0.2">
      <c r="B200" s="34"/>
      <c r="D200" s="152" t="s">
        <v>182</v>
      </c>
      <c r="F200" s="153" t="s">
        <v>1773</v>
      </c>
      <c r="I200" s="150"/>
      <c r="L200" s="34"/>
      <c r="M200" s="151"/>
      <c r="T200" s="55"/>
      <c r="AT200" s="18" t="s">
        <v>182</v>
      </c>
      <c r="AU200" s="18" t="s">
        <v>87</v>
      </c>
    </row>
    <row r="201" spans="2:65" s="12" customFormat="1" ht="10.199999999999999" x14ac:dyDescent="0.2">
      <c r="B201" s="154"/>
      <c r="D201" s="148" t="s">
        <v>184</v>
      </c>
      <c r="E201" s="155" t="s">
        <v>34</v>
      </c>
      <c r="F201" s="156" t="s">
        <v>1774</v>
      </c>
      <c r="H201" s="157">
        <v>1.8</v>
      </c>
      <c r="I201" s="158"/>
      <c r="L201" s="154"/>
      <c r="M201" s="159"/>
      <c r="T201" s="160"/>
      <c r="AT201" s="155" t="s">
        <v>184</v>
      </c>
      <c r="AU201" s="155" t="s">
        <v>87</v>
      </c>
      <c r="AV201" s="12" t="s">
        <v>87</v>
      </c>
      <c r="AW201" s="12" t="s">
        <v>39</v>
      </c>
      <c r="AX201" s="12" t="s">
        <v>78</v>
      </c>
      <c r="AY201" s="155" t="s">
        <v>172</v>
      </c>
    </row>
    <row r="202" spans="2:65" s="12" customFormat="1" ht="10.199999999999999" x14ac:dyDescent="0.2">
      <c r="B202" s="154"/>
      <c r="D202" s="148" t="s">
        <v>184</v>
      </c>
      <c r="E202" s="155" t="s">
        <v>34</v>
      </c>
      <c r="F202" s="156" t="s">
        <v>1775</v>
      </c>
      <c r="H202" s="157">
        <v>2.52</v>
      </c>
      <c r="I202" s="158"/>
      <c r="L202" s="154"/>
      <c r="M202" s="159"/>
      <c r="T202" s="160"/>
      <c r="AT202" s="155" t="s">
        <v>184</v>
      </c>
      <c r="AU202" s="155" t="s">
        <v>87</v>
      </c>
      <c r="AV202" s="12" t="s">
        <v>87</v>
      </c>
      <c r="AW202" s="12" t="s">
        <v>39</v>
      </c>
      <c r="AX202" s="12" t="s">
        <v>78</v>
      </c>
      <c r="AY202" s="155" t="s">
        <v>172</v>
      </c>
    </row>
    <row r="203" spans="2:65" s="13" customFormat="1" ht="10.199999999999999" x14ac:dyDescent="0.2">
      <c r="B203" s="164"/>
      <c r="D203" s="148" t="s">
        <v>184</v>
      </c>
      <c r="E203" s="165" t="s">
        <v>34</v>
      </c>
      <c r="F203" s="166" t="s">
        <v>259</v>
      </c>
      <c r="H203" s="167">
        <v>4.32</v>
      </c>
      <c r="I203" s="168"/>
      <c r="L203" s="164"/>
      <c r="M203" s="169"/>
      <c r="T203" s="170"/>
      <c r="AT203" s="165" t="s">
        <v>184</v>
      </c>
      <c r="AU203" s="165" t="s">
        <v>87</v>
      </c>
      <c r="AV203" s="13" t="s">
        <v>178</v>
      </c>
      <c r="AW203" s="13" t="s">
        <v>39</v>
      </c>
      <c r="AX203" s="13" t="s">
        <v>85</v>
      </c>
      <c r="AY203" s="165" t="s">
        <v>172</v>
      </c>
    </row>
    <row r="204" spans="2:65" s="1" customFormat="1" ht="16.5" customHeight="1" x14ac:dyDescent="0.2">
      <c r="B204" s="34"/>
      <c r="C204" s="134" t="s">
        <v>423</v>
      </c>
      <c r="D204" s="134" t="s">
        <v>174</v>
      </c>
      <c r="E204" s="135" t="s">
        <v>1776</v>
      </c>
      <c r="F204" s="136" t="s">
        <v>1777</v>
      </c>
      <c r="G204" s="137" t="s">
        <v>215</v>
      </c>
      <c r="H204" s="138">
        <v>4.32</v>
      </c>
      <c r="I204" s="139"/>
      <c r="J204" s="140">
        <f>ROUND(I204*H204,2)</f>
        <v>0</v>
      </c>
      <c r="K204" s="141"/>
      <c r="L204" s="34"/>
      <c r="M204" s="142" t="s">
        <v>34</v>
      </c>
      <c r="N204" s="143" t="s">
        <v>49</v>
      </c>
      <c r="P204" s="144">
        <f>O204*H204</f>
        <v>0</v>
      </c>
      <c r="Q204" s="144">
        <v>0</v>
      </c>
      <c r="R204" s="144">
        <f>Q204*H204</f>
        <v>0</v>
      </c>
      <c r="S204" s="144">
        <v>0</v>
      </c>
      <c r="T204" s="145">
        <f>S204*H204</f>
        <v>0</v>
      </c>
      <c r="AR204" s="146" t="s">
        <v>1153</v>
      </c>
      <c r="AT204" s="146" t="s">
        <v>174</v>
      </c>
      <c r="AU204" s="146" t="s">
        <v>87</v>
      </c>
      <c r="AY204" s="18" t="s">
        <v>172</v>
      </c>
      <c r="BE204" s="147">
        <f>IF(N204="základní",J204,0)</f>
        <v>0</v>
      </c>
      <c r="BF204" s="147">
        <f>IF(N204="snížená",J204,0)</f>
        <v>0</v>
      </c>
      <c r="BG204" s="147">
        <f>IF(N204="zákl. přenesená",J204,0)</f>
        <v>0</v>
      </c>
      <c r="BH204" s="147">
        <f>IF(N204="sníž. přenesená",J204,0)</f>
        <v>0</v>
      </c>
      <c r="BI204" s="147">
        <f>IF(N204="nulová",J204,0)</f>
        <v>0</v>
      </c>
      <c r="BJ204" s="18" t="s">
        <v>85</v>
      </c>
      <c r="BK204" s="147">
        <f>ROUND(I204*H204,2)</f>
        <v>0</v>
      </c>
      <c r="BL204" s="18" t="s">
        <v>1153</v>
      </c>
      <c r="BM204" s="146" t="s">
        <v>1778</v>
      </c>
    </row>
    <row r="205" spans="2:65" s="1" customFormat="1" ht="19.2" x14ac:dyDescent="0.2">
      <c r="B205" s="34"/>
      <c r="D205" s="148" t="s">
        <v>180</v>
      </c>
      <c r="F205" s="149" t="s">
        <v>1779</v>
      </c>
      <c r="I205" s="150"/>
      <c r="L205" s="34"/>
      <c r="M205" s="151"/>
      <c r="T205" s="55"/>
      <c r="AT205" s="18" t="s">
        <v>180</v>
      </c>
      <c r="AU205" s="18" t="s">
        <v>87</v>
      </c>
    </row>
    <row r="206" spans="2:65" s="1" customFormat="1" ht="10.199999999999999" x14ac:dyDescent="0.2">
      <c r="B206" s="34"/>
      <c r="D206" s="152" t="s">
        <v>182</v>
      </c>
      <c r="F206" s="153" t="s">
        <v>1780</v>
      </c>
      <c r="I206" s="150"/>
      <c r="L206" s="34"/>
      <c r="M206" s="151"/>
      <c r="T206" s="55"/>
      <c r="AT206" s="18" t="s">
        <v>182</v>
      </c>
      <c r="AU206" s="18" t="s">
        <v>87</v>
      </c>
    </row>
    <row r="207" spans="2:65" s="12" customFormat="1" ht="10.199999999999999" x14ac:dyDescent="0.2">
      <c r="B207" s="154"/>
      <c r="D207" s="148" t="s">
        <v>184</v>
      </c>
      <c r="E207" s="155" t="s">
        <v>34</v>
      </c>
      <c r="F207" s="156" t="s">
        <v>1774</v>
      </c>
      <c r="H207" s="157">
        <v>1.8</v>
      </c>
      <c r="I207" s="158"/>
      <c r="L207" s="154"/>
      <c r="M207" s="159"/>
      <c r="T207" s="160"/>
      <c r="AT207" s="155" t="s">
        <v>184</v>
      </c>
      <c r="AU207" s="155" t="s">
        <v>87</v>
      </c>
      <c r="AV207" s="12" t="s">
        <v>87</v>
      </c>
      <c r="AW207" s="12" t="s">
        <v>39</v>
      </c>
      <c r="AX207" s="12" t="s">
        <v>78</v>
      </c>
      <c r="AY207" s="155" t="s">
        <v>172</v>
      </c>
    </row>
    <row r="208" spans="2:65" s="12" customFormat="1" ht="10.199999999999999" x14ac:dyDescent="0.2">
      <c r="B208" s="154"/>
      <c r="D208" s="148" t="s">
        <v>184</v>
      </c>
      <c r="E208" s="155" t="s">
        <v>34</v>
      </c>
      <c r="F208" s="156" t="s">
        <v>1775</v>
      </c>
      <c r="H208" s="157">
        <v>2.52</v>
      </c>
      <c r="I208" s="158"/>
      <c r="L208" s="154"/>
      <c r="M208" s="159"/>
      <c r="T208" s="160"/>
      <c r="AT208" s="155" t="s">
        <v>184</v>
      </c>
      <c r="AU208" s="155" t="s">
        <v>87</v>
      </c>
      <c r="AV208" s="12" t="s">
        <v>87</v>
      </c>
      <c r="AW208" s="12" t="s">
        <v>39</v>
      </c>
      <c r="AX208" s="12" t="s">
        <v>78</v>
      </c>
      <c r="AY208" s="155" t="s">
        <v>172</v>
      </c>
    </row>
    <row r="209" spans="2:65" s="13" customFormat="1" ht="10.199999999999999" x14ac:dyDescent="0.2">
      <c r="B209" s="164"/>
      <c r="D209" s="148" t="s">
        <v>184</v>
      </c>
      <c r="E209" s="165" t="s">
        <v>34</v>
      </c>
      <c r="F209" s="166" t="s">
        <v>259</v>
      </c>
      <c r="H209" s="167">
        <v>4.32</v>
      </c>
      <c r="I209" s="168"/>
      <c r="L209" s="164"/>
      <c r="M209" s="169"/>
      <c r="T209" s="170"/>
      <c r="AT209" s="165" t="s">
        <v>184</v>
      </c>
      <c r="AU209" s="165" t="s">
        <v>87</v>
      </c>
      <c r="AV209" s="13" t="s">
        <v>178</v>
      </c>
      <c r="AW209" s="13" t="s">
        <v>39</v>
      </c>
      <c r="AX209" s="13" t="s">
        <v>85</v>
      </c>
      <c r="AY209" s="165" t="s">
        <v>172</v>
      </c>
    </row>
    <row r="210" spans="2:65" s="1" customFormat="1" ht="16.5" customHeight="1" x14ac:dyDescent="0.2">
      <c r="B210" s="34"/>
      <c r="C210" s="134" t="s">
        <v>431</v>
      </c>
      <c r="D210" s="134" t="s">
        <v>174</v>
      </c>
      <c r="E210" s="135" t="s">
        <v>1781</v>
      </c>
      <c r="F210" s="136" t="s">
        <v>1782</v>
      </c>
      <c r="G210" s="137" t="s">
        <v>215</v>
      </c>
      <c r="H210" s="138">
        <v>4.32</v>
      </c>
      <c r="I210" s="139"/>
      <c r="J210" s="140">
        <f>ROUND(I210*H210,2)</f>
        <v>0</v>
      </c>
      <c r="K210" s="141"/>
      <c r="L210" s="34"/>
      <c r="M210" s="142" t="s">
        <v>34</v>
      </c>
      <c r="N210" s="143" t="s">
        <v>49</v>
      </c>
      <c r="P210" s="144">
        <f>O210*H210</f>
        <v>0</v>
      </c>
      <c r="Q210" s="144">
        <v>0</v>
      </c>
      <c r="R210" s="144">
        <f>Q210*H210</f>
        <v>0</v>
      </c>
      <c r="S210" s="144">
        <v>0</v>
      </c>
      <c r="T210" s="145">
        <f>S210*H210</f>
        <v>0</v>
      </c>
      <c r="AR210" s="146" t="s">
        <v>1153</v>
      </c>
      <c r="AT210" s="146" t="s">
        <v>174</v>
      </c>
      <c r="AU210" s="146" t="s">
        <v>87</v>
      </c>
      <c r="AY210" s="18" t="s">
        <v>172</v>
      </c>
      <c r="BE210" s="147">
        <f>IF(N210="základní",J210,0)</f>
        <v>0</v>
      </c>
      <c r="BF210" s="147">
        <f>IF(N210="snížená",J210,0)</f>
        <v>0</v>
      </c>
      <c r="BG210" s="147">
        <f>IF(N210="zákl. přenesená",J210,0)</f>
        <v>0</v>
      </c>
      <c r="BH210" s="147">
        <f>IF(N210="sníž. přenesená",J210,0)</f>
        <v>0</v>
      </c>
      <c r="BI210" s="147">
        <f>IF(N210="nulová",J210,0)</f>
        <v>0</v>
      </c>
      <c r="BJ210" s="18" t="s">
        <v>85</v>
      </c>
      <c r="BK210" s="147">
        <f>ROUND(I210*H210,2)</f>
        <v>0</v>
      </c>
      <c r="BL210" s="18" t="s">
        <v>1153</v>
      </c>
      <c r="BM210" s="146" t="s">
        <v>1783</v>
      </c>
    </row>
    <row r="211" spans="2:65" s="1" customFormat="1" ht="10.199999999999999" x14ac:dyDescent="0.2">
      <c r="B211" s="34"/>
      <c r="D211" s="148" t="s">
        <v>180</v>
      </c>
      <c r="F211" s="149" t="s">
        <v>1784</v>
      </c>
      <c r="I211" s="150"/>
      <c r="L211" s="34"/>
      <c r="M211" s="151"/>
      <c r="T211" s="55"/>
      <c r="AT211" s="18" t="s">
        <v>180</v>
      </c>
      <c r="AU211" s="18" t="s">
        <v>87</v>
      </c>
    </row>
    <row r="212" spans="2:65" s="1" customFormat="1" ht="10.199999999999999" x14ac:dyDescent="0.2">
      <c r="B212" s="34"/>
      <c r="D212" s="152" t="s">
        <v>182</v>
      </c>
      <c r="F212" s="153" t="s">
        <v>1785</v>
      </c>
      <c r="I212" s="150"/>
      <c r="L212" s="34"/>
      <c r="M212" s="151"/>
      <c r="T212" s="55"/>
      <c r="AT212" s="18" t="s">
        <v>182</v>
      </c>
      <c r="AU212" s="18" t="s">
        <v>87</v>
      </c>
    </row>
    <row r="213" spans="2:65" s="12" customFormat="1" ht="10.199999999999999" x14ac:dyDescent="0.2">
      <c r="B213" s="154"/>
      <c r="D213" s="148" t="s">
        <v>184</v>
      </c>
      <c r="E213" s="155" t="s">
        <v>34</v>
      </c>
      <c r="F213" s="156" t="s">
        <v>1774</v>
      </c>
      <c r="H213" s="157">
        <v>1.8</v>
      </c>
      <c r="I213" s="158"/>
      <c r="L213" s="154"/>
      <c r="M213" s="159"/>
      <c r="T213" s="160"/>
      <c r="AT213" s="155" t="s">
        <v>184</v>
      </c>
      <c r="AU213" s="155" t="s">
        <v>87</v>
      </c>
      <c r="AV213" s="12" t="s">
        <v>87</v>
      </c>
      <c r="AW213" s="12" t="s">
        <v>39</v>
      </c>
      <c r="AX213" s="12" t="s">
        <v>78</v>
      </c>
      <c r="AY213" s="155" t="s">
        <v>172</v>
      </c>
    </row>
    <row r="214" spans="2:65" s="12" customFormat="1" ht="10.199999999999999" x14ac:dyDescent="0.2">
      <c r="B214" s="154"/>
      <c r="D214" s="148" t="s">
        <v>184</v>
      </c>
      <c r="E214" s="155" t="s">
        <v>34</v>
      </c>
      <c r="F214" s="156" t="s">
        <v>1775</v>
      </c>
      <c r="H214" s="157">
        <v>2.52</v>
      </c>
      <c r="I214" s="158"/>
      <c r="L214" s="154"/>
      <c r="M214" s="159"/>
      <c r="T214" s="160"/>
      <c r="AT214" s="155" t="s">
        <v>184</v>
      </c>
      <c r="AU214" s="155" t="s">
        <v>87</v>
      </c>
      <c r="AV214" s="12" t="s">
        <v>87</v>
      </c>
      <c r="AW214" s="12" t="s">
        <v>39</v>
      </c>
      <c r="AX214" s="12" t="s">
        <v>78</v>
      </c>
      <c r="AY214" s="155" t="s">
        <v>172</v>
      </c>
    </row>
    <row r="215" spans="2:65" s="13" customFormat="1" ht="10.199999999999999" x14ac:dyDescent="0.2">
      <c r="B215" s="164"/>
      <c r="D215" s="148" t="s">
        <v>184</v>
      </c>
      <c r="E215" s="165" t="s">
        <v>34</v>
      </c>
      <c r="F215" s="166" t="s">
        <v>259</v>
      </c>
      <c r="H215" s="167">
        <v>4.32</v>
      </c>
      <c r="I215" s="168"/>
      <c r="L215" s="164"/>
      <c r="M215" s="184"/>
      <c r="N215" s="185"/>
      <c r="O215" s="185"/>
      <c r="P215" s="185"/>
      <c r="Q215" s="185"/>
      <c r="R215" s="185"/>
      <c r="S215" s="185"/>
      <c r="T215" s="186"/>
      <c r="AT215" s="165" t="s">
        <v>184</v>
      </c>
      <c r="AU215" s="165" t="s">
        <v>87</v>
      </c>
      <c r="AV215" s="13" t="s">
        <v>178</v>
      </c>
      <c r="AW215" s="13" t="s">
        <v>39</v>
      </c>
      <c r="AX215" s="13" t="s">
        <v>85</v>
      </c>
      <c r="AY215" s="165" t="s">
        <v>172</v>
      </c>
    </row>
    <row r="216" spans="2:65" s="1" customFormat="1" ht="6.9" customHeight="1" x14ac:dyDescent="0.2">
      <c r="B216" s="43"/>
      <c r="C216" s="44"/>
      <c r="D216" s="44"/>
      <c r="E216" s="44"/>
      <c r="F216" s="44"/>
      <c r="G216" s="44"/>
      <c r="H216" s="44"/>
      <c r="I216" s="44"/>
      <c r="J216" s="44"/>
      <c r="K216" s="44"/>
      <c r="L216" s="34"/>
    </row>
  </sheetData>
  <sheetProtection algorithmName="SHA-512" hashValue="4KdOej2DqAmmVJnel+QOW3Z0VNQdWAGfnR6xM1I9skCK1vrOiHgpK5YT3JseLgGRv+JOQ23Tk5yqTeiniRslnQ==" saltValue="M3ptVxjIHyfT6hDVLvgNRUQFTCWWcBYNBLOOt/6rhojCHcBa65KfMDLh0nK9er+xd8PCe+jU36h6/TW6IhSqBg==" spinCount="100000" sheet="1" objects="1" scenarios="1" formatColumns="0" formatRows="0" autoFilter="0"/>
  <autoFilter ref="C90:K215" xr:uid="{00000000-0009-0000-0000-000010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6" r:id="rId1" xr:uid="{00000000-0004-0000-1000-000000000000}"/>
    <hyperlink ref="F101" r:id="rId2" xr:uid="{00000000-0004-0000-1000-000001000000}"/>
    <hyperlink ref="F106" r:id="rId3" xr:uid="{00000000-0004-0000-1000-000002000000}"/>
    <hyperlink ref="F120" r:id="rId4" xr:uid="{00000000-0004-0000-1000-000003000000}"/>
    <hyperlink ref="F125" r:id="rId5" xr:uid="{00000000-0004-0000-1000-000004000000}"/>
    <hyperlink ref="F128" r:id="rId6" xr:uid="{00000000-0004-0000-1000-000005000000}"/>
    <hyperlink ref="F133" r:id="rId7" xr:uid="{00000000-0004-0000-1000-000006000000}"/>
    <hyperlink ref="F147" r:id="rId8" xr:uid="{00000000-0004-0000-1000-000007000000}"/>
    <hyperlink ref="F194" r:id="rId9" xr:uid="{00000000-0004-0000-1000-000008000000}"/>
    <hyperlink ref="F200" r:id="rId10" xr:uid="{00000000-0004-0000-1000-000009000000}"/>
    <hyperlink ref="F206" r:id="rId11" xr:uid="{00000000-0004-0000-1000-00000A000000}"/>
    <hyperlink ref="F212" r:id="rId12" xr:uid="{00000000-0004-0000-10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12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145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s="1" customFormat="1" ht="12" customHeight="1" x14ac:dyDescent="0.2">
      <c r="B8" s="34"/>
      <c r="D8" s="28" t="s">
        <v>147</v>
      </c>
      <c r="L8" s="34"/>
    </row>
    <row r="9" spans="2:46" s="1" customFormat="1" ht="16.5" customHeight="1" x14ac:dyDescent="0.2">
      <c r="B9" s="34"/>
      <c r="E9" s="292" t="s">
        <v>1786</v>
      </c>
      <c r="F9" s="330"/>
      <c r="G9" s="330"/>
      <c r="H9" s="330"/>
      <c r="L9" s="34"/>
    </row>
    <row r="10" spans="2:46" s="1" customFormat="1" ht="10.199999999999999" x14ac:dyDescent="0.2">
      <c r="B10" s="34"/>
      <c r="L10" s="34"/>
    </row>
    <row r="11" spans="2:46" s="1" customFormat="1" ht="12" customHeight="1" x14ac:dyDescent="0.2">
      <c r="B11" s="34"/>
      <c r="D11" s="28" t="s">
        <v>18</v>
      </c>
      <c r="F11" s="26" t="s">
        <v>19</v>
      </c>
      <c r="I11" s="28" t="s">
        <v>20</v>
      </c>
      <c r="J11" s="26" t="s">
        <v>34</v>
      </c>
      <c r="L11" s="34"/>
    </row>
    <row r="12" spans="2:46" s="1" customFormat="1" ht="12" customHeight="1" x14ac:dyDescent="0.2">
      <c r="B12" s="34"/>
      <c r="D12" s="28" t="s">
        <v>21</v>
      </c>
      <c r="F12" s="26" t="s">
        <v>22</v>
      </c>
      <c r="I12" s="28" t="s">
        <v>23</v>
      </c>
      <c r="J12" s="51" t="str">
        <f>'Rekapitulace stavby'!AN8</f>
        <v>17. 11. 2024</v>
      </c>
      <c r="L12" s="34"/>
    </row>
    <row r="13" spans="2:46" s="1" customFormat="1" ht="10.8" customHeight="1" x14ac:dyDescent="0.2">
      <c r="B13" s="34"/>
      <c r="L13" s="34"/>
    </row>
    <row r="14" spans="2:46" s="1" customFormat="1" ht="12" customHeight="1" x14ac:dyDescent="0.2">
      <c r="B14" s="34"/>
      <c r="D14" s="28" t="s">
        <v>29</v>
      </c>
      <c r="I14" s="28" t="s">
        <v>30</v>
      </c>
      <c r="J14" s="26" t="s">
        <v>31</v>
      </c>
      <c r="L14" s="34"/>
    </row>
    <row r="15" spans="2:46" s="1" customFormat="1" ht="18" customHeight="1" x14ac:dyDescent="0.2">
      <c r="B15" s="34"/>
      <c r="E15" s="26" t="s">
        <v>32</v>
      </c>
      <c r="I15" s="28" t="s">
        <v>33</v>
      </c>
      <c r="J15" s="26" t="s">
        <v>34</v>
      </c>
      <c r="L15" s="34"/>
    </row>
    <row r="16" spans="2:46" s="1" customFormat="1" ht="6.9" customHeight="1" x14ac:dyDescent="0.2">
      <c r="B16" s="34"/>
      <c r="L16" s="34"/>
    </row>
    <row r="17" spans="2:12" s="1" customFormat="1" ht="12" customHeight="1" x14ac:dyDescent="0.2">
      <c r="B17" s="34"/>
      <c r="D17" s="28" t="s">
        <v>35</v>
      </c>
      <c r="I17" s="28" t="s">
        <v>30</v>
      </c>
      <c r="J17" s="29" t="str">
        <f>'Rekapitulace stavby'!AN13</f>
        <v>Vyplň údaj</v>
      </c>
      <c r="L17" s="34"/>
    </row>
    <row r="18" spans="2:12" s="1" customFormat="1" ht="18" customHeight="1" x14ac:dyDescent="0.2">
      <c r="B18" s="34"/>
      <c r="E18" s="331" t="str">
        <f>'Rekapitulace stavby'!E14</f>
        <v>Vyplň údaj</v>
      </c>
      <c r="F18" s="298"/>
      <c r="G18" s="298"/>
      <c r="H18" s="298"/>
      <c r="I18" s="28" t="s">
        <v>33</v>
      </c>
      <c r="J18" s="29" t="str">
        <f>'Rekapitulace stavby'!AN14</f>
        <v>Vyplň údaj</v>
      </c>
      <c r="L18" s="34"/>
    </row>
    <row r="19" spans="2:12" s="1" customFormat="1" ht="6.9" customHeight="1" x14ac:dyDescent="0.2">
      <c r="B19" s="34"/>
      <c r="L19" s="34"/>
    </row>
    <row r="20" spans="2:12" s="1" customFormat="1" ht="12" customHeight="1" x14ac:dyDescent="0.2">
      <c r="B20" s="34"/>
      <c r="D20" s="28" t="s">
        <v>37</v>
      </c>
      <c r="I20" s="28" t="s">
        <v>30</v>
      </c>
      <c r="J20" s="26" t="s">
        <v>34</v>
      </c>
      <c r="L20" s="34"/>
    </row>
    <row r="21" spans="2:12" s="1" customFormat="1" ht="18" customHeight="1" x14ac:dyDescent="0.2">
      <c r="B21" s="34"/>
      <c r="E21" s="26" t="s">
        <v>38</v>
      </c>
      <c r="I21" s="28" t="s">
        <v>33</v>
      </c>
      <c r="J21" s="26" t="s">
        <v>34</v>
      </c>
      <c r="L21" s="34"/>
    </row>
    <row r="22" spans="2:12" s="1" customFormat="1" ht="6.9" customHeight="1" x14ac:dyDescent="0.2">
      <c r="B22" s="34"/>
      <c r="L22" s="34"/>
    </row>
    <row r="23" spans="2:12" s="1" customFormat="1" ht="12" customHeight="1" x14ac:dyDescent="0.2">
      <c r="B23" s="34"/>
      <c r="D23" s="28" t="s">
        <v>40</v>
      </c>
      <c r="I23" s="28" t="s">
        <v>30</v>
      </c>
      <c r="J23" s="26" t="str">
        <f>IF('Rekapitulace stavby'!AN19="","",'Rekapitulace stavby'!AN19)</f>
        <v/>
      </c>
      <c r="L23" s="34"/>
    </row>
    <row r="24" spans="2:12" s="1" customFormat="1" ht="18" customHeight="1" x14ac:dyDescent="0.2">
      <c r="B24" s="34"/>
      <c r="E24" s="26" t="str">
        <f>IF('Rekapitulace stavby'!E20="","",'Rekapitulace stavby'!E20)</f>
        <v xml:space="preserve"> </v>
      </c>
      <c r="I24" s="28" t="s">
        <v>33</v>
      </c>
      <c r="J24" s="26" t="str">
        <f>IF('Rekapitulace stavby'!AN20="","",'Rekapitulace stavby'!AN20)</f>
        <v/>
      </c>
      <c r="L24" s="34"/>
    </row>
    <row r="25" spans="2:12" s="1" customFormat="1" ht="6.9" customHeight="1" x14ac:dyDescent="0.2">
      <c r="B25" s="34"/>
      <c r="L25" s="34"/>
    </row>
    <row r="26" spans="2:12" s="1" customFormat="1" ht="12" customHeight="1" x14ac:dyDescent="0.2">
      <c r="B26" s="34"/>
      <c r="D26" s="28" t="s">
        <v>42</v>
      </c>
      <c r="L26" s="34"/>
    </row>
    <row r="27" spans="2:12" s="7" customFormat="1" ht="16.5" customHeight="1" x14ac:dyDescent="0.2">
      <c r="B27" s="93"/>
      <c r="E27" s="303" t="s">
        <v>43</v>
      </c>
      <c r="F27" s="303"/>
      <c r="G27" s="303"/>
      <c r="H27" s="303"/>
      <c r="L27" s="93"/>
    </row>
    <row r="28" spans="2:12" s="1" customFormat="1" ht="6.9" customHeight="1" x14ac:dyDescent="0.2">
      <c r="B28" s="34"/>
      <c r="L28" s="34"/>
    </row>
    <row r="29" spans="2:12" s="1" customFormat="1" ht="6.9" customHeight="1" x14ac:dyDescent="0.2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 x14ac:dyDescent="0.2">
      <c r="B30" s="34"/>
      <c r="D30" s="94" t="s">
        <v>44</v>
      </c>
      <c r="J30" s="65">
        <f>ROUND(J85, 2)</f>
        <v>0</v>
      </c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" customHeight="1" x14ac:dyDescent="0.2">
      <c r="B32" s="34"/>
      <c r="F32" s="37" t="s">
        <v>46</v>
      </c>
      <c r="I32" s="37" t="s">
        <v>45</v>
      </c>
      <c r="J32" s="37" t="s">
        <v>47</v>
      </c>
      <c r="L32" s="34"/>
    </row>
    <row r="33" spans="2:12" s="1" customFormat="1" ht="14.4" customHeight="1" x14ac:dyDescent="0.2">
      <c r="B33" s="34"/>
      <c r="D33" s="54" t="s">
        <v>48</v>
      </c>
      <c r="E33" s="28" t="s">
        <v>49</v>
      </c>
      <c r="F33" s="85">
        <f>ROUND((SUM(BE85:BE111)),  2)</f>
        <v>0</v>
      </c>
      <c r="I33" s="95">
        <v>0.21</v>
      </c>
      <c r="J33" s="85">
        <f>ROUND(((SUM(BE85:BE111))*I33),  2)</f>
        <v>0</v>
      </c>
      <c r="L33" s="34"/>
    </row>
    <row r="34" spans="2:12" s="1" customFormat="1" ht="14.4" customHeight="1" x14ac:dyDescent="0.2">
      <c r="B34" s="34"/>
      <c r="E34" s="28" t="s">
        <v>50</v>
      </c>
      <c r="F34" s="85">
        <f>ROUND((SUM(BF85:BF111)),  2)</f>
        <v>0</v>
      </c>
      <c r="I34" s="95">
        <v>0.12</v>
      </c>
      <c r="J34" s="85">
        <f>ROUND(((SUM(BF85:BF111))*I34),  2)</f>
        <v>0</v>
      </c>
      <c r="L34" s="34"/>
    </row>
    <row r="35" spans="2:12" s="1" customFormat="1" ht="14.4" hidden="1" customHeight="1" x14ac:dyDescent="0.2">
      <c r="B35" s="34"/>
      <c r="E35" s="28" t="s">
        <v>51</v>
      </c>
      <c r="F35" s="85">
        <f>ROUND((SUM(BG85:BG111)),  2)</f>
        <v>0</v>
      </c>
      <c r="I35" s="95">
        <v>0.21</v>
      </c>
      <c r="J35" s="85">
        <f>0</f>
        <v>0</v>
      </c>
      <c r="L35" s="34"/>
    </row>
    <row r="36" spans="2:12" s="1" customFormat="1" ht="14.4" hidden="1" customHeight="1" x14ac:dyDescent="0.2">
      <c r="B36" s="34"/>
      <c r="E36" s="28" t="s">
        <v>52</v>
      </c>
      <c r="F36" s="85">
        <f>ROUND((SUM(BH85:BH111)),  2)</f>
        <v>0</v>
      </c>
      <c r="I36" s="95">
        <v>0.12</v>
      </c>
      <c r="J36" s="85">
        <f>0</f>
        <v>0</v>
      </c>
      <c r="L36" s="34"/>
    </row>
    <row r="37" spans="2:12" s="1" customFormat="1" ht="14.4" hidden="1" customHeight="1" x14ac:dyDescent="0.2">
      <c r="B37" s="34"/>
      <c r="E37" s="28" t="s">
        <v>53</v>
      </c>
      <c r="F37" s="85">
        <f>ROUND((SUM(BI85:BI111)),  2)</f>
        <v>0</v>
      </c>
      <c r="I37" s="95">
        <v>0</v>
      </c>
      <c r="J37" s="85">
        <f>0</f>
        <v>0</v>
      </c>
      <c r="L37" s="34"/>
    </row>
    <row r="38" spans="2:12" s="1" customFormat="1" ht="6.9" customHeight="1" x14ac:dyDescent="0.2">
      <c r="B38" s="34"/>
      <c r="L38" s="34"/>
    </row>
    <row r="39" spans="2:12" s="1" customFormat="1" ht="25.35" customHeight="1" x14ac:dyDescent="0.2">
      <c r="B39" s="34"/>
      <c r="C39" s="96"/>
      <c r="D39" s="97" t="s">
        <v>54</v>
      </c>
      <c r="E39" s="56"/>
      <c r="F39" s="56"/>
      <c r="G39" s="98" t="s">
        <v>55</v>
      </c>
      <c r="H39" s="99" t="s">
        <v>56</v>
      </c>
      <c r="I39" s="56"/>
      <c r="J39" s="100">
        <f>SUM(J30:J37)</f>
        <v>0</v>
      </c>
      <c r="K39" s="101"/>
      <c r="L39" s="34"/>
    </row>
    <row r="40" spans="2:12" s="1" customFormat="1" ht="14.4" customHeight="1" x14ac:dyDescent="0.2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" customHeight="1" x14ac:dyDescent="0.2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" customHeight="1" x14ac:dyDescent="0.2">
      <c r="B45" s="34"/>
      <c r="C45" s="22" t="s">
        <v>151</v>
      </c>
      <c r="L45" s="34"/>
    </row>
    <row r="46" spans="2:12" s="1" customFormat="1" ht="6.9" customHeight="1" x14ac:dyDescent="0.2">
      <c r="B46" s="34"/>
      <c r="L46" s="34"/>
    </row>
    <row r="47" spans="2:12" s="1" customFormat="1" ht="12" customHeight="1" x14ac:dyDescent="0.2">
      <c r="B47" s="34"/>
      <c r="C47" s="28" t="s">
        <v>16</v>
      </c>
      <c r="L47" s="34"/>
    </row>
    <row r="48" spans="2:12" s="1" customFormat="1" ht="16.5" customHeight="1" x14ac:dyDescent="0.2">
      <c r="B48" s="34"/>
      <c r="E48" s="328" t="str">
        <f>E7</f>
        <v>ÚPRAVY HŘBITOVA KBELY- ETAPA1</v>
      </c>
      <c r="F48" s="329"/>
      <c r="G48" s="329"/>
      <c r="H48" s="329"/>
      <c r="L48" s="34"/>
    </row>
    <row r="49" spans="2:47" s="1" customFormat="1" ht="12" customHeight="1" x14ac:dyDescent="0.2">
      <c r="B49" s="34"/>
      <c r="C49" s="28" t="s">
        <v>147</v>
      </c>
      <c r="L49" s="34"/>
    </row>
    <row r="50" spans="2:47" s="1" customFormat="1" ht="16.5" customHeight="1" x14ac:dyDescent="0.2">
      <c r="B50" s="34"/>
      <c r="E50" s="292" t="str">
        <f>E9</f>
        <v>06 - VRN</v>
      </c>
      <c r="F50" s="330"/>
      <c r="G50" s="330"/>
      <c r="H50" s="330"/>
      <c r="L50" s="34"/>
    </row>
    <row r="51" spans="2:47" s="1" customFormat="1" ht="6.9" customHeight="1" x14ac:dyDescent="0.2">
      <c r="B51" s="34"/>
      <c r="L51" s="34"/>
    </row>
    <row r="52" spans="2:47" s="1" customFormat="1" ht="12" customHeight="1" x14ac:dyDescent="0.2">
      <c r="B52" s="34"/>
      <c r="C52" s="28" t="s">
        <v>21</v>
      </c>
      <c r="F52" s="26" t="str">
        <f>F12</f>
        <v>Praha 9-Kbely</v>
      </c>
      <c r="I52" s="28" t="s">
        <v>23</v>
      </c>
      <c r="J52" s="51" t="str">
        <f>IF(J12="","",J12)</f>
        <v>17. 11. 2024</v>
      </c>
      <c r="L52" s="34"/>
    </row>
    <row r="53" spans="2:47" s="1" customFormat="1" ht="6.9" customHeight="1" x14ac:dyDescent="0.2">
      <c r="B53" s="34"/>
      <c r="L53" s="34"/>
    </row>
    <row r="54" spans="2:47" s="1" customFormat="1" ht="25.65" customHeight="1" x14ac:dyDescent="0.2">
      <c r="B54" s="34"/>
      <c r="C54" s="28" t="s">
        <v>29</v>
      </c>
      <c r="F54" s="26" t="str">
        <f>E15</f>
        <v>MĆ Praha 19, Semilská 43/1, 197 00 Praha 9-Kbely</v>
      </c>
      <c r="I54" s="28" t="s">
        <v>37</v>
      </c>
      <c r="J54" s="32" t="str">
        <f>E21</f>
        <v xml:space="preserve">Ing.Jan Pustějovský, Ph.D.,  </v>
      </c>
      <c r="L54" s="34"/>
    </row>
    <row r="55" spans="2:47" s="1" customFormat="1" ht="15.15" customHeight="1" x14ac:dyDescent="0.2">
      <c r="B55" s="34"/>
      <c r="C55" s="28" t="s">
        <v>35</v>
      </c>
      <c r="F55" s="26" t="str">
        <f>IF(E18="","",E18)</f>
        <v>Vyplň údaj</v>
      </c>
      <c r="I55" s="28" t="s">
        <v>40</v>
      </c>
      <c r="J55" s="32" t="str">
        <f>E24</f>
        <v xml:space="preserve"> </v>
      </c>
      <c r="L55" s="34"/>
    </row>
    <row r="56" spans="2:47" s="1" customFormat="1" ht="10.35" customHeight="1" x14ac:dyDescent="0.2">
      <c r="B56" s="34"/>
      <c r="L56" s="34"/>
    </row>
    <row r="57" spans="2:47" s="1" customFormat="1" ht="29.25" customHeight="1" x14ac:dyDescent="0.2">
      <c r="B57" s="34"/>
      <c r="C57" s="102" t="s">
        <v>152</v>
      </c>
      <c r="D57" s="96"/>
      <c r="E57" s="96"/>
      <c r="F57" s="96"/>
      <c r="G57" s="96"/>
      <c r="H57" s="96"/>
      <c r="I57" s="96"/>
      <c r="J57" s="103" t="s">
        <v>153</v>
      </c>
      <c r="K57" s="96"/>
      <c r="L57" s="34"/>
    </row>
    <row r="58" spans="2:47" s="1" customFormat="1" ht="10.35" customHeight="1" x14ac:dyDescent="0.2">
      <c r="B58" s="34"/>
      <c r="L58" s="34"/>
    </row>
    <row r="59" spans="2:47" s="1" customFormat="1" ht="22.8" customHeight="1" x14ac:dyDescent="0.2">
      <c r="B59" s="34"/>
      <c r="C59" s="104" t="s">
        <v>76</v>
      </c>
      <c r="J59" s="65">
        <f>J85</f>
        <v>0</v>
      </c>
      <c r="L59" s="34"/>
      <c r="AU59" s="18" t="s">
        <v>154</v>
      </c>
    </row>
    <row r="60" spans="2:47" s="8" customFormat="1" ht="24.9" customHeight="1" x14ac:dyDescent="0.2">
      <c r="B60" s="105"/>
      <c r="D60" s="106" t="s">
        <v>1787</v>
      </c>
      <c r="E60" s="107"/>
      <c r="F60" s="107"/>
      <c r="G60" s="107"/>
      <c r="H60" s="107"/>
      <c r="I60" s="107"/>
      <c r="J60" s="108">
        <f>J86</f>
        <v>0</v>
      </c>
      <c r="L60" s="105"/>
    </row>
    <row r="61" spans="2:47" s="9" customFormat="1" ht="19.95" customHeight="1" x14ac:dyDescent="0.2">
      <c r="B61" s="109"/>
      <c r="D61" s="110" t="s">
        <v>1788</v>
      </c>
      <c r="E61" s="111"/>
      <c r="F61" s="111"/>
      <c r="G61" s="111"/>
      <c r="H61" s="111"/>
      <c r="I61" s="111"/>
      <c r="J61" s="112">
        <f>J87</f>
        <v>0</v>
      </c>
      <c r="L61" s="109"/>
    </row>
    <row r="62" spans="2:47" s="9" customFormat="1" ht="19.95" customHeight="1" x14ac:dyDescent="0.2">
      <c r="B62" s="109"/>
      <c r="D62" s="110" t="s">
        <v>1789</v>
      </c>
      <c r="E62" s="111"/>
      <c r="F62" s="111"/>
      <c r="G62" s="111"/>
      <c r="H62" s="111"/>
      <c r="I62" s="111"/>
      <c r="J62" s="112">
        <f>J95</f>
        <v>0</v>
      </c>
      <c r="L62" s="109"/>
    </row>
    <row r="63" spans="2:47" s="9" customFormat="1" ht="19.95" customHeight="1" x14ac:dyDescent="0.2">
      <c r="B63" s="109"/>
      <c r="D63" s="110" t="s">
        <v>1790</v>
      </c>
      <c r="E63" s="111"/>
      <c r="F63" s="111"/>
      <c r="G63" s="111"/>
      <c r="H63" s="111"/>
      <c r="I63" s="111"/>
      <c r="J63" s="112">
        <f>J100</f>
        <v>0</v>
      </c>
      <c r="L63" s="109"/>
    </row>
    <row r="64" spans="2:47" s="9" customFormat="1" ht="19.95" customHeight="1" x14ac:dyDescent="0.2">
      <c r="B64" s="109"/>
      <c r="D64" s="110" t="s">
        <v>1791</v>
      </c>
      <c r="E64" s="111"/>
      <c r="F64" s="111"/>
      <c r="G64" s="111"/>
      <c r="H64" s="111"/>
      <c r="I64" s="111"/>
      <c r="J64" s="112">
        <f>J104</f>
        <v>0</v>
      </c>
      <c r="L64" s="109"/>
    </row>
    <row r="65" spans="2:12" s="9" customFormat="1" ht="19.95" customHeight="1" x14ac:dyDescent="0.2">
      <c r="B65" s="109"/>
      <c r="D65" s="110" t="s">
        <v>1792</v>
      </c>
      <c r="E65" s="111"/>
      <c r="F65" s="111"/>
      <c r="G65" s="111"/>
      <c r="H65" s="111"/>
      <c r="I65" s="111"/>
      <c r="J65" s="112">
        <f>J108</f>
        <v>0</v>
      </c>
      <c r="L65" s="109"/>
    </row>
    <row r="66" spans="2:12" s="1" customFormat="1" ht="21.75" customHeight="1" x14ac:dyDescent="0.2">
      <c r="B66" s="34"/>
      <c r="L66" s="34"/>
    </row>
    <row r="67" spans="2:12" s="1" customFormat="1" ht="6.9" customHeight="1" x14ac:dyDescent="0.2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34"/>
    </row>
    <row r="71" spans="2:12" s="1" customFormat="1" ht="6.9" customHeight="1" x14ac:dyDescent="0.2">
      <c r="B71" s="45"/>
      <c r="C71" s="46"/>
      <c r="D71" s="46"/>
      <c r="E71" s="46"/>
      <c r="F71" s="46"/>
      <c r="G71" s="46"/>
      <c r="H71" s="46"/>
      <c r="I71" s="46"/>
      <c r="J71" s="46"/>
      <c r="K71" s="46"/>
      <c r="L71" s="34"/>
    </row>
    <row r="72" spans="2:12" s="1" customFormat="1" ht="24.9" customHeight="1" x14ac:dyDescent="0.2">
      <c r="B72" s="34"/>
      <c r="C72" s="22" t="s">
        <v>157</v>
      </c>
      <c r="L72" s="34"/>
    </row>
    <row r="73" spans="2:12" s="1" customFormat="1" ht="6.9" customHeight="1" x14ac:dyDescent="0.2">
      <c r="B73" s="34"/>
      <c r="L73" s="34"/>
    </row>
    <row r="74" spans="2:12" s="1" customFormat="1" ht="12" customHeight="1" x14ac:dyDescent="0.2">
      <c r="B74" s="34"/>
      <c r="C74" s="28" t="s">
        <v>16</v>
      </c>
      <c r="L74" s="34"/>
    </row>
    <row r="75" spans="2:12" s="1" customFormat="1" ht="16.5" customHeight="1" x14ac:dyDescent="0.2">
      <c r="B75" s="34"/>
      <c r="E75" s="328" t="str">
        <f>E7</f>
        <v>ÚPRAVY HŘBITOVA KBELY- ETAPA1</v>
      </c>
      <c r="F75" s="329"/>
      <c r="G75" s="329"/>
      <c r="H75" s="329"/>
      <c r="L75" s="34"/>
    </row>
    <row r="76" spans="2:12" s="1" customFormat="1" ht="12" customHeight="1" x14ac:dyDescent="0.2">
      <c r="B76" s="34"/>
      <c r="C76" s="28" t="s">
        <v>147</v>
      </c>
      <c r="L76" s="34"/>
    </row>
    <row r="77" spans="2:12" s="1" customFormat="1" ht="16.5" customHeight="1" x14ac:dyDescent="0.2">
      <c r="B77" s="34"/>
      <c r="E77" s="292" t="str">
        <f>E9</f>
        <v>06 - VRN</v>
      </c>
      <c r="F77" s="330"/>
      <c r="G77" s="330"/>
      <c r="H77" s="330"/>
      <c r="L77" s="34"/>
    </row>
    <row r="78" spans="2:12" s="1" customFormat="1" ht="6.9" customHeight="1" x14ac:dyDescent="0.2">
      <c r="B78" s="34"/>
      <c r="L78" s="34"/>
    </row>
    <row r="79" spans="2:12" s="1" customFormat="1" ht="12" customHeight="1" x14ac:dyDescent="0.2">
      <c r="B79" s="34"/>
      <c r="C79" s="28" t="s">
        <v>21</v>
      </c>
      <c r="F79" s="26" t="str">
        <f>F12</f>
        <v>Praha 9-Kbely</v>
      </c>
      <c r="I79" s="28" t="s">
        <v>23</v>
      </c>
      <c r="J79" s="51" t="str">
        <f>IF(J12="","",J12)</f>
        <v>17. 11. 2024</v>
      </c>
      <c r="L79" s="34"/>
    </row>
    <row r="80" spans="2:12" s="1" customFormat="1" ht="6.9" customHeight="1" x14ac:dyDescent="0.2">
      <c r="B80" s="34"/>
      <c r="L80" s="34"/>
    </row>
    <row r="81" spans="2:65" s="1" customFormat="1" ht="25.65" customHeight="1" x14ac:dyDescent="0.2">
      <c r="B81" s="34"/>
      <c r="C81" s="28" t="s">
        <v>29</v>
      </c>
      <c r="F81" s="26" t="str">
        <f>E15</f>
        <v>MĆ Praha 19, Semilská 43/1, 197 00 Praha 9-Kbely</v>
      </c>
      <c r="I81" s="28" t="s">
        <v>37</v>
      </c>
      <c r="J81" s="32" t="str">
        <f>E21</f>
        <v xml:space="preserve">Ing.Jan Pustějovský, Ph.D.,  </v>
      </c>
      <c r="L81" s="34"/>
    </row>
    <row r="82" spans="2:65" s="1" customFormat="1" ht="15.15" customHeight="1" x14ac:dyDescent="0.2">
      <c r="B82" s="34"/>
      <c r="C82" s="28" t="s">
        <v>35</v>
      </c>
      <c r="F82" s="26" t="str">
        <f>IF(E18="","",E18)</f>
        <v>Vyplň údaj</v>
      </c>
      <c r="I82" s="28" t="s">
        <v>40</v>
      </c>
      <c r="J82" s="32" t="str">
        <f>E24</f>
        <v xml:space="preserve"> </v>
      </c>
      <c r="L82" s="34"/>
    </row>
    <row r="83" spans="2:65" s="1" customFormat="1" ht="10.35" customHeight="1" x14ac:dyDescent="0.2">
      <c r="B83" s="34"/>
      <c r="L83" s="34"/>
    </row>
    <row r="84" spans="2:65" s="10" customFormat="1" ht="29.25" customHeight="1" x14ac:dyDescent="0.2">
      <c r="B84" s="113"/>
      <c r="C84" s="114" t="s">
        <v>158</v>
      </c>
      <c r="D84" s="115" t="s">
        <v>63</v>
      </c>
      <c r="E84" s="115" t="s">
        <v>59</v>
      </c>
      <c r="F84" s="115" t="s">
        <v>60</v>
      </c>
      <c r="G84" s="115" t="s">
        <v>159</v>
      </c>
      <c r="H84" s="115" t="s">
        <v>160</v>
      </c>
      <c r="I84" s="115" t="s">
        <v>161</v>
      </c>
      <c r="J84" s="116" t="s">
        <v>153</v>
      </c>
      <c r="K84" s="117" t="s">
        <v>162</v>
      </c>
      <c r="L84" s="113"/>
      <c r="M84" s="58" t="s">
        <v>34</v>
      </c>
      <c r="N84" s="59" t="s">
        <v>48</v>
      </c>
      <c r="O84" s="59" t="s">
        <v>163</v>
      </c>
      <c r="P84" s="59" t="s">
        <v>164</v>
      </c>
      <c r="Q84" s="59" t="s">
        <v>165</v>
      </c>
      <c r="R84" s="59" t="s">
        <v>166</v>
      </c>
      <c r="S84" s="59" t="s">
        <v>167</v>
      </c>
      <c r="T84" s="60" t="s">
        <v>168</v>
      </c>
    </row>
    <row r="85" spans="2:65" s="1" customFormat="1" ht="22.8" customHeight="1" x14ac:dyDescent="0.3">
      <c r="B85" s="34"/>
      <c r="C85" s="63" t="s">
        <v>169</v>
      </c>
      <c r="J85" s="118">
        <f>BK85</f>
        <v>0</v>
      </c>
      <c r="L85" s="34"/>
      <c r="M85" s="61"/>
      <c r="N85" s="52"/>
      <c r="O85" s="52"/>
      <c r="P85" s="119">
        <f>P86</f>
        <v>0</v>
      </c>
      <c r="Q85" s="52"/>
      <c r="R85" s="119">
        <f>R86</f>
        <v>0</v>
      </c>
      <c r="S85" s="52"/>
      <c r="T85" s="120">
        <f>T86</f>
        <v>0</v>
      </c>
      <c r="AT85" s="18" t="s">
        <v>77</v>
      </c>
      <c r="AU85" s="18" t="s">
        <v>154</v>
      </c>
      <c r="BK85" s="121">
        <f>BK86</f>
        <v>0</v>
      </c>
    </row>
    <row r="86" spans="2:65" s="11" customFormat="1" ht="25.95" customHeight="1" x14ac:dyDescent="0.25">
      <c r="B86" s="122"/>
      <c r="D86" s="123" t="s">
        <v>77</v>
      </c>
      <c r="E86" s="124" t="s">
        <v>144</v>
      </c>
      <c r="F86" s="124" t="s">
        <v>1793</v>
      </c>
      <c r="I86" s="125"/>
      <c r="J86" s="126">
        <f>BK86</f>
        <v>0</v>
      </c>
      <c r="L86" s="122"/>
      <c r="M86" s="127"/>
      <c r="P86" s="128">
        <f>P87+P95+P100+P104+P108</f>
        <v>0</v>
      </c>
      <c r="R86" s="128">
        <f>R87+R95+R100+R104+R108</f>
        <v>0</v>
      </c>
      <c r="T86" s="129">
        <f>T87+T95+T100+T104+T108</f>
        <v>0</v>
      </c>
      <c r="AR86" s="123" t="s">
        <v>239</v>
      </c>
      <c r="AT86" s="130" t="s">
        <v>77</v>
      </c>
      <c r="AU86" s="130" t="s">
        <v>78</v>
      </c>
      <c r="AY86" s="123" t="s">
        <v>172</v>
      </c>
      <c r="BK86" s="131">
        <f>BK87+BK95+BK100+BK104+BK108</f>
        <v>0</v>
      </c>
    </row>
    <row r="87" spans="2:65" s="11" customFormat="1" ht="22.8" customHeight="1" x14ac:dyDescent="0.25">
      <c r="B87" s="122"/>
      <c r="D87" s="123" t="s">
        <v>77</v>
      </c>
      <c r="E87" s="132" t="s">
        <v>1794</v>
      </c>
      <c r="F87" s="132" t="s">
        <v>1795</v>
      </c>
      <c r="I87" s="125"/>
      <c r="J87" s="133">
        <f>BK87</f>
        <v>0</v>
      </c>
      <c r="L87" s="122"/>
      <c r="M87" s="127"/>
      <c r="P87" s="128">
        <f>SUM(P88:P94)</f>
        <v>0</v>
      </c>
      <c r="R87" s="128">
        <f>SUM(R88:R94)</f>
        <v>0</v>
      </c>
      <c r="T87" s="129">
        <f>SUM(T88:T94)</f>
        <v>0</v>
      </c>
      <c r="AR87" s="123" t="s">
        <v>239</v>
      </c>
      <c r="AT87" s="130" t="s">
        <v>77</v>
      </c>
      <c r="AU87" s="130" t="s">
        <v>85</v>
      </c>
      <c r="AY87" s="123" t="s">
        <v>172</v>
      </c>
      <c r="BK87" s="131">
        <f>SUM(BK88:BK94)</f>
        <v>0</v>
      </c>
    </row>
    <row r="88" spans="2:65" s="1" customFormat="1" ht="16.5" customHeight="1" x14ac:dyDescent="0.2">
      <c r="B88" s="34"/>
      <c r="C88" s="134" t="s">
        <v>85</v>
      </c>
      <c r="D88" s="134" t="s">
        <v>174</v>
      </c>
      <c r="E88" s="135" t="s">
        <v>1796</v>
      </c>
      <c r="F88" s="136" t="s">
        <v>1797</v>
      </c>
      <c r="G88" s="137" t="s">
        <v>548</v>
      </c>
      <c r="H88" s="138">
        <v>1</v>
      </c>
      <c r="I88" s="139"/>
      <c r="J88" s="140">
        <f>ROUND(I88*H88,2)</f>
        <v>0</v>
      </c>
      <c r="K88" s="141"/>
      <c r="L88" s="34"/>
      <c r="M88" s="142" t="s">
        <v>34</v>
      </c>
      <c r="N88" s="143" t="s">
        <v>49</v>
      </c>
      <c r="P88" s="144">
        <f>O88*H88</f>
        <v>0</v>
      </c>
      <c r="Q88" s="144">
        <v>0</v>
      </c>
      <c r="R88" s="144">
        <f>Q88*H88</f>
        <v>0</v>
      </c>
      <c r="S88" s="144">
        <v>0</v>
      </c>
      <c r="T88" s="145">
        <f>S88*H88</f>
        <v>0</v>
      </c>
      <c r="AR88" s="146" t="s">
        <v>1798</v>
      </c>
      <c r="AT88" s="146" t="s">
        <v>174</v>
      </c>
      <c r="AU88" s="146" t="s">
        <v>87</v>
      </c>
      <c r="AY88" s="18" t="s">
        <v>172</v>
      </c>
      <c r="BE88" s="147">
        <f>IF(N88="základní",J88,0)</f>
        <v>0</v>
      </c>
      <c r="BF88" s="147">
        <f>IF(N88="snížená",J88,0)</f>
        <v>0</v>
      </c>
      <c r="BG88" s="147">
        <f>IF(N88="zákl. přenesená",J88,0)</f>
        <v>0</v>
      </c>
      <c r="BH88" s="147">
        <f>IF(N88="sníž. přenesená",J88,0)</f>
        <v>0</v>
      </c>
      <c r="BI88" s="147">
        <f>IF(N88="nulová",J88,0)</f>
        <v>0</v>
      </c>
      <c r="BJ88" s="18" t="s">
        <v>85</v>
      </c>
      <c r="BK88" s="147">
        <f>ROUND(I88*H88,2)</f>
        <v>0</v>
      </c>
      <c r="BL88" s="18" t="s">
        <v>1798</v>
      </c>
      <c r="BM88" s="146" t="s">
        <v>1799</v>
      </c>
    </row>
    <row r="89" spans="2:65" s="1" customFormat="1" ht="10.199999999999999" x14ac:dyDescent="0.2">
      <c r="B89" s="34"/>
      <c r="D89" s="148" t="s">
        <v>180</v>
      </c>
      <c r="F89" s="149" t="s">
        <v>1797</v>
      </c>
      <c r="I89" s="150"/>
      <c r="L89" s="34"/>
      <c r="M89" s="151"/>
      <c r="T89" s="55"/>
      <c r="AT89" s="18" t="s">
        <v>180</v>
      </c>
      <c r="AU89" s="18" t="s">
        <v>87</v>
      </c>
    </row>
    <row r="90" spans="2:65" s="1" customFormat="1" ht="10.199999999999999" x14ac:dyDescent="0.2">
      <c r="B90" s="34"/>
      <c r="D90" s="152" t="s">
        <v>182</v>
      </c>
      <c r="F90" s="153" t="s">
        <v>1800</v>
      </c>
      <c r="I90" s="150"/>
      <c r="L90" s="34"/>
      <c r="M90" s="151"/>
      <c r="T90" s="55"/>
      <c r="AT90" s="18" t="s">
        <v>182</v>
      </c>
      <c r="AU90" s="18" t="s">
        <v>87</v>
      </c>
    </row>
    <row r="91" spans="2:65" s="12" customFormat="1" ht="10.199999999999999" x14ac:dyDescent="0.2">
      <c r="B91" s="154"/>
      <c r="D91" s="148" t="s">
        <v>184</v>
      </c>
      <c r="E91" s="155" t="s">
        <v>34</v>
      </c>
      <c r="F91" s="156" t="s">
        <v>1801</v>
      </c>
      <c r="H91" s="157">
        <v>1</v>
      </c>
      <c r="I91" s="158"/>
      <c r="L91" s="154"/>
      <c r="M91" s="159"/>
      <c r="T91" s="160"/>
      <c r="AT91" s="155" t="s">
        <v>184</v>
      </c>
      <c r="AU91" s="155" t="s">
        <v>87</v>
      </c>
      <c r="AV91" s="12" t="s">
        <v>87</v>
      </c>
      <c r="AW91" s="12" t="s">
        <v>39</v>
      </c>
      <c r="AX91" s="12" t="s">
        <v>85</v>
      </c>
      <c r="AY91" s="155" t="s">
        <v>172</v>
      </c>
    </row>
    <row r="92" spans="2:65" s="1" customFormat="1" ht="16.5" customHeight="1" x14ac:dyDescent="0.2">
      <c r="B92" s="34"/>
      <c r="C92" s="134" t="s">
        <v>87</v>
      </c>
      <c r="D92" s="134" t="s">
        <v>174</v>
      </c>
      <c r="E92" s="135" t="s">
        <v>1802</v>
      </c>
      <c r="F92" s="136" t="s">
        <v>1803</v>
      </c>
      <c r="G92" s="137" t="s">
        <v>548</v>
      </c>
      <c r="H92" s="138">
        <v>1</v>
      </c>
      <c r="I92" s="139"/>
      <c r="J92" s="140">
        <f>ROUND(I92*H92,2)</f>
        <v>0</v>
      </c>
      <c r="K92" s="141"/>
      <c r="L92" s="34"/>
      <c r="M92" s="142" t="s">
        <v>34</v>
      </c>
      <c r="N92" s="143" t="s">
        <v>49</v>
      </c>
      <c r="P92" s="144">
        <f>O92*H92</f>
        <v>0</v>
      </c>
      <c r="Q92" s="144">
        <v>0</v>
      </c>
      <c r="R92" s="144">
        <f>Q92*H92</f>
        <v>0</v>
      </c>
      <c r="S92" s="144">
        <v>0</v>
      </c>
      <c r="T92" s="145">
        <f>S92*H92</f>
        <v>0</v>
      </c>
      <c r="AR92" s="146" t="s">
        <v>1798</v>
      </c>
      <c r="AT92" s="146" t="s">
        <v>174</v>
      </c>
      <c r="AU92" s="146" t="s">
        <v>87</v>
      </c>
      <c r="AY92" s="18" t="s">
        <v>172</v>
      </c>
      <c r="BE92" s="147">
        <f>IF(N92="základní",J92,0)</f>
        <v>0</v>
      </c>
      <c r="BF92" s="147">
        <f>IF(N92="snížená",J92,0)</f>
        <v>0</v>
      </c>
      <c r="BG92" s="147">
        <f>IF(N92="zákl. přenesená",J92,0)</f>
        <v>0</v>
      </c>
      <c r="BH92" s="147">
        <f>IF(N92="sníž. přenesená",J92,0)</f>
        <v>0</v>
      </c>
      <c r="BI92" s="147">
        <f>IF(N92="nulová",J92,0)</f>
        <v>0</v>
      </c>
      <c r="BJ92" s="18" t="s">
        <v>85</v>
      </c>
      <c r="BK92" s="147">
        <f>ROUND(I92*H92,2)</f>
        <v>0</v>
      </c>
      <c r="BL92" s="18" t="s">
        <v>1798</v>
      </c>
      <c r="BM92" s="146" t="s">
        <v>1804</v>
      </c>
    </row>
    <row r="93" spans="2:65" s="1" customFormat="1" ht="10.199999999999999" x14ac:dyDescent="0.2">
      <c r="B93" s="34"/>
      <c r="D93" s="148" t="s">
        <v>180</v>
      </c>
      <c r="F93" s="149" t="s">
        <v>1803</v>
      </c>
      <c r="I93" s="150"/>
      <c r="L93" s="34"/>
      <c r="M93" s="151"/>
      <c r="T93" s="55"/>
      <c r="AT93" s="18" t="s">
        <v>180</v>
      </c>
      <c r="AU93" s="18" t="s">
        <v>87</v>
      </c>
    </row>
    <row r="94" spans="2:65" s="1" customFormat="1" ht="10.199999999999999" x14ac:dyDescent="0.2">
      <c r="B94" s="34"/>
      <c r="D94" s="152" t="s">
        <v>182</v>
      </c>
      <c r="F94" s="153" t="s">
        <v>1805</v>
      </c>
      <c r="I94" s="150"/>
      <c r="L94" s="34"/>
      <c r="M94" s="151"/>
      <c r="T94" s="55"/>
      <c r="AT94" s="18" t="s">
        <v>182</v>
      </c>
      <c r="AU94" s="18" t="s">
        <v>87</v>
      </c>
    </row>
    <row r="95" spans="2:65" s="11" customFormat="1" ht="22.8" customHeight="1" x14ac:dyDescent="0.25">
      <c r="B95" s="122"/>
      <c r="D95" s="123" t="s">
        <v>77</v>
      </c>
      <c r="E95" s="132" t="s">
        <v>1806</v>
      </c>
      <c r="F95" s="132" t="s">
        <v>1807</v>
      </c>
      <c r="I95" s="125"/>
      <c r="J95" s="133">
        <f>BK95</f>
        <v>0</v>
      </c>
      <c r="L95" s="122"/>
      <c r="M95" s="127"/>
      <c r="P95" s="128">
        <f>SUM(P96:P99)</f>
        <v>0</v>
      </c>
      <c r="R95" s="128">
        <f>SUM(R96:R99)</f>
        <v>0</v>
      </c>
      <c r="T95" s="129">
        <f>SUM(T96:T99)</f>
        <v>0</v>
      </c>
      <c r="AR95" s="123" t="s">
        <v>239</v>
      </c>
      <c r="AT95" s="130" t="s">
        <v>77</v>
      </c>
      <c r="AU95" s="130" t="s">
        <v>85</v>
      </c>
      <c r="AY95" s="123" t="s">
        <v>172</v>
      </c>
      <c r="BK95" s="131">
        <f>SUM(BK96:BK99)</f>
        <v>0</v>
      </c>
    </row>
    <row r="96" spans="2:65" s="1" customFormat="1" ht="16.5" customHeight="1" x14ac:dyDescent="0.2">
      <c r="B96" s="34"/>
      <c r="C96" s="134" t="s">
        <v>193</v>
      </c>
      <c r="D96" s="134" t="s">
        <v>174</v>
      </c>
      <c r="E96" s="135" t="s">
        <v>1808</v>
      </c>
      <c r="F96" s="136" t="s">
        <v>1807</v>
      </c>
      <c r="G96" s="137" t="s">
        <v>548</v>
      </c>
      <c r="H96" s="138">
        <v>1</v>
      </c>
      <c r="I96" s="139"/>
      <c r="J96" s="140">
        <f>ROUND(I96*H96,2)</f>
        <v>0</v>
      </c>
      <c r="K96" s="141"/>
      <c r="L96" s="34"/>
      <c r="M96" s="142" t="s">
        <v>34</v>
      </c>
      <c r="N96" s="143" t="s">
        <v>49</v>
      </c>
      <c r="P96" s="144">
        <f>O96*H96</f>
        <v>0</v>
      </c>
      <c r="Q96" s="144">
        <v>0</v>
      </c>
      <c r="R96" s="144">
        <f>Q96*H96</f>
        <v>0</v>
      </c>
      <c r="S96" s="144">
        <v>0</v>
      </c>
      <c r="T96" s="145">
        <f>S96*H96</f>
        <v>0</v>
      </c>
      <c r="AR96" s="146" t="s">
        <v>1798</v>
      </c>
      <c r="AT96" s="146" t="s">
        <v>174</v>
      </c>
      <c r="AU96" s="146" t="s">
        <v>87</v>
      </c>
      <c r="AY96" s="18" t="s">
        <v>172</v>
      </c>
      <c r="BE96" s="147">
        <f>IF(N96="základní",J96,0)</f>
        <v>0</v>
      </c>
      <c r="BF96" s="147">
        <f>IF(N96="snížená",J96,0)</f>
        <v>0</v>
      </c>
      <c r="BG96" s="147">
        <f>IF(N96="zákl. přenesená",J96,0)</f>
        <v>0</v>
      </c>
      <c r="BH96" s="147">
        <f>IF(N96="sníž. přenesená",J96,0)</f>
        <v>0</v>
      </c>
      <c r="BI96" s="147">
        <f>IF(N96="nulová",J96,0)</f>
        <v>0</v>
      </c>
      <c r="BJ96" s="18" t="s">
        <v>85</v>
      </c>
      <c r="BK96" s="147">
        <f>ROUND(I96*H96,2)</f>
        <v>0</v>
      </c>
      <c r="BL96" s="18" t="s">
        <v>1798</v>
      </c>
      <c r="BM96" s="146" t="s">
        <v>1809</v>
      </c>
    </row>
    <row r="97" spans="2:65" s="1" customFormat="1" ht="10.199999999999999" x14ac:dyDescent="0.2">
      <c r="B97" s="34"/>
      <c r="D97" s="148" t="s">
        <v>180</v>
      </c>
      <c r="F97" s="149" t="s">
        <v>1807</v>
      </c>
      <c r="I97" s="150"/>
      <c r="L97" s="34"/>
      <c r="M97" s="151"/>
      <c r="T97" s="55"/>
      <c r="AT97" s="18" t="s">
        <v>180</v>
      </c>
      <c r="AU97" s="18" t="s">
        <v>87</v>
      </c>
    </row>
    <row r="98" spans="2:65" s="1" customFormat="1" ht="10.199999999999999" x14ac:dyDescent="0.2">
      <c r="B98" s="34"/>
      <c r="D98" s="152" t="s">
        <v>182</v>
      </c>
      <c r="F98" s="153" t="s">
        <v>1810</v>
      </c>
      <c r="I98" s="150"/>
      <c r="L98" s="34"/>
      <c r="M98" s="151"/>
      <c r="T98" s="55"/>
      <c r="AT98" s="18" t="s">
        <v>182</v>
      </c>
      <c r="AU98" s="18" t="s">
        <v>87</v>
      </c>
    </row>
    <row r="99" spans="2:65" s="12" customFormat="1" ht="10.199999999999999" x14ac:dyDescent="0.2">
      <c r="B99" s="154"/>
      <c r="D99" s="148" t="s">
        <v>184</v>
      </c>
      <c r="E99" s="155" t="s">
        <v>34</v>
      </c>
      <c r="F99" s="156" t="s">
        <v>1811</v>
      </c>
      <c r="H99" s="157">
        <v>1</v>
      </c>
      <c r="I99" s="158"/>
      <c r="L99" s="154"/>
      <c r="M99" s="159"/>
      <c r="T99" s="160"/>
      <c r="AT99" s="155" t="s">
        <v>184</v>
      </c>
      <c r="AU99" s="155" t="s">
        <v>87</v>
      </c>
      <c r="AV99" s="12" t="s">
        <v>87</v>
      </c>
      <c r="AW99" s="12" t="s">
        <v>39</v>
      </c>
      <c r="AX99" s="12" t="s">
        <v>85</v>
      </c>
      <c r="AY99" s="155" t="s">
        <v>172</v>
      </c>
    </row>
    <row r="100" spans="2:65" s="11" customFormat="1" ht="22.8" customHeight="1" x14ac:dyDescent="0.25">
      <c r="B100" s="122"/>
      <c r="D100" s="123" t="s">
        <v>77</v>
      </c>
      <c r="E100" s="132" t="s">
        <v>1812</v>
      </c>
      <c r="F100" s="132" t="s">
        <v>1813</v>
      </c>
      <c r="I100" s="125"/>
      <c r="J100" s="133">
        <f>BK100</f>
        <v>0</v>
      </c>
      <c r="L100" s="122"/>
      <c r="M100" s="127"/>
      <c r="P100" s="128">
        <f>SUM(P101:P103)</f>
        <v>0</v>
      </c>
      <c r="R100" s="128">
        <f>SUM(R101:R103)</f>
        <v>0</v>
      </c>
      <c r="T100" s="129">
        <f>SUM(T101:T103)</f>
        <v>0</v>
      </c>
      <c r="AR100" s="123" t="s">
        <v>239</v>
      </c>
      <c r="AT100" s="130" t="s">
        <v>77</v>
      </c>
      <c r="AU100" s="130" t="s">
        <v>85</v>
      </c>
      <c r="AY100" s="123" t="s">
        <v>172</v>
      </c>
      <c r="BK100" s="131">
        <f>SUM(BK101:BK103)</f>
        <v>0</v>
      </c>
    </row>
    <row r="101" spans="2:65" s="1" customFormat="1" ht="16.5" customHeight="1" x14ac:dyDescent="0.2">
      <c r="B101" s="34"/>
      <c r="C101" s="134" t="s">
        <v>178</v>
      </c>
      <c r="D101" s="134" t="s">
        <v>174</v>
      </c>
      <c r="E101" s="135" t="s">
        <v>1814</v>
      </c>
      <c r="F101" s="136" t="s">
        <v>1813</v>
      </c>
      <c r="G101" s="137" t="s">
        <v>548</v>
      </c>
      <c r="H101" s="138">
        <v>1</v>
      </c>
      <c r="I101" s="139"/>
      <c r="J101" s="140">
        <f>ROUND(I101*H101,2)</f>
        <v>0</v>
      </c>
      <c r="K101" s="141"/>
      <c r="L101" s="34"/>
      <c r="M101" s="142" t="s">
        <v>34</v>
      </c>
      <c r="N101" s="143" t="s">
        <v>49</v>
      </c>
      <c r="P101" s="144">
        <f>O101*H101</f>
        <v>0</v>
      </c>
      <c r="Q101" s="144">
        <v>0</v>
      </c>
      <c r="R101" s="144">
        <f>Q101*H101</f>
        <v>0</v>
      </c>
      <c r="S101" s="144">
        <v>0</v>
      </c>
      <c r="T101" s="145">
        <f>S101*H101</f>
        <v>0</v>
      </c>
      <c r="AR101" s="146" t="s">
        <v>1798</v>
      </c>
      <c r="AT101" s="146" t="s">
        <v>174</v>
      </c>
      <c r="AU101" s="146" t="s">
        <v>87</v>
      </c>
      <c r="AY101" s="18" t="s">
        <v>172</v>
      </c>
      <c r="BE101" s="147">
        <f>IF(N101="základní",J101,0)</f>
        <v>0</v>
      </c>
      <c r="BF101" s="147">
        <f>IF(N101="snížená",J101,0)</f>
        <v>0</v>
      </c>
      <c r="BG101" s="147">
        <f>IF(N101="zákl. přenesená",J101,0)</f>
        <v>0</v>
      </c>
      <c r="BH101" s="147">
        <f>IF(N101="sníž. přenesená",J101,0)</f>
        <v>0</v>
      </c>
      <c r="BI101" s="147">
        <f>IF(N101="nulová",J101,0)</f>
        <v>0</v>
      </c>
      <c r="BJ101" s="18" t="s">
        <v>85</v>
      </c>
      <c r="BK101" s="147">
        <f>ROUND(I101*H101,2)</f>
        <v>0</v>
      </c>
      <c r="BL101" s="18" t="s">
        <v>1798</v>
      </c>
      <c r="BM101" s="146" t="s">
        <v>1815</v>
      </c>
    </row>
    <row r="102" spans="2:65" s="1" customFormat="1" ht="10.199999999999999" x14ac:dyDescent="0.2">
      <c r="B102" s="34"/>
      <c r="D102" s="148" t="s">
        <v>180</v>
      </c>
      <c r="F102" s="149" t="s">
        <v>1813</v>
      </c>
      <c r="I102" s="150"/>
      <c r="L102" s="34"/>
      <c r="M102" s="151"/>
      <c r="T102" s="55"/>
      <c r="AT102" s="18" t="s">
        <v>180</v>
      </c>
      <c r="AU102" s="18" t="s">
        <v>87</v>
      </c>
    </row>
    <row r="103" spans="2:65" s="1" customFormat="1" ht="10.199999999999999" x14ac:dyDescent="0.2">
      <c r="B103" s="34"/>
      <c r="D103" s="152" t="s">
        <v>182</v>
      </c>
      <c r="F103" s="153" t="s">
        <v>1816</v>
      </c>
      <c r="I103" s="150"/>
      <c r="L103" s="34"/>
      <c r="M103" s="151"/>
      <c r="T103" s="55"/>
      <c r="AT103" s="18" t="s">
        <v>182</v>
      </c>
      <c r="AU103" s="18" t="s">
        <v>87</v>
      </c>
    </row>
    <row r="104" spans="2:65" s="11" customFormat="1" ht="22.8" customHeight="1" x14ac:dyDescent="0.25">
      <c r="B104" s="122"/>
      <c r="D104" s="123" t="s">
        <v>77</v>
      </c>
      <c r="E104" s="132" t="s">
        <v>1817</v>
      </c>
      <c r="F104" s="132" t="s">
        <v>1818</v>
      </c>
      <c r="I104" s="125"/>
      <c r="J104" s="133">
        <f>BK104</f>
        <v>0</v>
      </c>
      <c r="L104" s="122"/>
      <c r="M104" s="127"/>
      <c r="P104" s="128">
        <f>SUM(P105:P107)</f>
        <v>0</v>
      </c>
      <c r="R104" s="128">
        <f>SUM(R105:R107)</f>
        <v>0</v>
      </c>
      <c r="T104" s="129">
        <f>SUM(T105:T107)</f>
        <v>0</v>
      </c>
      <c r="AR104" s="123" t="s">
        <v>239</v>
      </c>
      <c r="AT104" s="130" t="s">
        <v>77</v>
      </c>
      <c r="AU104" s="130" t="s">
        <v>85</v>
      </c>
      <c r="AY104" s="123" t="s">
        <v>172</v>
      </c>
      <c r="BK104" s="131">
        <f>SUM(BK105:BK107)</f>
        <v>0</v>
      </c>
    </row>
    <row r="105" spans="2:65" s="1" customFormat="1" ht="16.5" customHeight="1" x14ac:dyDescent="0.2">
      <c r="B105" s="34"/>
      <c r="C105" s="134" t="s">
        <v>239</v>
      </c>
      <c r="D105" s="134" t="s">
        <v>174</v>
      </c>
      <c r="E105" s="135" t="s">
        <v>1819</v>
      </c>
      <c r="F105" s="136" t="s">
        <v>1818</v>
      </c>
      <c r="G105" s="137" t="s">
        <v>548</v>
      </c>
      <c r="H105" s="138">
        <v>1</v>
      </c>
      <c r="I105" s="139"/>
      <c r="J105" s="140">
        <f>ROUND(I105*H105,2)</f>
        <v>0</v>
      </c>
      <c r="K105" s="141"/>
      <c r="L105" s="34"/>
      <c r="M105" s="142" t="s">
        <v>34</v>
      </c>
      <c r="N105" s="143" t="s">
        <v>49</v>
      </c>
      <c r="P105" s="144">
        <f>O105*H105</f>
        <v>0</v>
      </c>
      <c r="Q105" s="144">
        <v>0</v>
      </c>
      <c r="R105" s="144">
        <f>Q105*H105</f>
        <v>0</v>
      </c>
      <c r="S105" s="144">
        <v>0</v>
      </c>
      <c r="T105" s="145">
        <f>S105*H105</f>
        <v>0</v>
      </c>
      <c r="AR105" s="146" t="s">
        <v>1798</v>
      </c>
      <c r="AT105" s="146" t="s">
        <v>174</v>
      </c>
      <c r="AU105" s="146" t="s">
        <v>87</v>
      </c>
      <c r="AY105" s="18" t="s">
        <v>172</v>
      </c>
      <c r="BE105" s="147">
        <f>IF(N105="základní",J105,0)</f>
        <v>0</v>
      </c>
      <c r="BF105" s="147">
        <f>IF(N105="snížená",J105,0)</f>
        <v>0</v>
      </c>
      <c r="BG105" s="147">
        <f>IF(N105="zákl. přenesená",J105,0)</f>
        <v>0</v>
      </c>
      <c r="BH105" s="147">
        <f>IF(N105="sníž. přenesená",J105,0)</f>
        <v>0</v>
      </c>
      <c r="BI105" s="147">
        <f>IF(N105="nulová",J105,0)</f>
        <v>0</v>
      </c>
      <c r="BJ105" s="18" t="s">
        <v>85</v>
      </c>
      <c r="BK105" s="147">
        <f>ROUND(I105*H105,2)</f>
        <v>0</v>
      </c>
      <c r="BL105" s="18" t="s">
        <v>1798</v>
      </c>
      <c r="BM105" s="146" t="s">
        <v>1820</v>
      </c>
    </row>
    <row r="106" spans="2:65" s="1" customFormat="1" ht="10.199999999999999" x14ac:dyDescent="0.2">
      <c r="B106" s="34"/>
      <c r="D106" s="148" t="s">
        <v>180</v>
      </c>
      <c r="F106" s="149" t="s">
        <v>1818</v>
      </c>
      <c r="I106" s="150"/>
      <c r="L106" s="34"/>
      <c r="M106" s="151"/>
      <c r="T106" s="55"/>
      <c r="AT106" s="18" t="s">
        <v>180</v>
      </c>
      <c r="AU106" s="18" t="s">
        <v>87</v>
      </c>
    </row>
    <row r="107" spans="2:65" s="1" customFormat="1" ht="10.199999999999999" x14ac:dyDescent="0.2">
      <c r="B107" s="34"/>
      <c r="D107" s="152" t="s">
        <v>182</v>
      </c>
      <c r="F107" s="153" t="s">
        <v>1821</v>
      </c>
      <c r="I107" s="150"/>
      <c r="L107" s="34"/>
      <c r="M107" s="151"/>
      <c r="T107" s="55"/>
      <c r="AT107" s="18" t="s">
        <v>182</v>
      </c>
      <c r="AU107" s="18" t="s">
        <v>87</v>
      </c>
    </row>
    <row r="108" spans="2:65" s="11" customFormat="1" ht="22.8" customHeight="1" x14ac:dyDescent="0.25">
      <c r="B108" s="122"/>
      <c r="D108" s="123" t="s">
        <v>77</v>
      </c>
      <c r="E108" s="132" t="s">
        <v>1822</v>
      </c>
      <c r="F108" s="132" t="s">
        <v>1823</v>
      </c>
      <c r="I108" s="125"/>
      <c r="J108" s="133">
        <f>BK108</f>
        <v>0</v>
      </c>
      <c r="L108" s="122"/>
      <c r="M108" s="127"/>
      <c r="P108" s="128">
        <f>SUM(P109:P111)</f>
        <v>0</v>
      </c>
      <c r="R108" s="128">
        <f>SUM(R109:R111)</f>
        <v>0</v>
      </c>
      <c r="T108" s="129">
        <f>SUM(T109:T111)</f>
        <v>0</v>
      </c>
      <c r="AR108" s="123" t="s">
        <v>239</v>
      </c>
      <c r="AT108" s="130" t="s">
        <v>77</v>
      </c>
      <c r="AU108" s="130" t="s">
        <v>85</v>
      </c>
      <c r="AY108" s="123" t="s">
        <v>172</v>
      </c>
      <c r="BK108" s="131">
        <f>SUM(BK109:BK111)</f>
        <v>0</v>
      </c>
    </row>
    <row r="109" spans="2:65" s="1" customFormat="1" ht="16.5" customHeight="1" x14ac:dyDescent="0.2">
      <c r="B109" s="34"/>
      <c r="C109" s="134" t="s">
        <v>245</v>
      </c>
      <c r="D109" s="134" t="s">
        <v>174</v>
      </c>
      <c r="E109" s="135" t="s">
        <v>1824</v>
      </c>
      <c r="F109" s="136" t="s">
        <v>1823</v>
      </c>
      <c r="G109" s="137" t="s">
        <v>1825</v>
      </c>
      <c r="H109" s="138">
        <v>1</v>
      </c>
      <c r="I109" s="139"/>
      <c r="J109" s="140">
        <f>ROUND(I109*H109,2)</f>
        <v>0</v>
      </c>
      <c r="K109" s="141"/>
      <c r="L109" s="34"/>
      <c r="M109" s="142" t="s">
        <v>34</v>
      </c>
      <c r="N109" s="143" t="s">
        <v>49</v>
      </c>
      <c r="P109" s="144">
        <f>O109*H109</f>
        <v>0</v>
      </c>
      <c r="Q109" s="144">
        <v>0</v>
      </c>
      <c r="R109" s="144">
        <f>Q109*H109</f>
        <v>0</v>
      </c>
      <c r="S109" s="144">
        <v>0</v>
      </c>
      <c r="T109" s="145">
        <f>S109*H109</f>
        <v>0</v>
      </c>
      <c r="AR109" s="146" t="s">
        <v>1798</v>
      </c>
      <c r="AT109" s="146" t="s">
        <v>174</v>
      </c>
      <c r="AU109" s="146" t="s">
        <v>87</v>
      </c>
      <c r="AY109" s="18" t="s">
        <v>172</v>
      </c>
      <c r="BE109" s="147">
        <f>IF(N109="základní",J109,0)</f>
        <v>0</v>
      </c>
      <c r="BF109" s="147">
        <f>IF(N109="snížená",J109,0)</f>
        <v>0</v>
      </c>
      <c r="BG109" s="147">
        <f>IF(N109="zákl. přenesená",J109,0)</f>
        <v>0</v>
      </c>
      <c r="BH109" s="147">
        <f>IF(N109="sníž. přenesená",J109,0)</f>
        <v>0</v>
      </c>
      <c r="BI109" s="147">
        <f>IF(N109="nulová",J109,0)</f>
        <v>0</v>
      </c>
      <c r="BJ109" s="18" t="s">
        <v>85</v>
      </c>
      <c r="BK109" s="147">
        <f>ROUND(I109*H109,2)</f>
        <v>0</v>
      </c>
      <c r="BL109" s="18" t="s">
        <v>1798</v>
      </c>
      <c r="BM109" s="146" t="s">
        <v>1826</v>
      </c>
    </row>
    <row r="110" spans="2:65" s="1" customFormat="1" ht="10.199999999999999" x14ac:dyDescent="0.2">
      <c r="B110" s="34"/>
      <c r="D110" s="148" t="s">
        <v>180</v>
      </c>
      <c r="F110" s="149" t="s">
        <v>1823</v>
      </c>
      <c r="I110" s="150"/>
      <c r="L110" s="34"/>
      <c r="M110" s="151"/>
      <c r="T110" s="55"/>
      <c r="AT110" s="18" t="s">
        <v>180</v>
      </c>
      <c r="AU110" s="18" t="s">
        <v>87</v>
      </c>
    </row>
    <row r="111" spans="2:65" s="1" customFormat="1" ht="10.199999999999999" x14ac:dyDescent="0.2">
      <c r="B111" s="34"/>
      <c r="D111" s="152" t="s">
        <v>182</v>
      </c>
      <c r="F111" s="153" t="s">
        <v>1827</v>
      </c>
      <c r="I111" s="150"/>
      <c r="L111" s="34"/>
      <c r="M111" s="199"/>
      <c r="N111" s="200"/>
      <c r="O111" s="200"/>
      <c r="P111" s="200"/>
      <c r="Q111" s="200"/>
      <c r="R111" s="200"/>
      <c r="S111" s="200"/>
      <c r="T111" s="201"/>
      <c r="AT111" s="18" t="s">
        <v>182</v>
      </c>
      <c r="AU111" s="18" t="s">
        <v>87</v>
      </c>
    </row>
    <row r="112" spans="2:65" s="1" customFormat="1" ht="6.9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4"/>
    </row>
  </sheetData>
  <sheetProtection algorithmName="SHA-512" hashValue="1kjShGcfPXWQDc3kBjznJ7D+KxmQussiSOuvdVlK+zuAJZ/4hzo+6APTbvPrwNYsmdUNa5owsfAutWBb8QH6BA==" saltValue="DnczTPww/Ly6oZ3o5gWDbA571fPJQVu6gcWK+Z7x9ImDvSq7LwjEcL1M/jGkAZe/a32RNWnds/YyqjkIXsMK5g==" spinCount="100000" sheet="1" objects="1" scenarios="1" formatColumns="0" formatRows="0" autoFilter="0"/>
  <autoFilter ref="C84:K111" xr:uid="{00000000-0009-0000-0000-000011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1100-000000000000}"/>
    <hyperlink ref="F94" r:id="rId2" xr:uid="{00000000-0004-0000-1100-000001000000}"/>
    <hyperlink ref="F98" r:id="rId3" xr:uid="{00000000-0004-0000-1100-000002000000}"/>
    <hyperlink ref="F103" r:id="rId4" xr:uid="{00000000-0004-0000-1100-000003000000}"/>
    <hyperlink ref="F107" r:id="rId5" xr:uid="{00000000-0004-0000-1100-000004000000}"/>
    <hyperlink ref="F111" r:id="rId6" xr:uid="{00000000-0004-0000-11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4" x14ac:dyDescent="0.2"/>
  <cols>
    <col min="1" max="1" width="8.28515625" style="202" customWidth="1"/>
    <col min="2" max="2" width="1.7109375" style="202" customWidth="1"/>
    <col min="3" max="4" width="5" style="202" customWidth="1"/>
    <col min="5" max="5" width="11.7109375" style="202" customWidth="1"/>
    <col min="6" max="6" width="9.140625" style="202" customWidth="1"/>
    <col min="7" max="7" width="5" style="202" customWidth="1"/>
    <col min="8" max="8" width="77.85546875" style="202" customWidth="1"/>
    <col min="9" max="10" width="20" style="202" customWidth="1"/>
    <col min="11" max="11" width="1.7109375" style="202" customWidth="1"/>
  </cols>
  <sheetData>
    <row r="1" spans="2:11" customFormat="1" ht="37.5" customHeight="1" x14ac:dyDescent="0.2"/>
    <row r="2" spans="2:11" customFormat="1" ht="7.5" customHeight="1" x14ac:dyDescent="0.2">
      <c r="B2" s="203"/>
      <c r="C2" s="204"/>
      <c r="D2" s="204"/>
      <c r="E2" s="204"/>
      <c r="F2" s="204"/>
      <c r="G2" s="204"/>
      <c r="H2" s="204"/>
      <c r="I2" s="204"/>
      <c r="J2" s="204"/>
      <c r="K2" s="205"/>
    </row>
    <row r="3" spans="2:11" s="16" customFormat="1" ht="45" customHeight="1" x14ac:dyDescent="0.2">
      <c r="B3" s="206"/>
      <c r="C3" s="334" t="s">
        <v>1828</v>
      </c>
      <c r="D3" s="334"/>
      <c r="E3" s="334"/>
      <c r="F3" s="334"/>
      <c r="G3" s="334"/>
      <c r="H3" s="334"/>
      <c r="I3" s="334"/>
      <c r="J3" s="334"/>
      <c r="K3" s="207"/>
    </row>
    <row r="4" spans="2:11" customFormat="1" ht="25.5" customHeight="1" x14ac:dyDescent="0.3">
      <c r="B4" s="208"/>
      <c r="C4" s="333" t="s">
        <v>1829</v>
      </c>
      <c r="D4" s="333"/>
      <c r="E4" s="333"/>
      <c r="F4" s="333"/>
      <c r="G4" s="333"/>
      <c r="H4" s="333"/>
      <c r="I4" s="333"/>
      <c r="J4" s="333"/>
      <c r="K4" s="209"/>
    </row>
    <row r="5" spans="2:11" customFormat="1" ht="5.25" customHeight="1" x14ac:dyDescent="0.2">
      <c r="B5" s="208"/>
      <c r="C5" s="210"/>
      <c r="D5" s="210"/>
      <c r="E5" s="210"/>
      <c r="F5" s="210"/>
      <c r="G5" s="210"/>
      <c r="H5" s="210"/>
      <c r="I5" s="210"/>
      <c r="J5" s="210"/>
      <c r="K5" s="209"/>
    </row>
    <row r="6" spans="2:11" customFormat="1" ht="15" customHeight="1" x14ac:dyDescent="0.2">
      <c r="B6" s="208"/>
      <c r="C6" s="332" t="s">
        <v>1830</v>
      </c>
      <c r="D6" s="332"/>
      <c r="E6" s="332"/>
      <c r="F6" s="332"/>
      <c r="G6" s="332"/>
      <c r="H6" s="332"/>
      <c r="I6" s="332"/>
      <c r="J6" s="332"/>
      <c r="K6" s="209"/>
    </row>
    <row r="7" spans="2:11" customFormat="1" ht="15" customHeight="1" x14ac:dyDescent="0.2">
      <c r="B7" s="212"/>
      <c r="C7" s="332" t="s">
        <v>1831</v>
      </c>
      <c r="D7" s="332"/>
      <c r="E7" s="332"/>
      <c r="F7" s="332"/>
      <c r="G7" s="332"/>
      <c r="H7" s="332"/>
      <c r="I7" s="332"/>
      <c r="J7" s="332"/>
      <c r="K7" s="209"/>
    </row>
    <row r="8" spans="2:11" customFormat="1" ht="12.75" customHeight="1" x14ac:dyDescent="0.2">
      <c r="B8" s="212"/>
      <c r="C8" s="211"/>
      <c r="D8" s="211"/>
      <c r="E8" s="211"/>
      <c r="F8" s="211"/>
      <c r="G8" s="211"/>
      <c r="H8" s="211"/>
      <c r="I8" s="211"/>
      <c r="J8" s="211"/>
      <c r="K8" s="209"/>
    </row>
    <row r="9" spans="2:11" customFormat="1" ht="15" customHeight="1" x14ac:dyDescent="0.2">
      <c r="B9" s="212"/>
      <c r="C9" s="332" t="s">
        <v>1832</v>
      </c>
      <c r="D9" s="332"/>
      <c r="E9" s="332"/>
      <c r="F9" s="332"/>
      <c r="G9" s="332"/>
      <c r="H9" s="332"/>
      <c r="I9" s="332"/>
      <c r="J9" s="332"/>
      <c r="K9" s="209"/>
    </row>
    <row r="10" spans="2:11" customFormat="1" ht="15" customHeight="1" x14ac:dyDescent="0.2">
      <c r="B10" s="212"/>
      <c r="C10" s="211"/>
      <c r="D10" s="332" t="s">
        <v>1833</v>
      </c>
      <c r="E10" s="332"/>
      <c r="F10" s="332"/>
      <c r="G10" s="332"/>
      <c r="H10" s="332"/>
      <c r="I10" s="332"/>
      <c r="J10" s="332"/>
      <c r="K10" s="209"/>
    </row>
    <row r="11" spans="2:11" customFormat="1" ht="15" customHeight="1" x14ac:dyDescent="0.2">
      <c r="B11" s="212"/>
      <c r="C11" s="213"/>
      <c r="D11" s="332" t="s">
        <v>1834</v>
      </c>
      <c r="E11" s="332"/>
      <c r="F11" s="332"/>
      <c r="G11" s="332"/>
      <c r="H11" s="332"/>
      <c r="I11" s="332"/>
      <c r="J11" s="332"/>
      <c r="K11" s="209"/>
    </row>
    <row r="12" spans="2:11" customFormat="1" ht="15" customHeight="1" x14ac:dyDescent="0.2">
      <c r="B12" s="212"/>
      <c r="C12" s="213"/>
      <c r="D12" s="211"/>
      <c r="E12" s="211"/>
      <c r="F12" s="211"/>
      <c r="G12" s="211"/>
      <c r="H12" s="211"/>
      <c r="I12" s="211"/>
      <c r="J12" s="211"/>
      <c r="K12" s="209"/>
    </row>
    <row r="13" spans="2:11" customFormat="1" ht="15" customHeight="1" x14ac:dyDescent="0.2">
      <c r="B13" s="212"/>
      <c r="C13" s="213"/>
      <c r="D13" s="214" t="s">
        <v>1835</v>
      </c>
      <c r="E13" s="211"/>
      <c r="F13" s="211"/>
      <c r="G13" s="211"/>
      <c r="H13" s="211"/>
      <c r="I13" s="211"/>
      <c r="J13" s="211"/>
      <c r="K13" s="209"/>
    </row>
    <row r="14" spans="2:11" customFormat="1" ht="12.75" customHeight="1" x14ac:dyDescent="0.2">
      <c r="B14" s="212"/>
      <c r="C14" s="213"/>
      <c r="D14" s="213"/>
      <c r="E14" s="213"/>
      <c r="F14" s="213"/>
      <c r="G14" s="213"/>
      <c r="H14" s="213"/>
      <c r="I14" s="213"/>
      <c r="J14" s="213"/>
      <c r="K14" s="209"/>
    </row>
    <row r="15" spans="2:11" customFormat="1" ht="15" customHeight="1" x14ac:dyDescent="0.2">
      <c r="B15" s="212"/>
      <c r="C15" s="213"/>
      <c r="D15" s="332" t="s">
        <v>1836</v>
      </c>
      <c r="E15" s="332"/>
      <c r="F15" s="332"/>
      <c r="G15" s="332"/>
      <c r="H15" s="332"/>
      <c r="I15" s="332"/>
      <c r="J15" s="332"/>
      <c r="K15" s="209"/>
    </row>
    <row r="16" spans="2:11" customFormat="1" ht="15" customHeight="1" x14ac:dyDescent="0.2">
      <c r="B16" s="212"/>
      <c r="C16" s="213"/>
      <c r="D16" s="332" t="s">
        <v>1837</v>
      </c>
      <c r="E16" s="332"/>
      <c r="F16" s="332"/>
      <c r="G16" s="332"/>
      <c r="H16" s="332"/>
      <c r="I16" s="332"/>
      <c r="J16" s="332"/>
      <c r="K16" s="209"/>
    </row>
    <row r="17" spans="2:11" customFormat="1" ht="15" customHeight="1" x14ac:dyDescent="0.2">
      <c r="B17" s="212"/>
      <c r="C17" s="213"/>
      <c r="D17" s="332" t="s">
        <v>1838</v>
      </c>
      <c r="E17" s="332"/>
      <c r="F17" s="332"/>
      <c r="G17" s="332"/>
      <c r="H17" s="332"/>
      <c r="I17" s="332"/>
      <c r="J17" s="332"/>
      <c r="K17" s="209"/>
    </row>
    <row r="18" spans="2:11" customFormat="1" ht="15" customHeight="1" x14ac:dyDescent="0.2">
      <c r="B18" s="212"/>
      <c r="C18" s="213"/>
      <c r="D18" s="213"/>
      <c r="E18" s="215" t="s">
        <v>84</v>
      </c>
      <c r="F18" s="332" t="s">
        <v>1839</v>
      </c>
      <c r="G18" s="332"/>
      <c r="H18" s="332"/>
      <c r="I18" s="332"/>
      <c r="J18" s="332"/>
      <c r="K18" s="209"/>
    </row>
    <row r="19" spans="2:11" customFormat="1" ht="15" customHeight="1" x14ac:dyDescent="0.2">
      <c r="B19" s="212"/>
      <c r="C19" s="213"/>
      <c r="D19" s="213"/>
      <c r="E19" s="215" t="s">
        <v>1840</v>
      </c>
      <c r="F19" s="332" t="s">
        <v>1841</v>
      </c>
      <c r="G19" s="332"/>
      <c r="H19" s="332"/>
      <c r="I19" s="332"/>
      <c r="J19" s="332"/>
      <c r="K19" s="209"/>
    </row>
    <row r="20" spans="2:11" customFormat="1" ht="15" customHeight="1" x14ac:dyDescent="0.2">
      <c r="B20" s="212"/>
      <c r="C20" s="213"/>
      <c r="D20" s="213"/>
      <c r="E20" s="215" t="s">
        <v>1842</v>
      </c>
      <c r="F20" s="332" t="s">
        <v>1843</v>
      </c>
      <c r="G20" s="332"/>
      <c r="H20" s="332"/>
      <c r="I20" s="332"/>
      <c r="J20" s="332"/>
      <c r="K20" s="209"/>
    </row>
    <row r="21" spans="2:11" customFormat="1" ht="15" customHeight="1" x14ac:dyDescent="0.2">
      <c r="B21" s="212"/>
      <c r="C21" s="213"/>
      <c r="D21" s="213"/>
      <c r="E21" s="215" t="s">
        <v>1844</v>
      </c>
      <c r="F21" s="332" t="s">
        <v>1845</v>
      </c>
      <c r="G21" s="332"/>
      <c r="H21" s="332"/>
      <c r="I21" s="332"/>
      <c r="J21" s="332"/>
      <c r="K21" s="209"/>
    </row>
    <row r="22" spans="2:11" customFormat="1" ht="15" customHeight="1" x14ac:dyDescent="0.2">
      <c r="B22" s="212"/>
      <c r="C22" s="213"/>
      <c r="D22" s="213"/>
      <c r="E22" s="215" t="s">
        <v>1177</v>
      </c>
      <c r="F22" s="332" t="s">
        <v>1178</v>
      </c>
      <c r="G22" s="332"/>
      <c r="H22" s="332"/>
      <c r="I22" s="332"/>
      <c r="J22" s="332"/>
      <c r="K22" s="209"/>
    </row>
    <row r="23" spans="2:11" customFormat="1" ht="15" customHeight="1" x14ac:dyDescent="0.2">
      <c r="B23" s="212"/>
      <c r="C23" s="213"/>
      <c r="D23" s="213"/>
      <c r="E23" s="215" t="s">
        <v>91</v>
      </c>
      <c r="F23" s="332" t="s">
        <v>1846</v>
      </c>
      <c r="G23" s="332"/>
      <c r="H23" s="332"/>
      <c r="I23" s="332"/>
      <c r="J23" s="332"/>
      <c r="K23" s="209"/>
    </row>
    <row r="24" spans="2:11" customFormat="1" ht="12.75" customHeight="1" x14ac:dyDescent="0.2">
      <c r="B24" s="212"/>
      <c r="C24" s="213"/>
      <c r="D24" s="213"/>
      <c r="E24" s="213"/>
      <c r="F24" s="213"/>
      <c r="G24" s="213"/>
      <c r="H24" s="213"/>
      <c r="I24" s="213"/>
      <c r="J24" s="213"/>
      <c r="K24" s="209"/>
    </row>
    <row r="25" spans="2:11" customFormat="1" ht="15" customHeight="1" x14ac:dyDescent="0.2">
      <c r="B25" s="212"/>
      <c r="C25" s="332" t="s">
        <v>1847</v>
      </c>
      <c r="D25" s="332"/>
      <c r="E25" s="332"/>
      <c r="F25" s="332"/>
      <c r="G25" s="332"/>
      <c r="H25" s="332"/>
      <c r="I25" s="332"/>
      <c r="J25" s="332"/>
      <c r="K25" s="209"/>
    </row>
    <row r="26" spans="2:11" customFormat="1" ht="15" customHeight="1" x14ac:dyDescent="0.2">
      <c r="B26" s="212"/>
      <c r="C26" s="332" t="s">
        <v>1848</v>
      </c>
      <c r="D26" s="332"/>
      <c r="E26" s="332"/>
      <c r="F26" s="332"/>
      <c r="G26" s="332"/>
      <c r="H26" s="332"/>
      <c r="I26" s="332"/>
      <c r="J26" s="332"/>
      <c r="K26" s="209"/>
    </row>
    <row r="27" spans="2:11" customFormat="1" ht="15" customHeight="1" x14ac:dyDescent="0.2">
      <c r="B27" s="212"/>
      <c r="C27" s="211"/>
      <c r="D27" s="332" t="s">
        <v>1849</v>
      </c>
      <c r="E27" s="332"/>
      <c r="F27" s="332"/>
      <c r="G27" s="332"/>
      <c r="H27" s="332"/>
      <c r="I27" s="332"/>
      <c r="J27" s="332"/>
      <c r="K27" s="209"/>
    </row>
    <row r="28" spans="2:11" customFormat="1" ht="15" customHeight="1" x14ac:dyDescent="0.2">
      <c r="B28" s="212"/>
      <c r="C28" s="213"/>
      <c r="D28" s="332" t="s">
        <v>1850</v>
      </c>
      <c r="E28" s="332"/>
      <c r="F28" s="332"/>
      <c r="G28" s="332"/>
      <c r="H28" s="332"/>
      <c r="I28" s="332"/>
      <c r="J28" s="332"/>
      <c r="K28" s="209"/>
    </row>
    <row r="29" spans="2:11" customFormat="1" ht="12.75" customHeight="1" x14ac:dyDescent="0.2">
      <c r="B29" s="212"/>
      <c r="C29" s="213"/>
      <c r="D29" s="213"/>
      <c r="E29" s="213"/>
      <c r="F29" s="213"/>
      <c r="G29" s="213"/>
      <c r="H29" s="213"/>
      <c r="I29" s="213"/>
      <c r="J29" s="213"/>
      <c r="K29" s="209"/>
    </row>
    <row r="30" spans="2:11" customFormat="1" ht="15" customHeight="1" x14ac:dyDescent="0.2">
      <c r="B30" s="212"/>
      <c r="C30" s="213"/>
      <c r="D30" s="332" t="s">
        <v>1851</v>
      </c>
      <c r="E30" s="332"/>
      <c r="F30" s="332"/>
      <c r="G30" s="332"/>
      <c r="H30" s="332"/>
      <c r="I30" s="332"/>
      <c r="J30" s="332"/>
      <c r="K30" s="209"/>
    </row>
    <row r="31" spans="2:11" customFormat="1" ht="15" customHeight="1" x14ac:dyDescent="0.2">
      <c r="B31" s="212"/>
      <c r="C31" s="213"/>
      <c r="D31" s="332" t="s">
        <v>1852</v>
      </c>
      <c r="E31" s="332"/>
      <c r="F31" s="332"/>
      <c r="G31" s="332"/>
      <c r="H31" s="332"/>
      <c r="I31" s="332"/>
      <c r="J31" s="332"/>
      <c r="K31" s="209"/>
    </row>
    <row r="32" spans="2:11" customFormat="1" ht="12.75" customHeight="1" x14ac:dyDescent="0.2">
      <c r="B32" s="212"/>
      <c r="C32" s="213"/>
      <c r="D32" s="213"/>
      <c r="E32" s="213"/>
      <c r="F32" s="213"/>
      <c r="G32" s="213"/>
      <c r="H32" s="213"/>
      <c r="I32" s="213"/>
      <c r="J32" s="213"/>
      <c r="K32" s="209"/>
    </row>
    <row r="33" spans="2:11" customFormat="1" ht="15" customHeight="1" x14ac:dyDescent="0.2">
      <c r="B33" s="212"/>
      <c r="C33" s="213"/>
      <c r="D33" s="332" t="s">
        <v>1853</v>
      </c>
      <c r="E33" s="332"/>
      <c r="F33" s="332"/>
      <c r="G33" s="332"/>
      <c r="H33" s="332"/>
      <c r="I33" s="332"/>
      <c r="J33" s="332"/>
      <c r="K33" s="209"/>
    </row>
    <row r="34" spans="2:11" customFormat="1" ht="15" customHeight="1" x14ac:dyDescent="0.2">
      <c r="B34" s="212"/>
      <c r="C34" s="213"/>
      <c r="D34" s="332" t="s">
        <v>1854</v>
      </c>
      <c r="E34" s="332"/>
      <c r="F34" s="332"/>
      <c r="G34" s="332"/>
      <c r="H34" s="332"/>
      <c r="I34" s="332"/>
      <c r="J34" s="332"/>
      <c r="K34" s="209"/>
    </row>
    <row r="35" spans="2:11" customFormat="1" ht="15" customHeight="1" x14ac:dyDescent="0.2">
      <c r="B35" s="212"/>
      <c r="C35" s="213"/>
      <c r="D35" s="332" t="s">
        <v>1855</v>
      </c>
      <c r="E35" s="332"/>
      <c r="F35" s="332"/>
      <c r="G35" s="332"/>
      <c r="H35" s="332"/>
      <c r="I35" s="332"/>
      <c r="J35" s="332"/>
      <c r="K35" s="209"/>
    </row>
    <row r="36" spans="2:11" customFormat="1" ht="15" customHeight="1" x14ac:dyDescent="0.2">
      <c r="B36" s="212"/>
      <c r="C36" s="213"/>
      <c r="D36" s="211"/>
      <c r="E36" s="214" t="s">
        <v>158</v>
      </c>
      <c r="F36" s="211"/>
      <c r="G36" s="332" t="s">
        <v>1856</v>
      </c>
      <c r="H36" s="332"/>
      <c r="I36" s="332"/>
      <c r="J36" s="332"/>
      <c r="K36" s="209"/>
    </row>
    <row r="37" spans="2:11" customFormat="1" ht="30.75" customHeight="1" x14ac:dyDescent="0.2">
      <c r="B37" s="212"/>
      <c r="C37" s="213"/>
      <c r="D37" s="211"/>
      <c r="E37" s="214" t="s">
        <v>1857</v>
      </c>
      <c r="F37" s="211"/>
      <c r="G37" s="332" t="s">
        <v>1858</v>
      </c>
      <c r="H37" s="332"/>
      <c r="I37" s="332"/>
      <c r="J37" s="332"/>
      <c r="K37" s="209"/>
    </row>
    <row r="38" spans="2:11" customFormat="1" ht="15" customHeight="1" x14ac:dyDescent="0.2">
      <c r="B38" s="212"/>
      <c r="C38" s="213"/>
      <c r="D38" s="211"/>
      <c r="E38" s="214" t="s">
        <v>59</v>
      </c>
      <c r="F38" s="211"/>
      <c r="G38" s="332" t="s">
        <v>1859</v>
      </c>
      <c r="H38" s="332"/>
      <c r="I38" s="332"/>
      <c r="J38" s="332"/>
      <c r="K38" s="209"/>
    </row>
    <row r="39" spans="2:11" customFormat="1" ht="15" customHeight="1" x14ac:dyDescent="0.2">
      <c r="B39" s="212"/>
      <c r="C39" s="213"/>
      <c r="D39" s="211"/>
      <c r="E39" s="214" t="s">
        <v>60</v>
      </c>
      <c r="F39" s="211"/>
      <c r="G39" s="332" t="s">
        <v>1860</v>
      </c>
      <c r="H39" s="332"/>
      <c r="I39" s="332"/>
      <c r="J39" s="332"/>
      <c r="K39" s="209"/>
    </row>
    <row r="40" spans="2:11" customFormat="1" ht="15" customHeight="1" x14ac:dyDescent="0.2">
      <c r="B40" s="212"/>
      <c r="C40" s="213"/>
      <c r="D40" s="211"/>
      <c r="E40" s="214" t="s">
        <v>159</v>
      </c>
      <c r="F40" s="211"/>
      <c r="G40" s="332" t="s">
        <v>1861</v>
      </c>
      <c r="H40" s="332"/>
      <c r="I40" s="332"/>
      <c r="J40" s="332"/>
      <c r="K40" s="209"/>
    </row>
    <row r="41" spans="2:11" customFormat="1" ht="15" customHeight="1" x14ac:dyDescent="0.2">
      <c r="B41" s="212"/>
      <c r="C41" s="213"/>
      <c r="D41" s="211"/>
      <c r="E41" s="214" t="s">
        <v>160</v>
      </c>
      <c r="F41" s="211"/>
      <c r="G41" s="332" t="s">
        <v>1862</v>
      </c>
      <c r="H41" s="332"/>
      <c r="I41" s="332"/>
      <c r="J41" s="332"/>
      <c r="K41" s="209"/>
    </row>
    <row r="42" spans="2:11" customFormat="1" ht="15" customHeight="1" x14ac:dyDescent="0.2">
      <c r="B42" s="212"/>
      <c r="C42" s="213"/>
      <c r="D42" s="211"/>
      <c r="E42" s="214" t="s">
        <v>1863</v>
      </c>
      <c r="F42" s="211"/>
      <c r="G42" s="332" t="s">
        <v>1864</v>
      </c>
      <c r="H42" s="332"/>
      <c r="I42" s="332"/>
      <c r="J42" s="332"/>
      <c r="K42" s="209"/>
    </row>
    <row r="43" spans="2:11" customFormat="1" ht="15" customHeight="1" x14ac:dyDescent="0.2">
      <c r="B43" s="212"/>
      <c r="C43" s="213"/>
      <c r="D43" s="211"/>
      <c r="E43" s="214"/>
      <c r="F43" s="211"/>
      <c r="G43" s="332" t="s">
        <v>1865</v>
      </c>
      <c r="H43" s="332"/>
      <c r="I43" s="332"/>
      <c r="J43" s="332"/>
      <c r="K43" s="209"/>
    </row>
    <row r="44" spans="2:11" customFormat="1" ht="15" customHeight="1" x14ac:dyDescent="0.2">
      <c r="B44" s="212"/>
      <c r="C44" s="213"/>
      <c r="D44" s="211"/>
      <c r="E44" s="214" t="s">
        <v>1866</v>
      </c>
      <c r="F44" s="211"/>
      <c r="G44" s="332" t="s">
        <v>1867</v>
      </c>
      <c r="H44" s="332"/>
      <c r="I44" s="332"/>
      <c r="J44" s="332"/>
      <c r="K44" s="209"/>
    </row>
    <row r="45" spans="2:11" customFormat="1" ht="15" customHeight="1" x14ac:dyDescent="0.2">
      <c r="B45" s="212"/>
      <c r="C45" s="213"/>
      <c r="D45" s="211"/>
      <c r="E45" s="214" t="s">
        <v>162</v>
      </c>
      <c r="F45" s="211"/>
      <c r="G45" s="332" t="s">
        <v>1868</v>
      </c>
      <c r="H45" s="332"/>
      <c r="I45" s="332"/>
      <c r="J45" s="332"/>
      <c r="K45" s="209"/>
    </row>
    <row r="46" spans="2:11" customFormat="1" ht="12.75" customHeight="1" x14ac:dyDescent="0.2">
      <c r="B46" s="212"/>
      <c r="C46" s="213"/>
      <c r="D46" s="211"/>
      <c r="E46" s="211"/>
      <c r="F46" s="211"/>
      <c r="G46" s="211"/>
      <c r="H46" s="211"/>
      <c r="I46" s="211"/>
      <c r="J46" s="211"/>
      <c r="K46" s="209"/>
    </row>
    <row r="47" spans="2:11" customFormat="1" ht="15" customHeight="1" x14ac:dyDescent="0.2">
      <c r="B47" s="212"/>
      <c r="C47" s="213"/>
      <c r="D47" s="332" t="s">
        <v>1869</v>
      </c>
      <c r="E47" s="332"/>
      <c r="F47" s="332"/>
      <c r="G47" s="332"/>
      <c r="H47" s="332"/>
      <c r="I47" s="332"/>
      <c r="J47" s="332"/>
      <c r="K47" s="209"/>
    </row>
    <row r="48" spans="2:11" customFormat="1" ht="15" customHeight="1" x14ac:dyDescent="0.2">
      <c r="B48" s="212"/>
      <c r="C48" s="213"/>
      <c r="D48" s="213"/>
      <c r="E48" s="332" t="s">
        <v>1870</v>
      </c>
      <c r="F48" s="332"/>
      <c r="G48" s="332"/>
      <c r="H48" s="332"/>
      <c r="I48" s="332"/>
      <c r="J48" s="332"/>
      <c r="K48" s="209"/>
    </row>
    <row r="49" spans="2:11" customFormat="1" ht="15" customHeight="1" x14ac:dyDescent="0.2">
      <c r="B49" s="212"/>
      <c r="C49" s="213"/>
      <c r="D49" s="213"/>
      <c r="E49" s="332" t="s">
        <v>1871</v>
      </c>
      <c r="F49" s="332"/>
      <c r="G49" s="332"/>
      <c r="H49" s="332"/>
      <c r="I49" s="332"/>
      <c r="J49" s="332"/>
      <c r="K49" s="209"/>
    </row>
    <row r="50" spans="2:11" customFormat="1" ht="15" customHeight="1" x14ac:dyDescent="0.2">
      <c r="B50" s="212"/>
      <c r="C50" s="213"/>
      <c r="D50" s="213"/>
      <c r="E50" s="332" t="s">
        <v>1872</v>
      </c>
      <c r="F50" s="332"/>
      <c r="G50" s="332"/>
      <c r="H50" s="332"/>
      <c r="I50" s="332"/>
      <c r="J50" s="332"/>
      <c r="K50" s="209"/>
    </row>
    <row r="51" spans="2:11" customFormat="1" ht="15" customHeight="1" x14ac:dyDescent="0.2">
      <c r="B51" s="212"/>
      <c r="C51" s="213"/>
      <c r="D51" s="332" t="s">
        <v>1873</v>
      </c>
      <c r="E51" s="332"/>
      <c r="F51" s="332"/>
      <c r="G51" s="332"/>
      <c r="H51" s="332"/>
      <c r="I51" s="332"/>
      <c r="J51" s="332"/>
      <c r="K51" s="209"/>
    </row>
    <row r="52" spans="2:11" customFormat="1" ht="25.5" customHeight="1" x14ac:dyDescent="0.3">
      <c r="B52" s="208"/>
      <c r="C52" s="333" t="s">
        <v>1874</v>
      </c>
      <c r="D52" s="333"/>
      <c r="E52" s="333"/>
      <c r="F52" s="333"/>
      <c r="G52" s="333"/>
      <c r="H52" s="333"/>
      <c r="I52" s="333"/>
      <c r="J52" s="333"/>
      <c r="K52" s="209"/>
    </row>
    <row r="53" spans="2:11" customFormat="1" ht="5.25" customHeight="1" x14ac:dyDescent="0.2">
      <c r="B53" s="208"/>
      <c r="C53" s="210"/>
      <c r="D53" s="210"/>
      <c r="E53" s="210"/>
      <c r="F53" s="210"/>
      <c r="G53" s="210"/>
      <c r="H53" s="210"/>
      <c r="I53" s="210"/>
      <c r="J53" s="210"/>
      <c r="K53" s="209"/>
    </row>
    <row r="54" spans="2:11" customFormat="1" ht="15" customHeight="1" x14ac:dyDescent="0.2">
      <c r="B54" s="208"/>
      <c r="C54" s="332" t="s">
        <v>1875</v>
      </c>
      <c r="D54" s="332"/>
      <c r="E54" s="332"/>
      <c r="F54" s="332"/>
      <c r="G54" s="332"/>
      <c r="H54" s="332"/>
      <c r="I54" s="332"/>
      <c r="J54" s="332"/>
      <c r="K54" s="209"/>
    </row>
    <row r="55" spans="2:11" customFormat="1" ht="15" customHeight="1" x14ac:dyDescent="0.2">
      <c r="B55" s="208"/>
      <c r="C55" s="332" t="s">
        <v>1876</v>
      </c>
      <c r="D55" s="332"/>
      <c r="E55" s="332"/>
      <c r="F55" s="332"/>
      <c r="G55" s="332"/>
      <c r="H55" s="332"/>
      <c r="I55" s="332"/>
      <c r="J55" s="332"/>
      <c r="K55" s="209"/>
    </row>
    <row r="56" spans="2:11" customFormat="1" ht="12.75" customHeight="1" x14ac:dyDescent="0.2">
      <c r="B56" s="208"/>
      <c r="C56" s="211"/>
      <c r="D56" s="211"/>
      <c r="E56" s="211"/>
      <c r="F56" s="211"/>
      <c r="G56" s="211"/>
      <c r="H56" s="211"/>
      <c r="I56" s="211"/>
      <c r="J56" s="211"/>
      <c r="K56" s="209"/>
    </row>
    <row r="57" spans="2:11" customFormat="1" ht="15" customHeight="1" x14ac:dyDescent="0.2">
      <c r="B57" s="208"/>
      <c r="C57" s="332" t="s">
        <v>1877</v>
      </c>
      <c r="D57" s="332"/>
      <c r="E57" s="332"/>
      <c r="F57" s="332"/>
      <c r="G57" s="332"/>
      <c r="H57" s="332"/>
      <c r="I57" s="332"/>
      <c r="J57" s="332"/>
      <c r="K57" s="209"/>
    </row>
    <row r="58" spans="2:11" customFormat="1" ht="15" customHeight="1" x14ac:dyDescent="0.2">
      <c r="B58" s="208"/>
      <c r="C58" s="213"/>
      <c r="D58" s="332" t="s">
        <v>1878</v>
      </c>
      <c r="E58" s="332"/>
      <c r="F58" s="332"/>
      <c r="G58" s="332"/>
      <c r="H58" s="332"/>
      <c r="I58" s="332"/>
      <c r="J58" s="332"/>
      <c r="K58" s="209"/>
    </row>
    <row r="59" spans="2:11" customFormat="1" ht="15" customHeight="1" x14ac:dyDescent="0.2">
      <c r="B59" s="208"/>
      <c r="C59" s="213"/>
      <c r="D59" s="332" t="s">
        <v>1879</v>
      </c>
      <c r="E59" s="332"/>
      <c r="F59" s="332"/>
      <c r="G59" s="332"/>
      <c r="H59" s="332"/>
      <c r="I59" s="332"/>
      <c r="J59" s="332"/>
      <c r="K59" s="209"/>
    </row>
    <row r="60" spans="2:11" customFormat="1" ht="15" customHeight="1" x14ac:dyDescent="0.2">
      <c r="B60" s="208"/>
      <c r="C60" s="213"/>
      <c r="D60" s="332" t="s">
        <v>1880</v>
      </c>
      <c r="E60" s="332"/>
      <c r="F60" s="332"/>
      <c r="G60" s="332"/>
      <c r="H60" s="332"/>
      <c r="I60" s="332"/>
      <c r="J60" s="332"/>
      <c r="K60" s="209"/>
    </row>
    <row r="61" spans="2:11" customFormat="1" ht="15" customHeight="1" x14ac:dyDescent="0.2">
      <c r="B61" s="208"/>
      <c r="C61" s="213"/>
      <c r="D61" s="332" t="s">
        <v>1881</v>
      </c>
      <c r="E61" s="332"/>
      <c r="F61" s="332"/>
      <c r="G61" s="332"/>
      <c r="H61" s="332"/>
      <c r="I61" s="332"/>
      <c r="J61" s="332"/>
      <c r="K61" s="209"/>
    </row>
    <row r="62" spans="2:11" customFormat="1" ht="15" customHeight="1" x14ac:dyDescent="0.2">
      <c r="B62" s="208"/>
      <c r="C62" s="213"/>
      <c r="D62" s="335" t="s">
        <v>1882</v>
      </c>
      <c r="E62" s="335"/>
      <c r="F62" s="335"/>
      <c r="G62" s="335"/>
      <c r="H62" s="335"/>
      <c r="I62" s="335"/>
      <c r="J62" s="335"/>
      <c r="K62" s="209"/>
    </row>
    <row r="63" spans="2:11" customFormat="1" ht="15" customHeight="1" x14ac:dyDescent="0.2">
      <c r="B63" s="208"/>
      <c r="C63" s="213"/>
      <c r="D63" s="332" t="s">
        <v>1883</v>
      </c>
      <c r="E63" s="332"/>
      <c r="F63" s="332"/>
      <c r="G63" s="332"/>
      <c r="H63" s="332"/>
      <c r="I63" s="332"/>
      <c r="J63" s="332"/>
      <c r="K63" s="209"/>
    </row>
    <row r="64" spans="2:11" customFormat="1" ht="12.75" customHeight="1" x14ac:dyDescent="0.2">
      <c r="B64" s="208"/>
      <c r="C64" s="213"/>
      <c r="D64" s="213"/>
      <c r="E64" s="216"/>
      <c r="F64" s="213"/>
      <c r="G64" s="213"/>
      <c r="H64" s="213"/>
      <c r="I64" s="213"/>
      <c r="J64" s="213"/>
      <c r="K64" s="209"/>
    </row>
    <row r="65" spans="2:11" customFormat="1" ht="15" customHeight="1" x14ac:dyDescent="0.2">
      <c r="B65" s="208"/>
      <c r="C65" s="213"/>
      <c r="D65" s="332" t="s">
        <v>1884</v>
      </c>
      <c r="E65" s="332"/>
      <c r="F65" s="332"/>
      <c r="G65" s="332"/>
      <c r="H65" s="332"/>
      <c r="I65" s="332"/>
      <c r="J65" s="332"/>
      <c r="K65" s="209"/>
    </row>
    <row r="66" spans="2:11" customFormat="1" ht="15" customHeight="1" x14ac:dyDescent="0.2">
      <c r="B66" s="208"/>
      <c r="C66" s="213"/>
      <c r="D66" s="335" t="s">
        <v>1885</v>
      </c>
      <c r="E66" s="335"/>
      <c r="F66" s="335"/>
      <c r="G66" s="335"/>
      <c r="H66" s="335"/>
      <c r="I66" s="335"/>
      <c r="J66" s="335"/>
      <c r="K66" s="209"/>
    </row>
    <row r="67" spans="2:11" customFormat="1" ht="15" customHeight="1" x14ac:dyDescent="0.2">
      <c r="B67" s="208"/>
      <c r="C67" s="213"/>
      <c r="D67" s="332" t="s">
        <v>1886</v>
      </c>
      <c r="E67" s="332"/>
      <c r="F67" s="332"/>
      <c r="G67" s="332"/>
      <c r="H67" s="332"/>
      <c r="I67" s="332"/>
      <c r="J67" s="332"/>
      <c r="K67" s="209"/>
    </row>
    <row r="68" spans="2:11" customFormat="1" ht="15" customHeight="1" x14ac:dyDescent="0.2">
      <c r="B68" s="208"/>
      <c r="C68" s="213"/>
      <c r="D68" s="332" t="s">
        <v>1887</v>
      </c>
      <c r="E68" s="332"/>
      <c r="F68" s="332"/>
      <c r="G68" s="332"/>
      <c r="H68" s="332"/>
      <c r="I68" s="332"/>
      <c r="J68" s="332"/>
      <c r="K68" s="209"/>
    </row>
    <row r="69" spans="2:11" customFormat="1" ht="15" customHeight="1" x14ac:dyDescent="0.2">
      <c r="B69" s="208"/>
      <c r="C69" s="213"/>
      <c r="D69" s="332" t="s">
        <v>1888</v>
      </c>
      <c r="E69" s="332"/>
      <c r="F69" s="332"/>
      <c r="G69" s="332"/>
      <c r="H69" s="332"/>
      <c r="I69" s="332"/>
      <c r="J69" s="332"/>
      <c r="K69" s="209"/>
    </row>
    <row r="70" spans="2:11" customFormat="1" ht="15" customHeight="1" x14ac:dyDescent="0.2">
      <c r="B70" s="208"/>
      <c r="C70" s="213"/>
      <c r="D70" s="332" t="s">
        <v>1889</v>
      </c>
      <c r="E70" s="332"/>
      <c r="F70" s="332"/>
      <c r="G70" s="332"/>
      <c r="H70" s="332"/>
      <c r="I70" s="332"/>
      <c r="J70" s="332"/>
      <c r="K70" s="209"/>
    </row>
    <row r="71" spans="2:11" customFormat="1" ht="12.75" customHeight="1" x14ac:dyDescent="0.2">
      <c r="B71" s="217"/>
      <c r="C71" s="218"/>
      <c r="D71" s="218"/>
      <c r="E71" s="218"/>
      <c r="F71" s="218"/>
      <c r="G71" s="218"/>
      <c r="H71" s="218"/>
      <c r="I71" s="218"/>
      <c r="J71" s="218"/>
      <c r="K71" s="219"/>
    </row>
    <row r="72" spans="2:11" customFormat="1" ht="18.75" customHeight="1" x14ac:dyDescent="0.2">
      <c r="B72" s="220"/>
      <c r="C72" s="220"/>
      <c r="D72" s="220"/>
      <c r="E72" s="220"/>
      <c r="F72" s="220"/>
      <c r="G72" s="220"/>
      <c r="H72" s="220"/>
      <c r="I72" s="220"/>
      <c r="J72" s="220"/>
      <c r="K72" s="221"/>
    </row>
    <row r="73" spans="2:11" customFormat="1" ht="18.75" customHeight="1" x14ac:dyDescent="0.2">
      <c r="B73" s="221"/>
      <c r="C73" s="221"/>
      <c r="D73" s="221"/>
      <c r="E73" s="221"/>
      <c r="F73" s="221"/>
      <c r="G73" s="221"/>
      <c r="H73" s="221"/>
      <c r="I73" s="221"/>
      <c r="J73" s="221"/>
      <c r="K73" s="221"/>
    </row>
    <row r="74" spans="2:11" customFormat="1" ht="7.5" customHeight="1" x14ac:dyDescent="0.2">
      <c r="B74" s="222"/>
      <c r="C74" s="223"/>
      <c r="D74" s="223"/>
      <c r="E74" s="223"/>
      <c r="F74" s="223"/>
      <c r="G74" s="223"/>
      <c r="H74" s="223"/>
      <c r="I74" s="223"/>
      <c r="J74" s="223"/>
      <c r="K74" s="224"/>
    </row>
    <row r="75" spans="2:11" customFormat="1" ht="45" customHeight="1" x14ac:dyDescent="0.2">
      <c r="B75" s="225"/>
      <c r="C75" s="336" t="s">
        <v>1890</v>
      </c>
      <c r="D75" s="336"/>
      <c r="E75" s="336"/>
      <c r="F75" s="336"/>
      <c r="G75" s="336"/>
      <c r="H75" s="336"/>
      <c r="I75" s="336"/>
      <c r="J75" s="336"/>
      <c r="K75" s="226"/>
    </row>
    <row r="76" spans="2:11" customFormat="1" ht="17.25" customHeight="1" x14ac:dyDescent="0.2">
      <c r="B76" s="225"/>
      <c r="C76" s="227" t="s">
        <v>1891</v>
      </c>
      <c r="D76" s="227"/>
      <c r="E76" s="227"/>
      <c r="F76" s="227" t="s">
        <v>1892</v>
      </c>
      <c r="G76" s="228"/>
      <c r="H76" s="227" t="s">
        <v>60</v>
      </c>
      <c r="I76" s="227" t="s">
        <v>63</v>
      </c>
      <c r="J76" s="227" t="s">
        <v>1893</v>
      </c>
      <c r="K76" s="226"/>
    </row>
    <row r="77" spans="2:11" customFormat="1" ht="17.25" customHeight="1" x14ac:dyDescent="0.2">
      <c r="B77" s="225"/>
      <c r="C77" s="229" t="s">
        <v>1894</v>
      </c>
      <c r="D77" s="229"/>
      <c r="E77" s="229"/>
      <c r="F77" s="230" t="s">
        <v>1895</v>
      </c>
      <c r="G77" s="231"/>
      <c r="H77" s="229"/>
      <c r="I77" s="229"/>
      <c r="J77" s="229" t="s">
        <v>1896</v>
      </c>
      <c r="K77" s="226"/>
    </row>
    <row r="78" spans="2:11" customFormat="1" ht="5.25" customHeight="1" x14ac:dyDescent="0.2">
      <c r="B78" s="225"/>
      <c r="C78" s="232"/>
      <c r="D78" s="232"/>
      <c r="E78" s="232"/>
      <c r="F78" s="232"/>
      <c r="G78" s="233"/>
      <c r="H78" s="232"/>
      <c r="I78" s="232"/>
      <c r="J78" s="232"/>
      <c r="K78" s="226"/>
    </row>
    <row r="79" spans="2:11" customFormat="1" ht="15" customHeight="1" x14ac:dyDescent="0.2">
      <c r="B79" s="225"/>
      <c r="C79" s="214" t="s">
        <v>59</v>
      </c>
      <c r="D79" s="234"/>
      <c r="E79" s="234"/>
      <c r="F79" s="235" t="s">
        <v>115</v>
      </c>
      <c r="G79" s="236"/>
      <c r="H79" s="214" t="s">
        <v>1897</v>
      </c>
      <c r="I79" s="214" t="s">
        <v>1898</v>
      </c>
      <c r="J79" s="214">
        <v>20</v>
      </c>
      <c r="K79" s="226"/>
    </row>
    <row r="80" spans="2:11" customFormat="1" ht="15" customHeight="1" x14ac:dyDescent="0.2">
      <c r="B80" s="225"/>
      <c r="C80" s="214" t="s">
        <v>1899</v>
      </c>
      <c r="D80" s="214"/>
      <c r="E80" s="214"/>
      <c r="F80" s="235" t="s">
        <v>115</v>
      </c>
      <c r="G80" s="236"/>
      <c r="H80" s="214" t="s">
        <v>1900</v>
      </c>
      <c r="I80" s="214" t="s">
        <v>1898</v>
      </c>
      <c r="J80" s="214">
        <v>120</v>
      </c>
      <c r="K80" s="226"/>
    </row>
    <row r="81" spans="2:11" customFormat="1" ht="15" customHeight="1" x14ac:dyDescent="0.2">
      <c r="B81" s="237"/>
      <c r="C81" s="214" t="s">
        <v>1901</v>
      </c>
      <c r="D81" s="214"/>
      <c r="E81" s="214"/>
      <c r="F81" s="235" t="s">
        <v>1902</v>
      </c>
      <c r="G81" s="236"/>
      <c r="H81" s="214" t="s">
        <v>1903</v>
      </c>
      <c r="I81" s="214" t="s">
        <v>1898</v>
      </c>
      <c r="J81" s="214">
        <v>50</v>
      </c>
      <c r="K81" s="226"/>
    </row>
    <row r="82" spans="2:11" customFormat="1" ht="15" customHeight="1" x14ac:dyDescent="0.2">
      <c r="B82" s="237"/>
      <c r="C82" s="214" t="s">
        <v>1904</v>
      </c>
      <c r="D82" s="214"/>
      <c r="E82" s="214"/>
      <c r="F82" s="235" t="s">
        <v>115</v>
      </c>
      <c r="G82" s="236"/>
      <c r="H82" s="214" t="s">
        <v>1905</v>
      </c>
      <c r="I82" s="214" t="s">
        <v>1906</v>
      </c>
      <c r="J82" s="214"/>
      <c r="K82" s="226"/>
    </row>
    <row r="83" spans="2:11" customFormat="1" ht="15" customHeight="1" x14ac:dyDescent="0.2">
      <c r="B83" s="237"/>
      <c r="C83" s="214" t="s">
        <v>1907</v>
      </c>
      <c r="D83" s="214"/>
      <c r="E83" s="214"/>
      <c r="F83" s="235" t="s">
        <v>1902</v>
      </c>
      <c r="G83" s="214"/>
      <c r="H83" s="214" t="s">
        <v>1908</v>
      </c>
      <c r="I83" s="214" t="s">
        <v>1898</v>
      </c>
      <c r="J83" s="214">
        <v>15</v>
      </c>
      <c r="K83" s="226"/>
    </row>
    <row r="84" spans="2:11" customFormat="1" ht="15" customHeight="1" x14ac:dyDescent="0.2">
      <c r="B84" s="237"/>
      <c r="C84" s="214" t="s">
        <v>1909</v>
      </c>
      <c r="D84" s="214"/>
      <c r="E84" s="214"/>
      <c r="F84" s="235" t="s">
        <v>1902</v>
      </c>
      <c r="G84" s="214"/>
      <c r="H84" s="214" t="s">
        <v>1910</v>
      </c>
      <c r="I84" s="214" t="s">
        <v>1898</v>
      </c>
      <c r="J84" s="214">
        <v>15</v>
      </c>
      <c r="K84" s="226"/>
    </row>
    <row r="85" spans="2:11" customFormat="1" ht="15" customHeight="1" x14ac:dyDescent="0.2">
      <c r="B85" s="237"/>
      <c r="C85" s="214" t="s">
        <v>1911</v>
      </c>
      <c r="D85" s="214"/>
      <c r="E85" s="214"/>
      <c r="F85" s="235" t="s">
        <v>1902</v>
      </c>
      <c r="G85" s="214"/>
      <c r="H85" s="214" t="s">
        <v>1912</v>
      </c>
      <c r="I85" s="214" t="s">
        <v>1898</v>
      </c>
      <c r="J85" s="214">
        <v>20</v>
      </c>
      <c r="K85" s="226"/>
    </row>
    <row r="86" spans="2:11" customFormat="1" ht="15" customHeight="1" x14ac:dyDescent="0.2">
      <c r="B86" s="237"/>
      <c r="C86" s="214" t="s">
        <v>1913</v>
      </c>
      <c r="D86" s="214"/>
      <c r="E86" s="214"/>
      <c r="F86" s="235" t="s">
        <v>1902</v>
      </c>
      <c r="G86" s="214"/>
      <c r="H86" s="214" t="s">
        <v>1914</v>
      </c>
      <c r="I86" s="214" t="s">
        <v>1898</v>
      </c>
      <c r="J86" s="214">
        <v>20</v>
      </c>
      <c r="K86" s="226"/>
    </row>
    <row r="87" spans="2:11" customFormat="1" ht="15" customHeight="1" x14ac:dyDescent="0.2">
      <c r="B87" s="237"/>
      <c r="C87" s="214" t="s">
        <v>1915</v>
      </c>
      <c r="D87" s="214"/>
      <c r="E87" s="214"/>
      <c r="F87" s="235" t="s">
        <v>1902</v>
      </c>
      <c r="G87" s="236"/>
      <c r="H87" s="214" t="s">
        <v>1916</v>
      </c>
      <c r="I87" s="214" t="s">
        <v>1898</v>
      </c>
      <c r="J87" s="214">
        <v>50</v>
      </c>
      <c r="K87" s="226"/>
    </row>
    <row r="88" spans="2:11" customFormat="1" ht="15" customHeight="1" x14ac:dyDescent="0.2">
      <c r="B88" s="237"/>
      <c r="C88" s="214" t="s">
        <v>1917</v>
      </c>
      <c r="D88" s="214"/>
      <c r="E88" s="214"/>
      <c r="F88" s="235" t="s">
        <v>1902</v>
      </c>
      <c r="G88" s="236"/>
      <c r="H88" s="214" t="s">
        <v>1918</v>
      </c>
      <c r="I88" s="214" t="s">
        <v>1898</v>
      </c>
      <c r="J88" s="214">
        <v>20</v>
      </c>
      <c r="K88" s="226"/>
    </row>
    <row r="89" spans="2:11" customFormat="1" ht="15" customHeight="1" x14ac:dyDescent="0.2">
      <c r="B89" s="237"/>
      <c r="C89" s="214" t="s">
        <v>1919</v>
      </c>
      <c r="D89" s="214"/>
      <c r="E89" s="214"/>
      <c r="F89" s="235" t="s">
        <v>1902</v>
      </c>
      <c r="G89" s="236"/>
      <c r="H89" s="214" t="s">
        <v>1920</v>
      </c>
      <c r="I89" s="214" t="s">
        <v>1898</v>
      </c>
      <c r="J89" s="214">
        <v>20</v>
      </c>
      <c r="K89" s="226"/>
    </row>
    <row r="90" spans="2:11" customFormat="1" ht="15" customHeight="1" x14ac:dyDescent="0.2">
      <c r="B90" s="237"/>
      <c r="C90" s="214" t="s">
        <v>1921</v>
      </c>
      <c r="D90" s="214"/>
      <c r="E90" s="214"/>
      <c r="F90" s="235" t="s">
        <v>1902</v>
      </c>
      <c r="G90" s="236"/>
      <c r="H90" s="214" t="s">
        <v>1922</v>
      </c>
      <c r="I90" s="214" t="s">
        <v>1898</v>
      </c>
      <c r="J90" s="214">
        <v>50</v>
      </c>
      <c r="K90" s="226"/>
    </row>
    <row r="91" spans="2:11" customFormat="1" ht="15" customHeight="1" x14ac:dyDescent="0.2">
      <c r="B91" s="237"/>
      <c r="C91" s="214" t="s">
        <v>1923</v>
      </c>
      <c r="D91" s="214"/>
      <c r="E91" s="214"/>
      <c r="F91" s="235" t="s">
        <v>1902</v>
      </c>
      <c r="G91" s="236"/>
      <c r="H91" s="214" t="s">
        <v>1923</v>
      </c>
      <c r="I91" s="214" t="s">
        <v>1898</v>
      </c>
      <c r="J91" s="214">
        <v>50</v>
      </c>
      <c r="K91" s="226"/>
    </row>
    <row r="92" spans="2:11" customFormat="1" ht="15" customHeight="1" x14ac:dyDescent="0.2">
      <c r="B92" s="237"/>
      <c r="C92" s="214" t="s">
        <v>1924</v>
      </c>
      <c r="D92" s="214"/>
      <c r="E92" s="214"/>
      <c r="F92" s="235" t="s">
        <v>1902</v>
      </c>
      <c r="G92" s="236"/>
      <c r="H92" s="214" t="s">
        <v>1925</v>
      </c>
      <c r="I92" s="214" t="s">
        <v>1898</v>
      </c>
      <c r="J92" s="214">
        <v>255</v>
      </c>
      <c r="K92" s="226"/>
    </row>
    <row r="93" spans="2:11" customFormat="1" ht="15" customHeight="1" x14ac:dyDescent="0.2">
      <c r="B93" s="237"/>
      <c r="C93" s="214" t="s">
        <v>1926</v>
      </c>
      <c r="D93" s="214"/>
      <c r="E93" s="214"/>
      <c r="F93" s="235" t="s">
        <v>115</v>
      </c>
      <c r="G93" s="236"/>
      <c r="H93" s="214" t="s">
        <v>1927</v>
      </c>
      <c r="I93" s="214" t="s">
        <v>1928</v>
      </c>
      <c r="J93" s="214"/>
      <c r="K93" s="226"/>
    </row>
    <row r="94" spans="2:11" customFormat="1" ht="15" customHeight="1" x14ac:dyDescent="0.2">
      <c r="B94" s="237"/>
      <c r="C94" s="214" t="s">
        <v>1929</v>
      </c>
      <c r="D94" s="214"/>
      <c r="E94" s="214"/>
      <c r="F94" s="235" t="s">
        <v>115</v>
      </c>
      <c r="G94" s="236"/>
      <c r="H94" s="214" t="s">
        <v>1930</v>
      </c>
      <c r="I94" s="214" t="s">
        <v>1931</v>
      </c>
      <c r="J94" s="214"/>
      <c r="K94" s="226"/>
    </row>
    <row r="95" spans="2:11" customFormat="1" ht="15" customHeight="1" x14ac:dyDescent="0.2">
      <c r="B95" s="237"/>
      <c r="C95" s="214" t="s">
        <v>1932</v>
      </c>
      <c r="D95" s="214"/>
      <c r="E95" s="214"/>
      <c r="F95" s="235" t="s">
        <v>115</v>
      </c>
      <c r="G95" s="236"/>
      <c r="H95" s="214" t="s">
        <v>1932</v>
      </c>
      <c r="I95" s="214" t="s">
        <v>1931</v>
      </c>
      <c r="J95" s="214"/>
      <c r="K95" s="226"/>
    </row>
    <row r="96" spans="2:11" customFormat="1" ht="15" customHeight="1" x14ac:dyDescent="0.2">
      <c r="B96" s="237"/>
      <c r="C96" s="214" t="s">
        <v>44</v>
      </c>
      <c r="D96" s="214"/>
      <c r="E96" s="214"/>
      <c r="F96" s="235" t="s">
        <v>115</v>
      </c>
      <c r="G96" s="236"/>
      <c r="H96" s="214" t="s">
        <v>1933</v>
      </c>
      <c r="I96" s="214" t="s">
        <v>1931</v>
      </c>
      <c r="J96" s="214"/>
      <c r="K96" s="226"/>
    </row>
    <row r="97" spans="2:11" customFormat="1" ht="15" customHeight="1" x14ac:dyDescent="0.2">
      <c r="B97" s="237"/>
      <c r="C97" s="214" t="s">
        <v>54</v>
      </c>
      <c r="D97" s="214"/>
      <c r="E97" s="214"/>
      <c r="F97" s="235" t="s">
        <v>115</v>
      </c>
      <c r="G97" s="236"/>
      <c r="H97" s="214" t="s">
        <v>1934</v>
      </c>
      <c r="I97" s="214" t="s">
        <v>1931</v>
      </c>
      <c r="J97" s="214"/>
      <c r="K97" s="226"/>
    </row>
    <row r="98" spans="2:11" customFormat="1" ht="15" customHeight="1" x14ac:dyDescent="0.2">
      <c r="B98" s="238"/>
      <c r="C98" s="239"/>
      <c r="D98" s="239"/>
      <c r="E98" s="239"/>
      <c r="F98" s="239"/>
      <c r="G98" s="239"/>
      <c r="H98" s="239"/>
      <c r="I98" s="239"/>
      <c r="J98" s="239"/>
      <c r="K98" s="240"/>
    </row>
    <row r="99" spans="2:11" customFormat="1" ht="18.75" customHeight="1" x14ac:dyDescent="0.2">
      <c r="B99" s="241"/>
      <c r="C99" s="242"/>
      <c r="D99" s="242"/>
      <c r="E99" s="242"/>
      <c r="F99" s="242"/>
      <c r="G99" s="242"/>
      <c r="H99" s="242"/>
      <c r="I99" s="242"/>
      <c r="J99" s="242"/>
      <c r="K99" s="241"/>
    </row>
    <row r="100" spans="2:11" customFormat="1" ht="18.75" customHeight="1" x14ac:dyDescent="0.2"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</row>
    <row r="101" spans="2:11" customFormat="1" ht="7.5" customHeight="1" x14ac:dyDescent="0.2">
      <c r="B101" s="222"/>
      <c r="C101" s="223"/>
      <c r="D101" s="223"/>
      <c r="E101" s="223"/>
      <c r="F101" s="223"/>
      <c r="G101" s="223"/>
      <c r="H101" s="223"/>
      <c r="I101" s="223"/>
      <c r="J101" s="223"/>
      <c r="K101" s="224"/>
    </row>
    <row r="102" spans="2:11" customFormat="1" ht="45" customHeight="1" x14ac:dyDescent="0.2">
      <c r="B102" s="225"/>
      <c r="C102" s="336" t="s">
        <v>1935</v>
      </c>
      <c r="D102" s="336"/>
      <c r="E102" s="336"/>
      <c r="F102" s="336"/>
      <c r="G102" s="336"/>
      <c r="H102" s="336"/>
      <c r="I102" s="336"/>
      <c r="J102" s="336"/>
      <c r="K102" s="226"/>
    </row>
    <row r="103" spans="2:11" customFormat="1" ht="17.25" customHeight="1" x14ac:dyDescent="0.2">
      <c r="B103" s="225"/>
      <c r="C103" s="227" t="s">
        <v>1891</v>
      </c>
      <c r="D103" s="227"/>
      <c r="E103" s="227"/>
      <c r="F103" s="227" t="s">
        <v>1892</v>
      </c>
      <c r="G103" s="228"/>
      <c r="H103" s="227" t="s">
        <v>60</v>
      </c>
      <c r="I103" s="227" t="s">
        <v>63</v>
      </c>
      <c r="J103" s="227" t="s">
        <v>1893</v>
      </c>
      <c r="K103" s="226"/>
    </row>
    <row r="104" spans="2:11" customFormat="1" ht="17.25" customHeight="1" x14ac:dyDescent="0.2">
      <c r="B104" s="225"/>
      <c r="C104" s="229" t="s">
        <v>1894</v>
      </c>
      <c r="D104" s="229"/>
      <c r="E104" s="229"/>
      <c r="F104" s="230" t="s">
        <v>1895</v>
      </c>
      <c r="G104" s="231"/>
      <c r="H104" s="229"/>
      <c r="I104" s="229"/>
      <c r="J104" s="229" t="s">
        <v>1896</v>
      </c>
      <c r="K104" s="226"/>
    </row>
    <row r="105" spans="2:11" customFormat="1" ht="5.25" customHeight="1" x14ac:dyDescent="0.2">
      <c r="B105" s="225"/>
      <c r="C105" s="227"/>
      <c r="D105" s="227"/>
      <c r="E105" s="227"/>
      <c r="F105" s="227"/>
      <c r="G105" s="243"/>
      <c r="H105" s="227"/>
      <c r="I105" s="227"/>
      <c r="J105" s="227"/>
      <c r="K105" s="226"/>
    </row>
    <row r="106" spans="2:11" customFormat="1" ht="15" customHeight="1" x14ac:dyDescent="0.2">
      <c r="B106" s="225"/>
      <c r="C106" s="214" t="s">
        <v>59</v>
      </c>
      <c r="D106" s="234"/>
      <c r="E106" s="234"/>
      <c r="F106" s="235" t="s">
        <v>115</v>
      </c>
      <c r="G106" s="214"/>
      <c r="H106" s="214" t="s">
        <v>1936</v>
      </c>
      <c r="I106" s="214" t="s">
        <v>1898</v>
      </c>
      <c r="J106" s="214">
        <v>20</v>
      </c>
      <c r="K106" s="226"/>
    </row>
    <row r="107" spans="2:11" customFormat="1" ht="15" customHeight="1" x14ac:dyDescent="0.2">
      <c r="B107" s="225"/>
      <c r="C107" s="214" t="s">
        <v>1899</v>
      </c>
      <c r="D107" s="214"/>
      <c r="E107" s="214"/>
      <c r="F107" s="235" t="s">
        <v>115</v>
      </c>
      <c r="G107" s="214"/>
      <c r="H107" s="214" t="s">
        <v>1936</v>
      </c>
      <c r="I107" s="214" t="s">
        <v>1898</v>
      </c>
      <c r="J107" s="214">
        <v>120</v>
      </c>
      <c r="K107" s="226"/>
    </row>
    <row r="108" spans="2:11" customFormat="1" ht="15" customHeight="1" x14ac:dyDescent="0.2">
      <c r="B108" s="237"/>
      <c r="C108" s="214" t="s">
        <v>1901</v>
      </c>
      <c r="D108" s="214"/>
      <c r="E108" s="214"/>
      <c r="F108" s="235" t="s">
        <v>1902</v>
      </c>
      <c r="G108" s="214"/>
      <c r="H108" s="214" t="s">
        <v>1936</v>
      </c>
      <c r="I108" s="214" t="s">
        <v>1898</v>
      </c>
      <c r="J108" s="214">
        <v>50</v>
      </c>
      <c r="K108" s="226"/>
    </row>
    <row r="109" spans="2:11" customFormat="1" ht="15" customHeight="1" x14ac:dyDescent="0.2">
      <c r="B109" s="237"/>
      <c r="C109" s="214" t="s">
        <v>1904</v>
      </c>
      <c r="D109" s="214"/>
      <c r="E109" s="214"/>
      <c r="F109" s="235" t="s">
        <v>115</v>
      </c>
      <c r="G109" s="214"/>
      <c r="H109" s="214" t="s">
        <v>1936</v>
      </c>
      <c r="I109" s="214" t="s">
        <v>1906</v>
      </c>
      <c r="J109" s="214"/>
      <c r="K109" s="226"/>
    </row>
    <row r="110" spans="2:11" customFormat="1" ht="15" customHeight="1" x14ac:dyDescent="0.2">
      <c r="B110" s="237"/>
      <c r="C110" s="214" t="s">
        <v>1915</v>
      </c>
      <c r="D110" s="214"/>
      <c r="E110" s="214"/>
      <c r="F110" s="235" t="s">
        <v>1902</v>
      </c>
      <c r="G110" s="214"/>
      <c r="H110" s="214" t="s">
        <v>1936</v>
      </c>
      <c r="I110" s="214" t="s">
        <v>1898</v>
      </c>
      <c r="J110" s="214">
        <v>50</v>
      </c>
      <c r="K110" s="226"/>
    </row>
    <row r="111" spans="2:11" customFormat="1" ht="15" customHeight="1" x14ac:dyDescent="0.2">
      <c r="B111" s="237"/>
      <c r="C111" s="214" t="s">
        <v>1923</v>
      </c>
      <c r="D111" s="214"/>
      <c r="E111" s="214"/>
      <c r="F111" s="235" t="s">
        <v>1902</v>
      </c>
      <c r="G111" s="214"/>
      <c r="H111" s="214" t="s">
        <v>1936</v>
      </c>
      <c r="I111" s="214" t="s">
        <v>1898</v>
      </c>
      <c r="J111" s="214">
        <v>50</v>
      </c>
      <c r="K111" s="226"/>
    </row>
    <row r="112" spans="2:11" customFormat="1" ht="15" customHeight="1" x14ac:dyDescent="0.2">
      <c r="B112" s="237"/>
      <c r="C112" s="214" t="s">
        <v>1921</v>
      </c>
      <c r="D112" s="214"/>
      <c r="E112" s="214"/>
      <c r="F112" s="235" t="s">
        <v>1902</v>
      </c>
      <c r="G112" s="214"/>
      <c r="H112" s="214" t="s">
        <v>1936</v>
      </c>
      <c r="I112" s="214" t="s">
        <v>1898</v>
      </c>
      <c r="J112" s="214">
        <v>50</v>
      </c>
      <c r="K112" s="226"/>
    </row>
    <row r="113" spans="2:11" customFormat="1" ht="15" customHeight="1" x14ac:dyDescent="0.2">
      <c r="B113" s="237"/>
      <c r="C113" s="214" t="s">
        <v>59</v>
      </c>
      <c r="D113" s="214"/>
      <c r="E113" s="214"/>
      <c r="F113" s="235" t="s">
        <v>115</v>
      </c>
      <c r="G113" s="214"/>
      <c r="H113" s="214" t="s">
        <v>1937</v>
      </c>
      <c r="I113" s="214" t="s">
        <v>1898</v>
      </c>
      <c r="J113" s="214">
        <v>20</v>
      </c>
      <c r="K113" s="226"/>
    </row>
    <row r="114" spans="2:11" customFormat="1" ht="15" customHeight="1" x14ac:dyDescent="0.2">
      <c r="B114" s="237"/>
      <c r="C114" s="214" t="s">
        <v>1938</v>
      </c>
      <c r="D114" s="214"/>
      <c r="E114" s="214"/>
      <c r="F114" s="235" t="s">
        <v>115</v>
      </c>
      <c r="G114" s="214"/>
      <c r="H114" s="214" t="s">
        <v>1939</v>
      </c>
      <c r="I114" s="214" t="s">
        <v>1898</v>
      </c>
      <c r="J114" s="214">
        <v>120</v>
      </c>
      <c r="K114" s="226"/>
    </row>
    <row r="115" spans="2:11" customFormat="1" ht="15" customHeight="1" x14ac:dyDescent="0.2">
      <c r="B115" s="237"/>
      <c r="C115" s="214" t="s">
        <v>44</v>
      </c>
      <c r="D115" s="214"/>
      <c r="E115" s="214"/>
      <c r="F115" s="235" t="s">
        <v>115</v>
      </c>
      <c r="G115" s="214"/>
      <c r="H115" s="214" t="s">
        <v>1940</v>
      </c>
      <c r="I115" s="214" t="s">
        <v>1931</v>
      </c>
      <c r="J115" s="214"/>
      <c r="K115" s="226"/>
    </row>
    <row r="116" spans="2:11" customFormat="1" ht="15" customHeight="1" x14ac:dyDescent="0.2">
      <c r="B116" s="237"/>
      <c r="C116" s="214" t="s">
        <v>54</v>
      </c>
      <c r="D116" s="214"/>
      <c r="E116" s="214"/>
      <c r="F116" s="235" t="s">
        <v>115</v>
      </c>
      <c r="G116" s="214"/>
      <c r="H116" s="214" t="s">
        <v>1941</v>
      </c>
      <c r="I116" s="214" t="s">
        <v>1931</v>
      </c>
      <c r="J116" s="214"/>
      <c r="K116" s="226"/>
    </row>
    <row r="117" spans="2:11" customFormat="1" ht="15" customHeight="1" x14ac:dyDescent="0.2">
      <c r="B117" s="237"/>
      <c r="C117" s="214" t="s">
        <v>63</v>
      </c>
      <c r="D117" s="214"/>
      <c r="E117" s="214"/>
      <c r="F117" s="235" t="s">
        <v>115</v>
      </c>
      <c r="G117" s="214"/>
      <c r="H117" s="214" t="s">
        <v>1942</v>
      </c>
      <c r="I117" s="214" t="s">
        <v>1943</v>
      </c>
      <c r="J117" s="214"/>
      <c r="K117" s="226"/>
    </row>
    <row r="118" spans="2:11" customFormat="1" ht="15" customHeight="1" x14ac:dyDescent="0.2">
      <c r="B118" s="238"/>
      <c r="C118" s="244"/>
      <c r="D118" s="244"/>
      <c r="E118" s="244"/>
      <c r="F118" s="244"/>
      <c r="G118" s="244"/>
      <c r="H118" s="244"/>
      <c r="I118" s="244"/>
      <c r="J118" s="244"/>
      <c r="K118" s="240"/>
    </row>
    <row r="119" spans="2:11" customFormat="1" ht="18.75" customHeight="1" x14ac:dyDescent="0.2">
      <c r="B119" s="245"/>
      <c r="C119" s="246"/>
      <c r="D119" s="246"/>
      <c r="E119" s="246"/>
      <c r="F119" s="247"/>
      <c r="G119" s="246"/>
      <c r="H119" s="246"/>
      <c r="I119" s="246"/>
      <c r="J119" s="246"/>
      <c r="K119" s="245"/>
    </row>
    <row r="120" spans="2:11" customFormat="1" ht="18.75" customHeight="1" x14ac:dyDescent="0.2"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</row>
    <row r="121" spans="2:11" customFormat="1" ht="7.5" customHeight="1" x14ac:dyDescent="0.2">
      <c r="B121" s="248"/>
      <c r="C121" s="249"/>
      <c r="D121" s="249"/>
      <c r="E121" s="249"/>
      <c r="F121" s="249"/>
      <c r="G121" s="249"/>
      <c r="H121" s="249"/>
      <c r="I121" s="249"/>
      <c r="J121" s="249"/>
      <c r="K121" s="250"/>
    </row>
    <row r="122" spans="2:11" customFormat="1" ht="45" customHeight="1" x14ac:dyDescent="0.2">
      <c r="B122" s="251"/>
      <c r="C122" s="334" t="s">
        <v>1944</v>
      </c>
      <c r="D122" s="334"/>
      <c r="E122" s="334"/>
      <c r="F122" s="334"/>
      <c r="G122" s="334"/>
      <c r="H122" s="334"/>
      <c r="I122" s="334"/>
      <c r="J122" s="334"/>
      <c r="K122" s="252"/>
    </row>
    <row r="123" spans="2:11" customFormat="1" ht="17.25" customHeight="1" x14ac:dyDescent="0.2">
      <c r="B123" s="253"/>
      <c r="C123" s="227" t="s">
        <v>1891</v>
      </c>
      <c r="D123" s="227"/>
      <c r="E123" s="227"/>
      <c r="F123" s="227" t="s">
        <v>1892</v>
      </c>
      <c r="G123" s="228"/>
      <c r="H123" s="227" t="s">
        <v>60</v>
      </c>
      <c r="I123" s="227" t="s">
        <v>63</v>
      </c>
      <c r="J123" s="227" t="s">
        <v>1893</v>
      </c>
      <c r="K123" s="254"/>
    </row>
    <row r="124" spans="2:11" customFormat="1" ht="17.25" customHeight="1" x14ac:dyDescent="0.2">
      <c r="B124" s="253"/>
      <c r="C124" s="229" t="s">
        <v>1894</v>
      </c>
      <c r="D124" s="229"/>
      <c r="E124" s="229"/>
      <c r="F124" s="230" t="s">
        <v>1895</v>
      </c>
      <c r="G124" s="231"/>
      <c r="H124" s="229"/>
      <c r="I124" s="229"/>
      <c r="J124" s="229" t="s">
        <v>1896</v>
      </c>
      <c r="K124" s="254"/>
    </row>
    <row r="125" spans="2:11" customFormat="1" ht="5.25" customHeight="1" x14ac:dyDescent="0.2">
      <c r="B125" s="255"/>
      <c r="C125" s="232"/>
      <c r="D125" s="232"/>
      <c r="E125" s="232"/>
      <c r="F125" s="232"/>
      <c r="G125" s="256"/>
      <c r="H125" s="232"/>
      <c r="I125" s="232"/>
      <c r="J125" s="232"/>
      <c r="K125" s="257"/>
    </row>
    <row r="126" spans="2:11" customFormat="1" ht="15" customHeight="1" x14ac:dyDescent="0.2">
      <c r="B126" s="255"/>
      <c r="C126" s="214" t="s">
        <v>1899</v>
      </c>
      <c r="D126" s="234"/>
      <c r="E126" s="234"/>
      <c r="F126" s="235" t="s">
        <v>115</v>
      </c>
      <c r="G126" s="214"/>
      <c r="H126" s="214" t="s">
        <v>1936</v>
      </c>
      <c r="I126" s="214" t="s">
        <v>1898</v>
      </c>
      <c r="J126" s="214">
        <v>120</v>
      </c>
      <c r="K126" s="258"/>
    </row>
    <row r="127" spans="2:11" customFormat="1" ht="15" customHeight="1" x14ac:dyDescent="0.2">
      <c r="B127" s="255"/>
      <c r="C127" s="214" t="s">
        <v>1945</v>
      </c>
      <c r="D127" s="214"/>
      <c r="E127" s="214"/>
      <c r="F127" s="235" t="s">
        <v>115</v>
      </c>
      <c r="G127" s="214"/>
      <c r="H127" s="214" t="s">
        <v>1946</v>
      </c>
      <c r="I127" s="214" t="s">
        <v>1898</v>
      </c>
      <c r="J127" s="214" t="s">
        <v>1947</v>
      </c>
      <c r="K127" s="258"/>
    </row>
    <row r="128" spans="2:11" customFormat="1" ht="15" customHeight="1" x14ac:dyDescent="0.2">
      <c r="B128" s="255"/>
      <c r="C128" s="214" t="s">
        <v>91</v>
      </c>
      <c r="D128" s="214"/>
      <c r="E128" s="214"/>
      <c r="F128" s="235" t="s">
        <v>115</v>
      </c>
      <c r="G128" s="214"/>
      <c r="H128" s="214" t="s">
        <v>1948</v>
      </c>
      <c r="I128" s="214" t="s">
        <v>1898</v>
      </c>
      <c r="J128" s="214" t="s">
        <v>1947</v>
      </c>
      <c r="K128" s="258"/>
    </row>
    <row r="129" spans="2:11" customFormat="1" ht="15" customHeight="1" x14ac:dyDescent="0.2">
      <c r="B129" s="255"/>
      <c r="C129" s="214" t="s">
        <v>1907</v>
      </c>
      <c r="D129" s="214"/>
      <c r="E129" s="214"/>
      <c r="F129" s="235" t="s">
        <v>1902</v>
      </c>
      <c r="G129" s="214"/>
      <c r="H129" s="214" t="s">
        <v>1908</v>
      </c>
      <c r="I129" s="214" t="s">
        <v>1898</v>
      </c>
      <c r="J129" s="214">
        <v>15</v>
      </c>
      <c r="K129" s="258"/>
    </row>
    <row r="130" spans="2:11" customFormat="1" ht="15" customHeight="1" x14ac:dyDescent="0.2">
      <c r="B130" s="255"/>
      <c r="C130" s="214" t="s">
        <v>1909</v>
      </c>
      <c r="D130" s="214"/>
      <c r="E130" s="214"/>
      <c r="F130" s="235" t="s">
        <v>1902</v>
      </c>
      <c r="G130" s="214"/>
      <c r="H130" s="214" t="s">
        <v>1910</v>
      </c>
      <c r="I130" s="214" t="s">
        <v>1898</v>
      </c>
      <c r="J130" s="214">
        <v>15</v>
      </c>
      <c r="K130" s="258"/>
    </row>
    <row r="131" spans="2:11" customFormat="1" ht="15" customHeight="1" x14ac:dyDescent="0.2">
      <c r="B131" s="255"/>
      <c r="C131" s="214" t="s">
        <v>1911</v>
      </c>
      <c r="D131" s="214"/>
      <c r="E131" s="214"/>
      <c r="F131" s="235" t="s">
        <v>1902</v>
      </c>
      <c r="G131" s="214"/>
      <c r="H131" s="214" t="s">
        <v>1912</v>
      </c>
      <c r="I131" s="214" t="s">
        <v>1898</v>
      </c>
      <c r="J131" s="214">
        <v>20</v>
      </c>
      <c r="K131" s="258"/>
    </row>
    <row r="132" spans="2:11" customFormat="1" ht="15" customHeight="1" x14ac:dyDescent="0.2">
      <c r="B132" s="255"/>
      <c r="C132" s="214" t="s">
        <v>1913</v>
      </c>
      <c r="D132" s="214"/>
      <c r="E132" s="214"/>
      <c r="F132" s="235" t="s">
        <v>1902</v>
      </c>
      <c r="G132" s="214"/>
      <c r="H132" s="214" t="s">
        <v>1914</v>
      </c>
      <c r="I132" s="214" t="s">
        <v>1898</v>
      </c>
      <c r="J132" s="214">
        <v>20</v>
      </c>
      <c r="K132" s="258"/>
    </row>
    <row r="133" spans="2:11" customFormat="1" ht="15" customHeight="1" x14ac:dyDescent="0.2">
      <c r="B133" s="255"/>
      <c r="C133" s="214" t="s">
        <v>1901</v>
      </c>
      <c r="D133" s="214"/>
      <c r="E133" s="214"/>
      <c r="F133" s="235" t="s">
        <v>1902</v>
      </c>
      <c r="G133" s="214"/>
      <c r="H133" s="214" t="s">
        <v>1936</v>
      </c>
      <c r="I133" s="214" t="s">
        <v>1898</v>
      </c>
      <c r="J133" s="214">
        <v>50</v>
      </c>
      <c r="K133" s="258"/>
    </row>
    <row r="134" spans="2:11" customFormat="1" ht="15" customHeight="1" x14ac:dyDescent="0.2">
      <c r="B134" s="255"/>
      <c r="C134" s="214" t="s">
        <v>1915</v>
      </c>
      <c r="D134" s="214"/>
      <c r="E134" s="214"/>
      <c r="F134" s="235" t="s">
        <v>1902</v>
      </c>
      <c r="G134" s="214"/>
      <c r="H134" s="214" t="s">
        <v>1936</v>
      </c>
      <c r="I134" s="214" t="s">
        <v>1898</v>
      </c>
      <c r="J134" s="214">
        <v>50</v>
      </c>
      <c r="K134" s="258"/>
    </row>
    <row r="135" spans="2:11" customFormat="1" ht="15" customHeight="1" x14ac:dyDescent="0.2">
      <c r="B135" s="255"/>
      <c r="C135" s="214" t="s">
        <v>1921</v>
      </c>
      <c r="D135" s="214"/>
      <c r="E135" s="214"/>
      <c r="F135" s="235" t="s">
        <v>1902</v>
      </c>
      <c r="G135" s="214"/>
      <c r="H135" s="214" t="s">
        <v>1936</v>
      </c>
      <c r="I135" s="214" t="s">
        <v>1898</v>
      </c>
      <c r="J135" s="214">
        <v>50</v>
      </c>
      <c r="K135" s="258"/>
    </row>
    <row r="136" spans="2:11" customFormat="1" ht="15" customHeight="1" x14ac:dyDescent="0.2">
      <c r="B136" s="255"/>
      <c r="C136" s="214" t="s">
        <v>1923</v>
      </c>
      <c r="D136" s="214"/>
      <c r="E136" s="214"/>
      <c r="F136" s="235" t="s">
        <v>1902</v>
      </c>
      <c r="G136" s="214"/>
      <c r="H136" s="214" t="s">
        <v>1936</v>
      </c>
      <c r="I136" s="214" t="s">
        <v>1898</v>
      </c>
      <c r="J136" s="214">
        <v>50</v>
      </c>
      <c r="K136" s="258"/>
    </row>
    <row r="137" spans="2:11" customFormat="1" ht="15" customHeight="1" x14ac:dyDescent="0.2">
      <c r="B137" s="255"/>
      <c r="C137" s="214" t="s">
        <v>1924</v>
      </c>
      <c r="D137" s="214"/>
      <c r="E137" s="214"/>
      <c r="F137" s="235" t="s">
        <v>1902</v>
      </c>
      <c r="G137" s="214"/>
      <c r="H137" s="214" t="s">
        <v>1949</v>
      </c>
      <c r="I137" s="214" t="s">
        <v>1898</v>
      </c>
      <c r="J137" s="214">
        <v>255</v>
      </c>
      <c r="K137" s="258"/>
    </row>
    <row r="138" spans="2:11" customFormat="1" ht="15" customHeight="1" x14ac:dyDescent="0.2">
      <c r="B138" s="255"/>
      <c r="C138" s="214" t="s">
        <v>1926</v>
      </c>
      <c r="D138" s="214"/>
      <c r="E138" s="214"/>
      <c r="F138" s="235" t="s">
        <v>115</v>
      </c>
      <c r="G138" s="214"/>
      <c r="H138" s="214" t="s">
        <v>1950</v>
      </c>
      <c r="I138" s="214" t="s">
        <v>1928</v>
      </c>
      <c r="J138" s="214"/>
      <c r="K138" s="258"/>
    </row>
    <row r="139" spans="2:11" customFormat="1" ht="15" customHeight="1" x14ac:dyDescent="0.2">
      <c r="B139" s="255"/>
      <c r="C139" s="214" t="s">
        <v>1929</v>
      </c>
      <c r="D139" s="214"/>
      <c r="E139" s="214"/>
      <c r="F139" s="235" t="s">
        <v>115</v>
      </c>
      <c r="G139" s="214"/>
      <c r="H139" s="214" t="s">
        <v>1951</v>
      </c>
      <c r="I139" s="214" t="s">
        <v>1931</v>
      </c>
      <c r="J139" s="214"/>
      <c r="K139" s="258"/>
    </row>
    <row r="140" spans="2:11" customFormat="1" ht="15" customHeight="1" x14ac:dyDescent="0.2">
      <c r="B140" s="255"/>
      <c r="C140" s="214" t="s">
        <v>1932</v>
      </c>
      <c r="D140" s="214"/>
      <c r="E140" s="214"/>
      <c r="F140" s="235" t="s">
        <v>115</v>
      </c>
      <c r="G140" s="214"/>
      <c r="H140" s="214" t="s">
        <v>1932</v>
      </c>
      <c r="I140" s="214" t="s">
        <v>1931</v>
      </c>
      <c r="J140" s="214"/>
      <c r="K140" s="258"/>
    </row>
    <row r="141" spans="2:11" customFormat="1" ht="15" customHeight="1" x14ac:dyDescent="0.2">
      <c r="B141" s="255"/>
      <c r="C141" s="214" t="s">
        <v>44</v>
      </c>
      <c r="D141" s="214"/>
      <c r="E141" s="214"/>
      <c r="F141" s="235" t="s">
        <v>115</v>
      </c>
      <c r="G141" s="214"/>
      <c r="H141" s="214" t="s">
        <v>1952</v>
      </c>
      <c r="I141" s="214" t="s">
        <v>1931</v>
      </c>
      <c r="J141" s="214"/>
      <c r="K141" s="258"/>
    </row>
    <row r="142" spans="2:11" customFormat="1" ht="15" customHeight="1" x14ac:dyDescent="0.2">
      <c r="B142" s="255"/>
      <c r="C142" s="214" t="s">
        <v>1953</v>
      </c>
      <c r="D142" s="214"/>
      <c r="E142" s="214"/>
      <c r="F142" s="235" t="s">
        <v>115</v>
      </c>
      <c r="G142" s="214"/>
      <c r="H142" s="214" t="s">
        <v>1954</v>
      </c>
      <c r="I142" s="214" t="s">
        <v>1931</v>
      </c>
      <c r="J142" s="214"/>
      <c r="K142" s="258"/>
    </row>
    <row r="143" spans="2:11" customFormat="1" ht="15" customHeight="1" x14ac:dyDescent="0.2">
      <c r="B143" s="259"/>
      <c r="C143" s="260"/>
      <c r="D143" s="260"/>
      <c r="E143" s="260"/>
      <c r="F143" s="260"/>
      <c r="G143" s="260"/>
      <c r="H143" s="260"/>
      <c r="I143" s="260"/>
      <c r="J143" s="260"/>
      <c r="K143" s="261"/>
    </row>
    <row r="144" spans="2:11" customFormat="1" ht="18.75" customHeight="1" x14ac:dyDescent="0.2">
      <c r="B144" s="246"/>
      <c r="C144" s="246"/>
      <c r="D144" s="246"/>
      <c r="E144" s="246"/>
      <c r="F144" s="247"/>
      <c r="G144" s="246"/>
      <c r="H144" s="246"/>
      <c r="I144" s="246"/>
      <c r="J144" s="246"/>
      <c r="K144" s="246"/>
    </row>
    <row r="145" spans="2:11" customFormat="1" ht="18.75" customHeight="1" x14ac:dyDescent="0.2"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</row>
    <row r="146" spans="2:11" customFormat="1" ht="7.5" customHeight="1" x14ac:dyDescent="0.2">
      <c r="B146" s="222"/>
      <c r="C146" s="223"/>
      <c r="D146" s="223"/>
      <c r="E146" s="223"/>
      <c r="F146" s="223"/>
      <c r="G146" s="223"/>
      <c r="H146" s="223"/>
      <c r="I146" s="223"/>
      <c r="J146" s="223"/>
      <c r="K146" s="224"/>
    </row>
    <row r="147" spans="2:11" customFormat="1" ht="45" customHeight="1" x14ac:dyDescent="0.2">
      <c r="B147" s="225"/>
      <c r="C147" s="336" t="s">
        <v>1955</v>
      </c>
      <c r="D147" s="336"/>
      <c r="E147" s="336"/>
      <c r="F147" s="336"/>
      <c r="G147" s="336"/>
      <c r="H147" s="336"/>
      <c r="I147" s="336"/>
      <c r="J147" s="336"/>
      <c r="K147" s="226"/>
    </row>
    <row r="148" spans="2:11" customFormat="1" ht="17.25" customHeight="1" x14ac:dyDescent="0.2">
      <c r="B148" s="225"/>
      <c r="C148" s="227" t="s">
        <v>1891</v>
      </c>
      <c r="D148" s="227"/>
      <c r="E148" s="227"/>
      <c r="F148" s="227" t="s">
        <v>1892</v>
      </c>
      <c r="G148" s="228"/>
      <c r="H148" s="227" t="s">
        <v>60</v>
      </c>
      <c r="I148" s="227" t="s">
        <v>63</v>
      </c>
      <c r="J148" s="227" t="s">
        <v>1893</v>
      </c>
      <c r="K148" s="226"/>
    </row>
    <row r="149" spans="2:11" customFormat="1" ht="17.25" customHeight="1" x14ac:dyDescent="0.2">
      <c r="B149" s="225"/>
      <c r="C149" s="229" t="s">
        <v>1894</v>
      </c>
      <c r="D149" s="229"/>
      <c r="E149" s="229"/>
      <c r="F149" s="230" t="s">
        <v>1895</v>
      </c>
      <c r="G149" s="231"/>
      <c r="H149" s="229"/>
      <c r="I149" s="229"/>
      <c r="J149" s="229" t="s">
        <v>1896</v>
      </c>
      <c r="K149" s="226"/>
    </row>
    <row r="150" spans="2:11" customFormat="1" ht="5.25" customHeight="1" x14ac:dyDescent="0.2">
      <c r="B150" s="237"/>
      <c r="C150" s="232"/>
      <c r="D150" s="232"/>
      <c r="E150" s="232"/>
      <c r="F150" s="232"/>
      <c r="G150" s="233"/>
      <c r="H150" s="232"/>
      <c r="I150" s="232"/>
      <c r="J150" s="232"/>
      <c r="K150" s="258"/>
    </row>
    <row r="151" spans="2:11" customFormat="1" ht="15" customHeight="1" x14ac:dyDescent="0.2">
      <c r="B151" s="237"/>
      <c r="C151" s="262" t="s">
        <v>1899</v>
      </c>
      <c r="D151" s="214"/>
      <c r="E151" s="214"/>
      <c r="F151" s="263" t="s">
        <v>115</v>
      </c>
      <c r="G151" s="214"/>
      <c r="H151" s="262" t="s">
        <v>1936</v>
      </c>
      <c r="I151" s="262" t="s">
        <v>1898</v>
      </c>
      <c r="J151" s="262">
        <v>120</v>
      </c>
      <c r="K151" s="258"/>
    </row>
    <row r="152" spans="2:11" customFormat="1" ht="15" customHeight="1" x14ac:dyDescent="0.2">
      <c r="B152" s="237"/>
      <c r="C152" s="262" t="s">
        <v>1945</v>
      </c>
      <c r="D152" s="214"/>
      <c r="E152" s="214"/>
      <c r="F152" s="263" t="s">
        <v>115</v>
      </c>
      <c r="G152" s="214"/>
      <c r="H152" s="262" t="s">
        <v>1956</v>
      </c>
      <c r="I152" s="262" t="s">
        <v>1898</v>
      </c>
      <c r="J152" s="262" t="s">
        <v>1947</v>
      </c>
      <c r="K152" s="258"/>
    </row>
    <row r="153" spans="2:11" customFormat="1" ht="15" customHeight="1" x14ac:dyDescent="0.2">
      <c r="B153" s="237"/>
      <c r="C153" s="262" t="s">
        <v>91</v>
      </c>
      <c r="D153" s="214"/>
      <c r="E153" s="214"/>
      <c r="F153" s="263" t="s">
        <v>115</v>
      </c>
      <c r="G153" s="214"/>
      <c r="H153" s="262" t="s">
        <v>1957</v>
      </c>
      <c r="I153" s="262" t="s">
        <v>1898</v>
      </c>
      <c r="J153" s="262" t="s">
        <v>1947</v>
      </c>
      <c r="K153" s="258"/>
    </row>
    <row r="154" spans="2:11" customFormat="1" ht="15" customHeight="1" x14ac:dyDescent="0.2">
      <c r="B154" s="237"/>
      <c r="C154" s="262" t="s">
        <v>1901</v>
      </c>
      <c r="D154" s="214"/>
      <c r="E154" s="214"/>
      <c r="F154" s="263" t="s">
        <v>1902</v>
      </c>
      <c r="G154" s="214"/>
      <c r="H154" s="262" t="s">
        <v>1936</v>
      </c>
      <c r="I154" s="262" t="s">
        <v>1898</v>
      </c>
      <c r="J154" s="262">
        <v>50</v>
      </c>
      <c r="K154" s="258"/>
    </row>
    <row r="155" spans="2:11" customFormat="1" ht="15" customHeight="1" x14ac:dyDescent="0.2">
      <c r="B155" s="237"/>
      <c r="C155" s="262" t="s">
        <v>1904</v>
      </c>
      <c r="D155" s="214"/>
      <c r="E155" s="214"/>
      <c r="F155" s="263" t="s">
        <v>115</v>
      </c>
      <c r="G155" s="214"/>
      <c r="H155" s="262" t="s">
        <v>1936</v>
      </c>
      <c r="I155" s="262" t="s">
        <v>1906</v>
      </c>
      <c r="J155" s="262"/>
      <c r="K155" s="258"/>
    </row>
    <row r="156" spans="2:11" customFormat="1" ht="15" customHeight="1" x14ac:dyDescent="0.2">
      <c r="B156" s="237"/>
      <c r="C156" s="262" t="s">
        <v>1915</v>
      </c>
      <c r="D156" s="214"/>
      <c r="E156" s="214"/>
      <c r="F156" s="263" t="s">
        <v>1902</v>
      </c>
      <c r="G156" s="214"/>
      <c r="H156" s="262" t="s">
        <v>1936</v>
      </c>
      <c r="I156" s="262" t="s">
        <v>1898</v>
      </c>
      <c r="J156" s="262">
        <v>50</v>
      </c>
      <c r="K156" s="258"/>
    </row>
    <row r="157" spans="2:11" customFormat="1" ht="15" customHeight="1" x14ac:dyDescent="0.2">
      <c r="B157" s="237"/>
      <c r="C157" s="262" t="s">
        <v>1923</v>
      </c>
      <c r="D157" s="214"/>
      <c r="E157" s="214"/>
      <c r="F157" s="263" t="s">
        <v>1902</v>
      </c>
      <c r="G157" s="214"/>
      <c r="H157" s="262" t="s">
        <v>1936</v>
      </c>
      <c r="I157" s="262" t="s">
        <v>1898</v>
      </c>
      <c r="J157" s="262">
        <v>50</v>
      </c>
      <c r="K157" s="258"/>
    </row>
    <row r="158" spans="2:11" customFormat="1" ht="15" customHeight="1" x14ac:dyDescent="0.2">
      <c r="B158" s="237"/>
      <c r="C158" s="262" t="s">
        <v>1921</v>
      </c>
      <c r="D158" s="214"/>
      <c r="E158" s="214"/>
      <c r="F158" s="263" t="s">
        <v>1902</v>
      </c>
      <c r="G158" s="214"/>
      <c r="H158" s="262" t="s">
        <v>1936</v>
      </c>
      <c r="I158" s="262" t="s">
        <v>1898</v>
      </c>
      <c r="J158" s="262">
        <v>50</v>
      </c>
      <c r="K158" s="258"/>
    </row>
    <row r="159" spans="2:11" customFormat="1" ht="15" customHeight="1" x14ac:dyDescent="0.2">
      <c r="B159" s="237"/>
      <c r="C159" s="262" t="s">
        <v>152</v>
      </c>
      <c r="D159" s="214"/>
      <c r="E159" s="214"/>
      <c r="F159" s="263" t="s">
        <v>115</v>
      </c>
      <c r="G159" s="214"/>
      <c r="H159" s="262" t="s">
        <v>1958</v>
      </c>
      <c r="I159" s="262" t="s">
        <v>1898</v>
      </c>
      <c r="J159" s="262" t="s">
        <v>1959</v>
      </c>
      <c r="K159" s="258"/>
    </row>
    <row r="160" spans="2:11" customFormat="1" ht="15" customHeight="1" x14ac:dyDescent="0.2">
      <c r="B160" s="237"/>
      <c r="C160" s="262" t="s">
        <v>1960</v>
      </c>
      <c r="D160" s="214"/>
      <c r="E160" s="214"/>
      <c r="F160" s="263" t="s">
        <v>115</v>
      </c>
      <c r="G160" s="214"/>
      <c r="H160" s="262" t="s">
        <v>1961</v>
      </c>
      <c r="I160" s="262" t="s">
        <v>1931</v>
      </c>
      <c r="J160" s="262"/>
      <c r="K160" s="258"/>
    </row>
    <row r="161" spans="2:11" customFormat="1" ht="15" customHeight="1" x14ac:dyDescent="0.2">
      <c r="B161" s="264"/>
      <c r="C161" s="244"/>
      <c r="D161" s="244"/>
      <c r="E161" s="244"/>
      <c r="F161" s="244"/>
      <c r="G161" s="244"/>
      <c r="H161" s="244"/>
      <c r="I161" s="244"/>
      <c r="J161" s="244"/>
      <c r="K161" s="265"/>
    </row>
    <row r="162" spans="2:11" customFormat="1" ht="18.75" customHeight="1" x14ac:dyDescent="0.2">
      <c r="B162" s="246"/>
      <c r="C162" s="256"/>
      <c r="D162" s="256"/>
      <c r="E162" s="256"/>
      <c r="F162" s="266"/>
      <c r="G162" s="256"/>
      <c r="H162" s="256"/>
      <c r="I162" s="256"/>
      <c r="J162" s="256"/>
      <c r="K162" s="246"/>
    </row>
    <row r="163" spans="2:11" customFormat="1" ht="18.75" customHeight="1" x14ac:dyDescent="0.2">
      <c r="B163" s="221"/>
      <c r="C163" s="221"/>
      <c r="D163" s="221"/>
      <c r="E163" s="221"/>
      <c r="F163" s="221"/>
      <c r="G163" s="221"/>
      <c r="H163" s="221"/>
      <c r="I163" s="221"/>
      <c r="J163" s="221"/>
      <c r="K163" s="221"/>
    </row>
    <row r="164" spans="2:11" customFormat="1" ht="7.5" customHeight="1" x14ac:dyDescent="0.2">
      <c r="B164" s="203"/>
      <c r="C164" s="204"/>
      <c r="D164" s="204"/>
      <c r="E164" s="204"/>
      <c r="F164" s="204"/>
      <c r="G164" s="204"/>
      <c r="H164" s="204"/>
      <c r="I164" s="204"/>
      <c r="J164" s="204"/>
      <c r="K164" s="205"/>
    </row>
    <row r="165" spans="2:11" customFormat="1" ht="45" customHeight="1" x14ac:dyDescent="0.2">
      <c r="B165" s="206"/>
      <c r="C165" s="334" t="s">
        <v>1962</v>
      </c>
      <c r="D165" s="334"/>
      <c r="E165" s="334"/>
      <c r="F165" s="334"/>
      <c r="G165" s="334"/>
      <c r="H165" s="334"/>
      <c r="I165" s="334"/>
      <c r="J165" s="334"/>
      <c r="K165" s="207"/>
    </row>
    <row r="166" spans="2:11" customFormat="1" ht="17.25" customHeight="1" x14ac:dyDescent="0.2">
      <c r="B166" s="206"/>
      <c r="C166" s="227" t="s">
        <v>1891</v>
      </c>
      <c r="D166" s="227"/>
      <c r="E166" s="227"/>
      <c r="F166" s="227" t="s">
        <v>1892</v>
      </c>
      <c r="G166" s="267"/>
      <c r="H166" s="268" t="s">
        <v>60</v>
      </c>
      <c r="I166" s="268" t="s">
        <v>63</v>
      </c>
      <c r="J166" s="227" t="s">
        <v>1893</v>
      </c>
      <c r="K166" s="207"/>
    </row>
    <row r="167" spans="2:11" customFormat="1" ht="17.25" customHeight="1" x14ac:dyDescent="0.2">
      <c r="B167" s="208"/>
      <c r="C167" s="229" t="s">
        <v>1894</v>
      </c>
      <c r="D167" s="229"/>
      <c r="E167" s="229"/>
      <c r="F167" s="230" t="s">
        <v>1895</v>
      </c>
      <c r="G167" s="269"/>
      <c r="H167" s="270"/>
      <c r="I167" s="270"/>
      <c r="J167" s="229" t="s">
        <v>1896</v>
      </c>
      <c r="K167" s="209"/>
    </row>
    <row r="168" spans="2:11" customFormat="1" ht="5.25" customHeight="1" x14ac:dyDescent="0.2">
      <c r="B168" s="237"/>
      <c r="C168" s="232"/>
      <c r="D168" s="232"/>
      <c r="E168" s="232"/>
      <c r="F168" s="232"/>
      <c r="G168" s="233"/>
      <c r="H168" s="232"/>
      <c r="I168" s="232"/>
      <c r="J168" s="232"/>
      <c r="K168" s="258"/>
    </row>
    <row r="169" spans="2:11" customFormat="1" ht="15" customHeight="1" x14ac:dyDescent="0.2">
      <c r="B169" s="237"/>
      <c r="C169" s="214" t="s">
        <v>1899</v>
      </c>
      <c r="D169" s="214"/>
      <c r="E169" s="214"/>
      <c r="F169" s="235" t="s">
        <v>115</v>
      </c>
      <c r="G169" s="214"/>
      <c r="H169" s="214" t="s">
        <v>1936</v>
      </c>
      <c r="I169" s="214" t="s">
        <v>1898</v>
      </c>
      <c r="J169" s="214">
        <v>120</v>
      </c>
      <c r="K169" s="258"/>
    </row>
    <row r="170" spans="2:11" customFormat="1" ht="15" customHeight="1" x14ac:dyDescent="0.2">
      <c r="B170" s="237"/>
      <c r="C170" s="214" t="s">
        <v>1945</v>
      </c>
      <c r="D170" s="214"/>
      <c r="E170" s="214"/>
      <c r="F170" s="235" t="s">
        <v>115</v>
      </c>
      <c r="G170" s="214"/>
      <c r="H170" s="214" t="s">
        <v>1946</v>
      </c>
      <c r="I170" s="214" t="s">
        <v>1898</v>
      </c>
      <c r="J170" s="214" t="s">
        <v>1947</v>
      </c>
      <c r="K170" s="258"/>
    </row>
    <row r="171" spans="2:11" customFormat="1" ht="15" customHeight="1" x14ac:dyDescent="0.2">
      <c r="B171" s="237"/>
      <c r="C171" s="214" t="s">
        <v>91</v>
      </c>
      <c r="D171" s="214"/>
      <c r="E171" s="214"/>
      <c r="F171" s="235" t="s">
        <v>115</v>
      </c>
      <c r="G171" s="214"/>
      <c r="H171" s="214" t="s">
        <v>1963</v>
      </c>
      <c r="I171" s="214" t="s">
        <v>1898</v>
      </c>
      <c r="J171" s="214" t="s">
        <v>1947</v>
      </c>
      <c r="K171" s="258"/>
    </row>
    <row r="172" spans="2:11" customFormat="1" ht="15" customHeight="1" x14ac:dyDescent="0.2">
      <c r="B172" s="237"/>
      <c r="C172" s="214" t="s">
        <v>1901</v>
      </c>
      <c r="D172" s="214"/>
      <c r="E172" s="214"/>
      <c r="F172" s="235" t="s">
        <v>1902</v>
      </c>
      <c r="G172" s="214"/>
      <c r="H172" s="214" t="s">
        <v>1963</v>
      </c>
      <c r="I172" s="214" t="s">
        <v>1898</v>
      </c>
      <c r="J172" s="214">
        <v>50</v>
      </c>
      <c r="K172" s="258"/>
    </row>
    <row r="173" spans="2:11" customFormat="1" ht="15" customHeight="1" x14ac:dyDescent="0.2">
      <c r="B173" s="237"/>
      <c r="C173" s="214" t="s">
        <v>1904</v>
      </c>
      <c r="D173" s="214"/>
      <c r="E173" s="214"/>
      <c r="F173" s="235" t="s">
        <v>115</v>
      </c>
      <c r="G173" s="214"/>
      <c r="H173" s="214" t="s">
        <v>1963</v>
      </c>
      <c r="I173" s="214" t="s">
        <v>1906</v>
      </c>
      <c r="J173" s="214"/>
      <c r="K173" s="258"/>
    </row>
    <row r="174" spans="2:11" customFormat="1" ht="15" customHeight="1" x14ac:dyDescent="0.2">
      <c r="B174" s="237"/>
      <c r="C174" s="214" t="s">
        <v>1915</v>
      </c>
      <c r="D174" s="214"/>
      <c r="E174" s="214"/>
      <c r="F174" s="235" t="s">
        <v>1902</v>
      </c>
      <c r="G174" s="214"/>
      <c r="H174" s="214" t="s">
        <v>1963</v>
      </c>
      <c r="I174" s="214" t="s">
        <v>1898</v>
      </c>
      <c r="J174" s="214">
        <v>50</v>
      </c>
      <c r="K174" s="258"/>
    </row>
    <row r="175" spans="2:11" customFormat="1" ht="15" customHeight="1" x14ac:dyDescent="0.2">
      <c r="B175" s="237"/>
      <c r="C175" s="214" t="s">
        <v>1923</v>
      </c>
      <c r="D175" s="214"/>
      <c r="E175" s="214"/>
      <c r="F175" s="235" t="s">
        <v>1902</v>
      </c>
      <c r="G175" s="214"/>
      <c r="H175" s="214" t="s">
        <v>1963</v>
      </c>
      <c r="I175" s="214" t="s">
        <v>1898</v>
      </c>
      <c r="J175" s="214">
        <v>50</v>
      </c>
      <c r="K175" s="258"/>
    </row>
    <row r="176" spans="2:11" customFormat="1" ht="15" customHeight="1" x14ac:dyDescent="0.2">
      <c r="B176" s="237"/>
      <c r="C176" s="214" t="s">
        <v>1921</v>
      </c>
      <c r="D176" s="214"/>
      <c r="E176" s="214"/>
      <c r="F176" s="235" t="s">
        <v>1902</v>
      </c>
      <c r="G176" s="214"/>
      <c r="H176" s="214" t="s">
        <v>1963</v>
      </c>
      <c r="I176" s="214" t="s">
        <v>1898</v>
      </c>
      <c r="J176" s="214">
        <v>50</v>
      </c>
      <c r="K176" s="258"/>
    </row>
    <row r="177" spans="2:11" customFormat="1" ht="15" customHeight="1" x14ac:dyDescent="0.2">
      <c r="B177" s="237"/>
      <c r="C177" s="214" t="s">
        <v>158</v>
      </c>
      <c r="D177" s="214"/>
      <c r="E177" s="214"/>
      <c r="F177" s="235" t="s">
        <v>115</v>
      </c>
      <c r="G177" s="214"/>
      <c r="H177" s="214" t="s">
        <v>1964</v>
      </c>
      <c r="I177" s="214" t="s">
        <v>1965</v>
      </c>
      <c r="J177" s="214"/>
      <c r="K177" s="258"/>
    </row>
    <row r="178" spans="2:11" customFormat="1" ht="15" customHeight="1" x14ac:dyDescent="0.2">
      <c r="B178" s="237"/>
      <c r="C178" s="214" t="s">
        <v>63</v>
      </c>
      <c r="D178" s="214"/>
      <c r="E178" s="214"/>
      <c r="F178" s="235" t="s">
        <v>115</v>
      </c>
      <c r="G178" s="214"/>
      <c r="H178" s="214" t="s">
        <v>1966</v>
      </c>
      <c r="I178" s="214" t="s">
        <v>1967</v>
      </c>
      <c r="J178" s="214">
        <v>1</v>
      </c>
      <c r="K178" s="258"/>
    </row>
    <row r="179" spans="2:11" customFormat="1" ht="15" customHeight="1" x14ac:dyDescent="0.2">
      <c r="B179" s="237"/>
      <c r="C179" s="214" t="s">
        <v>59</v>
      </c>
      <c r="D179" s="214"/>
      <c r="E179" s="214"/>
      <c r="F179" s="235" t="s">
        <v>115</v>
      </c>
      <c r="G179" s="214"/>
      <c r="H179" s="214" t="s">
        <v>1968</v>
      </c>
      <c r="I179" s="214" t="s">
        <v>1898</v>
      </c>
      <c r="J179" s="214">
        <v>20</v>
      </c>
      <c r="K179" s="258"/>
    </row>
    <row r="180" spans="2:11" customFormat="1" ht="15" customHeight="1" x14ac:dyDescent="0.2">
      <c r="B180" s="237"/>
      <c r="C180" s="214" t="s">
        <v>60</v>
      </c>
      <c r="D180" s="214"/>
      <c r="E180" s="214"/>
      <c r="F180" s="235" t="s">
        <v>115</v>
      </c>
      <c r="G180" s="214"/>
      <c r="H180" s="214" t="s">
        <v>1969</v>
      </c>
      <c r="I180" s="214" t="s">
        <v>1898</v>
      </c>
      <c r="J180" s="214">
        <v>255</v>
      </c>
      <c r="K180" s="258"/>
    </row>
    <row r="181" spans="2:11" customFormat="1" ht="15" customHeight="1" x14ac:dyDescent="0.2">
      <c r="B181" s="237"/>
      <c r="C181" s="214" t="s">
        <v>159</v>
      </c>
      <c r="D181" s="214"/>
      <c r="E181" s="214"/>
      <c r="F181" s="235" t="s">
        <v>115</v>
      </c>
      <c r="G181" s="214"/>
      <c r="H181" s="214" t="s">
        <v>1861</v>
      </c>
      <c r="I181" s="214" t="s">
        <v>1898</v>
      </c>
      <c r="J181" s="214">
        <v>10</v>
      </c>
      <c r="K181" s="258"/>
    </row>
    <row r="182" spans="2:11" customFormat="1" ht="15" customHeight="1" x14ac:dyDescent="0.2">
      <c r="B182" s="237"/>
      <c r="C182" s="214" t="s">
        <v>160</v>
      </c>
      <c r="D182" s="214"/>
      <c r="E182" s="214"/>
      <c r="F182" s="235" t="s">
        <v>115</v>
      </c>
      <c r="G182" s="214"/>
      <c r="H182" s="214" t="s">
        <v>1970</v>
      </c>
      <c r="I182" s="214" t="s">
        <v>1931</v>
      </c>
      <c r="J182" s="214"/>
      <c r="K182" s="258"/>
    </row>
    <row r="183" spans="2:11" customFormat="1" ht="15" customHeight="1" x14ac:dyDescent="0.2">
      <c r="B183" s="237"/>
      <c r="C183" s="214" t="s">
        <v>1971</v>
      </c>
      <c r="D183" s="214"/>
      <c r="E183" s="214"/>
      <c r="F183" s="235" t="s">
        <v>115</v>
      </c>
      <c r="G183" s="214"/>
      <c r="H183" s="214" t="s">
        <v>1972</v>
      </c>
      <c r="I183" s="214" t="s">
        <v>1931</v>
      </c>
      <c r="J183" s="214"/>
      <c r="K183" s="258"/>
    </row>
    <row r="184" spans="2:11" customFormat="1" ht="15" customHeight="1" x14ac:dyDescent="0.2">
      <c r="B184" s="237"/>
      <c r="C184" s="214" t="s">
        <v>1960</v>
      </c>
      <c r="D184" s="214"/>
      <c r="E184" s="214"/>
      <c r="F184" s="235" t="s">
        <v>115</v>
      </c>
      <c r="G184" s="214"/>
      <c r="H184" s="214" t="s">
        <v>1973</v>
      </c>
      <c r="I184" s="214" t="s">
        <v>1931</v>
      </c>
      <c r="J184" s="214"/>
      <c r="K184" s="258"/>
    </row>
    <row r="185" spans="2:11" customFormat="1" ht="15" customHeight="1" x14ac:dyDescent="0.2">
      <c r="B185" s="237"/>
      <c r="C185" s="214" t="s">
        <v>162</v>
      </c>
      <c r="D185" s="214"/>
      <c r="E185" s="214"/>
      <c r="F185" s="235" t="s">
        <v>1902</v>
      </c>
      <c r="G185" s="214"/>
      <c r="H185" s="214" t="s">
        <v>1974</v>
      </c>
      <c r="I185" s="214" t="s">
        <v>1898</v>
      </c>
      <c r="J185" s="214">
        <v>50</v>
      </c>
      <c r="K185" s="258"/>
    </row>
    <row r="186" spans="2:11" customFormat="1" ht="15" customHeight="1" x14ac:dyDescent="0.2">
      <c r="B186" s="237"/>
      <c r="C186" s="214" t="s">
        <v>1975</v>
      </c>
      <c r="D186" s="214"/>
      <c r="E186" s="214"/>
      <c r="F186" s="235" t="s">
        <v>1902</v>
      </c>
      <c r="G186" s="214"/>
      <c r="H186" s="214" t="s">
        <v>1976</v>
      </c>
      <c r="I186" s="214" t="s">
        <v>1977</v>
      </c>
      <c r="J186" s="214"/>
      <c r="K186" s="258"/>
    </row>
    <row r="187" spans="2:11" customFormat="1" ht="15" customHeight="1" x14ac:dyDescent="0.2">
      <c r="B187" s="237"/>
      <c r="C187" s="214" t="s">
        <v>1978</v>
      </c>
      <c r="D187" s="214"/>
      <c r="E187" s="214"/>
      <c r="F187" s="235" t="s">
        <v>1902</v>
      </c>
      <c r="G187" s="214"/>
      <c r="H187" s="214" t="s">
        <v>1979</v>
      </c>
      <c r="I187" s="214" t="s">
        <v>1977</v>
      </c>
      <c r="J187" s="214"/>
      <c r="K187" s="258"/>
    </row>
    <row r="188" spans="2:11" customFormat="1" ht="15" customHeight="1" x14ac:dyDescent="0.2">
      <c r="B188" s="237"/>
      <c r="C188" s="214" t="s">
        <v>1980</v>
      </c>
      <c r="D188" s="214"/>
      <c r="E188" s="214"/>
      <c r="F188" s="235" t="s">
        <v>1902</v>
      </c>
      <c r="G188" s="214"/>
      <c r="H188" s="214" t="s">
        <v>1981</v>
      </c>
      <c r="I188" s="214" t="s">
        <v>1977</v>
      </c>
      <c r="J188" s="214"/>
      <c r="K188" s="258"/>
    </row>
    <row r="189" spans="2:11" customFormat="1" ht="15" customHeight="1" x14ac:dyDescent="0.2">
      <c r="B189" s="237"/>
      <c r="C189" s="271" t="s">
        <v>1982</v>
      </c>
      <c r="D189" s="214"/>
      <c r="E189" s="214"/>
      <c r="F189" s="235" t="s">
        <v>1902</v>
      </c>
      <c r="G189" s="214"/>
      <c r="H189" s="214" t="s">
        <v>1983</v>
      </c>
      <c r="I189" s="214" t="s">
        <v>1984</v>
      </c>
      <c r="J189" s="272" t="s">
        <v>1985</v>
      </c>
      <c r="K189" s="258"/>
    </row>
    <row r="190" spans="2:11" customFormat="1" ht="15" customHeight="1" x14ac:dyDescent="0.2">
      <c r="B190" s="273"/>
      <c r="C190" s="274" t="s">
        <v>1986</v>
      </c>
      <c r="D190" s="275"/>
      <c r="E190" s="275"/>
      <c r="F190" s="276" t="s">
        <v>1902</v>
      </c>
      <c r="G190" s="275"/>
      <c r="H190" s="275" t="s">
        <v>1987</v>
      </c>
      <c r="I190" s="275" t="s">
        <v>1984</v>
      </c>
      <c r="J190" s="277" t="s">
        <v>1985</v>
      </c>
      <c r="K190" s="278"/>
    </row>
    <row r="191" spans="2:11" customFormat="1" ht="15" customHeight="1" x14ac:dyDescent="0.2">
      <c r="B191" s="237"/>
      <c r="C191" s="271" t="s">
        <v>48</v>
      </c>
      <c r="D191" s="214"/>
      <c r="E191" s="214"/>
      <c r="F191" s="235" t="s">
        <v>115</v>
      </c>
      <c r="G191" s="214"/>
      <c r="H191" s="211" t="s">
        <v>1988</v>
      </c>
      <c r="I191" s="214" t="s">
        <v>1989</v>
      </c>
      <c r="J191" s="214"/>
      <c r="K191" s="258"/>
    </row>
    <row r="192" spans="2:11" customFormat="1" ht="15" customHeight="1" x14ac:dyDescent="0.2">
      <c r="B192" s="237"/>
      <c r="C192" s="271" t="s">
        <v>1990</v>
      </c>
      <c r="D192" s="214"/>
      <c r="E192" s="214"/>
      <c r="F192" s="235" t="s">
        <v>115</v>
      </c>
      <c r="G192" s="214"/>
      <c r="H192" s="214" t="s">
        <v>1991</v>
      </c>
      <c r="I192" s="214" t="s">
        <v>1931</v>
      </c>
      <c r="J192" s="214"/>
      <c r="K192" s="258"/>
    </row>
    <row r="193" spans="2:11" customFormat="1" ht="15" customHeight="1" x14ac:dyDescent="0.2">
      <c r="B193" s="237"/>
      <c r="C193" s="271" t="s">
        <v>1992</v>
      </c>
      <c r="D193" s="214"/>
      <c r="E193" s="214"/>
      <c r="F193" s="235" t="s">
        <v>115</v>
      </c>
      <c r="G193" s="214"/>
      <c r="H193" s="214" t="s">
        <v>1993</v>
      </c>
      <c r="I193" s="214" t="s">
        <v>1931</v>
      </c>
      <c r="J193" s="214"/>
      <c r="K193" s="258"/>
    </row>
    <row r="194" spans="2:11" customFormat="1" ht="15" customHeight="1" x14ac:dyDescent="0.2">
      <c r="B194" s="237"/>
      <c r="C194" s="271" t="s">
        <v>1994</v>
      </c>
      <c r="D194" s="214"/>
      <c r="E194" s="214"/>
      <c r="F194" s="235" t="s">
        <v>1902</v>
      </c>
      <c r="G194" s="214"/>
      <c r="H194" s="214" t="s">
        <v>1995</v>
      </c>
      <c r="I194" s="214" t="s">
        <v>1931</v>
      </c>
      <c r="J194" s="214"/>
      <c r="K194" s="258"/>
    </row>
    <row r="195" spans="2:11" customFormat="1" ht="15" customHeight="1" x14ac:dyDescent="0.2">
      <c r="B195" s="264"/>
      <c r="C195" s="279"/>
      <c r="D195" s="244"/>
      <c r="E195" s="244"/>
      <c r="F195" s="244"/>
      <c r="G195" s="244"/>
      <c r="H195" s="244"/>
      <c r="I195" s="244"/>
      <c r="J195" s="244"/>
      <c r="K195" s="265"/>
    </row>
    <row r="196" spans="2:11" customFormat="1" ht="18.75" customHeight="1" x14ac:dyDescent="0.2">
      <c r="B196" s="246"/>
      <c r="C196" s="256"/>
      <c r="D196" s="256"/>
      <c r="E196" s="256"/>
      <c r="F196" s="266"/>
      <c r="G196" s="256"/>
      <c r="H196" s="256"/>
      <c r="I196" s="256"/>
      <c r="J196" s="256"/>
      <c r="K196" s="246"/>
    </row>
    <row r="197" spans="2:11" customFormat="1" ht="18.75" customHeight="1" x14ac:dyDescent="0.2">
      <c r="B197" s="246"/>
      <c r="C197" s="256"/>
      <c r="D197" s="256"/>
      <c r="E197" s="256"/>
      <c r="F197" s="266"/>
      <c r="G197" s="256"/>
      <c r="H197" s="256"/>
      <c r="I197" s="256"/>
      <c r="J197" s="256"/>
      <c r="K197" s="246"/>
    </row>
    <row r="198" spans="2:11" customFormat="1" ht="18.75" customHeight="1" x14ac:dyDescent="0.2">
      <c r="B198" s="221"/>
      <c r="C198" s="221"/>
      <c r="D198" s="221"/>
      <c r="E198" s="221"/>
      <c r="F198" s="221"/>
      <c r="G198" s="221"/>
      <c r="H198" s="221"/>
      <c r="I198" s="221"/>
      <c r="J198" s="221"/>
      <c r="K198" s="221"/>
    </row>
    <row r="199" spans="2:11" customFormat="1" ht="12" x14ac:dyDescent="0.2">
      <c r="B199" s="203"/>
      <c r="C199" s="204"/>
      <c r="D199" s="204"/>
      <c r="E199" s="204"/>
      <c r="F199" s="204"/>
      <c r="G199" s="204"/>
      <c r="H199" s="204"/>
      <c r="I199" s="204"/>
      <c r="J199" s="204"/>
      <c r="K199" s="205"/>
    </row>
    <row r="200" spans="2:11" customFormat="1" ht="22.2" x14ac:dyDescent="0.2">
      <c r="B200" s="206"/>
      <c r="C200" s="334" t="s">
        <v>1996</v>
      </c>
      <c r="D200" s="334"/>
      <c r="E200" s="334"/>
      <c r="F200" s="334"/>
      <c r="G200" s="334"/>
      <c r="H200" s="334"/>
      <c r="I200" s="334"/>
      <c r="J200" s="334"/>
      <c r="K200" s="207"/>
    </row>
    <row r="201" spans="2:11" customFormat="1" ht="25.5" customHeight="1" x14ac:dyDescent="0.3">
      <c r="B201" s="206"/>
      <c r="C201" s="280" t="s">
        <v>1997</v>
      </c>
      <c r="D201" s="280"/>
      <c r="E201" s="280"/>
      <c r="F201" s="280" t="s">
        <v>1998</v>
      </c>
      <c r="G201" s="281"/>
      <c r="H201" s="337" t="s">
        <v>1999</v>
      </c>
      <c r="I201" s="337"/>
      <c r="J201" s="337"/>
      <c r="K201" s="207"/>
    </row>
    <row r="202" spans="2:11" customFormat="1" ht="5.25" customHeight="1" x14ac:dyDescent="0.2">
      <c r="B202" s="237"/>
      <c r="C202" s="232"/>
      <c r="D202" s="232"/>
      <c r="E202" s="232"/>
      <c r="F202" s="232"/>
      <c r="G202" s="256"/>
      <c r="H202" s="232"/>
      <c r="I202" s="232"/>
      <c r="J202" s="232"/>
      <c r="K202" s="258"/>
    </row>
    <row r="203" spans="2:11" customFormat="1" ht="15" customHeight="1" x14ac:dyDescent="0.2">
      <c r="B203" s="237"/>
      <c r="C203" s="214" t="s">
        <v>1989</v>
      </c>
      <c r="D203" s="214"/>
      <c r="E203" s="214"/>
      <c r="F203" s="235" t="s">
        <v>49</v>
      </c>
      <c r="G203" s="214"/>
      <c r="H203" s="338" t="s">
        <v>2000</v>
      </c>
      <c r="I203" s="338"/>
      <c r="J203" s="338"/>
      <c r="K203" s="258"/>
    </row>
    <row r="204" spans="2:11" customFormat="1" ht="15" customHeight="1" x14ac:dyDescent="0.2">
      <c r="B204" s="237"/>
      <c r="C204" s="214"/>
      <c r="D204" s="214"/>
      <c r="E204" s="214"/>
      <c r="F204" s="235" t="s">
        <v>50</v>
      </c>
      <c r="G204" s="214"/>
      <c r="H204" s="338" t="s">
        <v>2001</v>
      </c>
      <c r="I204" s="338"/>
      <c r="J204" s="338"/>
      <c r="K204" s="258"/>
    </row>
    <row r="205" spans="2:11" customFormat="1" ht="15" customHeight="1" x14ac:dyDescent="0.2">
      <c r="B205" s="237"/>
      <c r="C205" s="214"/>
      <c r="D205" s="214"/>
      <c r="E205" s="214"/>
      <c r="F205" s="235" t="s">
        <v>53</v>
      </c>
      <c r="G205" s="214"/>
      <c r="H205" s="338" t="s">
        <v>2002</v>
      </c>
      <c r="I205" s="338"/>
      <c r="J205" s="338"/>
      <c r="K205" s="258"/>
    </row>
    <row r="206" spans="2:11" customFormat="1" ht="15" customHeight="1" x14ac:dyDescent="0.2">
      <c r="B206" s="237"/>
      <c r="C206" s="214"/>
      <c r="D206" s="214"/>
      <c r="E206" s="214"/>
      <c r="F206" s="235" t="s">
        <v>51</v>
      </c>
      <c r="G206" s="214"/>
      <c r="H206" s="338" t="s">
        <v>2003</v>
      </c>
      <c r="I206" s="338"/>
      <c r="J206" s="338"/>
      <c r="K206" s="258"/>
    </row>
    <row r="207" spans="2:11" customFormat="1" ht="15" customHeight="1" x14ac:dyDescent="0.2">
      <c r="B207" s="237"/>
      <c r="C207" s="214"/>
      <c r="D207" s="214"/>
      <c r="E207" s="214"/>
      <c r="F207" s="235" t="s">
        <v>52</v>
      </c>
      <c r="G207" s="214"/>
      <c r="H207" s="338" t="s">
        <v>2004</v>
      </c>
      <c r="I207" s="338"/>
      <c r="J207" s="338"/>
      <c r="K207" s="258"/>
    </row>
    <row r="208" spans="2:11" customFormat="1" ht="15" customHeight="1" x14ac:dyDescent="0.2">
      <c r="B208" s="237"/>
      <c r="C208" s="214"/>
      <c r="D208" s="214"/>
      <c r="E208" s="214"/>
      <c r="F208" s="235"/>
      <c r="G208" s="214"/>
      <c r="H208" s="214"/>
      <c r="I208" s="214"/>
      <c r="J208" s="214"/>
      <c r="K208" s="258"/>
    </row>
    <row r="209" spans="2:11" customFormat="1" ht="15" customHeight="1" x14ac:dyDescent="0.2">
      <c r="B209" s="237"/>
      <c r="C209" s="214" t="s">
        <v>1943</v>
      </c>
      <c r="D209" s="214"/>
      <c r="E209" s="214"/>
      <c r="F209" s="235" t="s">
        <v>84</v>
      </c>
      <c r="G209" s="214"/>
      <c r="H209" s="338" t="s">
        <v>2005</v>
      </c>
      <c r="I209" s="338"/>
      <c r="J209" s="338"/>
      <c r="K209" s="258"/>
    </row>
    <row r="210" spans="2:11" customFormat="1" ht="15" customHeight="1" x14ac:dyDescent="0.2">
      <c r="B210" s="237"/>
      <c r="C210" s="214"/>
      <c r="D210" s="214"/>
      <c r="E210" s="214"/>
      <c r="F210" s="235" t="s">
        <v>1842</v>
      </c>
      <c r="G210" s="214"/>
      <c r="H210" s="338" t="s">
        <v>1843</v>
      </c>
      <c r="I210" s="338"/>
      <c r="J210" s="338"/>
      <c r="K210" s="258"/>
    </row>
    <row r="211" spans="2:11" customFormat="1" ht="15" customHeight="1" x14ac:dyDescent="0.2">
      <c r="B211" s="237"/>
      <c r="C211" s="214"/>
      <c r="D211" s="214"/>
      <c r="E211" s="214"/>
      <c r="F211" s="235" t="s">
        <v>1840</v>
      </c>
      <c r="G211" s="214"/>
      <c r="H211" s="338" t="s">
        <v>2006</v>
      </c>
      <c r="I211" s="338"/>
      <c r="J211" s="338"/>
      <c r="K211" s="258"/>
    </row>
    <row r="212" spans="2:11" customFormat="1" ht="15" customHeight="1" x14ac:dyDescent="0.2">
      <c r="B212" s="282"/>
      <c r="C212" s="214"/>
      <c r="D212" s="214"/>
      <c r="E212" s="214"/>
      <c r="F212" s="235" t="s">
        <v>1844</v>
      </c>
      <c r="G212" s="271"/>
      <c r="H212" s="339" t="s">
        <v>1845</v>
      </c>
      <c r="I212" s="339"/>
      <c r="J212" s="339"/>
      <c r="K212" s="283"/>
    </row>
    <row r="213" spans="2:11" customFormat="1" ht="15" customHeight="1" x14ac:dyDescent="0.2">
      <c r="B213" s="282"/>
      <c r="C213" s="214"/>
      <c r="D213" s="214"/>
      <c r="E213" s="214"/>
      <c r="F213" s="235" t="s">
        <v>1177</v>
      </c>
      <c r="G213" s="271"/>
      <c r="H213" s="339" t="s">
        <v>1823</v>
      </c>
      <c r="I213" s="339"/>
      <c r="J213" s="339"/>
      <c r="K213" s="283"/>
    </row>
    <row r="214" spans="2:11" customFormat="1" ht="15" customHeight="1" x14ac:dyDescent="0.2">
      <c r="B214" s="282"/>
      <c r="C214" s="214"/>
      <c r="D214" s="214"/>
      <c r="E214" s="214"/>
      <c r="F214" s="235"/>
      <c r="G214" s="271"/>
      <c r="H214" s="262"/>
      <c r="I214" s="262"/>
      <c r="J214" s="262"/>
      <c r="K214" s="283"/>
    </row>
    <row r="215" spans="2:11" customFormat="1" ht="15" customHeight="1" x14ac:dyDescent="0.2">
      <c r="B215" s="282"/>
      <c r="C215" s="214" t="s">
        <v>1967</v>
      </c>
      <c r="D215" s="214"/>
      <c r="E215" s="214"/>
      <c r="F215" s="235">
        <v>1</v>
      </c>
      <c r="G215" s="271"/>
      <c r="H215" s="339" t="s">
        <v>2007</v>
      </c>
      <c r="I215" s="339"/>
      <c r="J215" s="339"/>
      <c r="K215" s="283"/>
    </row>
    <row r="216" spans="2:11" customFormat="1" ht="15" customHeight="1" x14ac:dyDescent="0.2">
      <c r="B216" s="282"/>
      <c r="C216" s="214"/>
      <c r="D216" s="214"/>
      <c r="E216" s="214"/>
      <c r="F216" s="235">
        <v>2</v>
      </c>
      <c r="G216" s="271"/>
      <c r="H216" s="339" t="s">
        <v>2008</v>
      </c>
      <c r="I216" s="339"/>
      <c r="J216" s="339"/>
      <c r="K216" s="283"/>
    </row>
    <row r="217" spans="2:11" customFormat="1" ht="15" customHeight="1" x14ac:dyDescent="0.2">
      <c r="B217" s="282"/>
      <c r="C217" s="214"/>
      <c r="D217" s="214"/>
      <c r="E217" s="214"/>
      <c r="F217" s="235">
        <v>3</v>
      </c>
      <c r="G217" s="271"/>
      <c r="H217" s="339" t="s">
        <v>2009</v>
      </c>
      <c r="I217" s="339"/>
      <c r="J217" s="339"/>
      <c r="K217" s="283"/>
    </row>
    <row r="218" spans="2:11" customFormat="1" ht="15" customHeight="1" x14ac:dyDescent="0.2">
      <c r="B218" s="282"/>
      <c r="C218" s="214"/>
      <c r="D218" s="214"/>
      <c r="E218" s="214"/>
      <c r="F218" s="235">
        <v>4</v>
      </c>
      <c r="G218" s="271"/>
      <c r="H218" s="339" t="s">
        <v>2010</v>
      </c>
      <c r="I218" s="339"/>
      <c r="J218" s="339"/>
      <c r="K218" s="283"/>
    </row>
    <row r="219" spans="2:11" customFormat="1" ht="12.75" customHeight="1" x14ac:dyDescent="0.2">
      <c r="B219" s="284"/>
      <c r="C219" s="285"/>
      <c r="D219" s="285"/>
      <c r="E219" s="285"/>
      <c r="F219" s="285"/>
      <c r="G219" s="285"/>
      <c r="H219" s="285"/>
      <c r="I219" s="285"/>
      <c r="J219" s="285"/>
      <c r="K219" s="28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6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92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148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150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19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ROUND(J87,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ROUND((SUM(BE87:BE105)),  2)</f>
        <v>0</v>
      </c>
      <c r="I35" s="95">
        <v>0.21</v>
      </c>
      <c r="J35" s="85">
        <f>ROUND(((SUM(BE87:BE105))*I35),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ROUND((SUM(BF87:BF105)),  2)</f>
        <v>0</v>
      </c>
      <c r="I36" s="95">
        <v>0.12</v>
      </c>
      <c r="J36" s="85">
        <f>ROUND(((SUM(BF87:BF105))*I36),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ROUND((SUM(BG87:BG105)),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ROUND((SUM(BH87:BH105)),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ROUND((SUM(BI87:BI105)),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148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01a - Přípravné práce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J87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J88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J89</f>
        <v>0</v>
      </c>
      <c r="L65" s="109"/>
    </row>
    <row r="66" spans="2:12" s="1" customFormat="1" ht="21.75" customHeight="1" x14ac:dyDescent="0.2">
      <c r="B66" s="34"/>
      <c r="L66" s="34"/>
    </row>
    <row r="67" spans="2:12" s="1" customFormat="1" ht="6.9" customHeight="1" x14ac:dyDescent="0.2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34"/>
    </row>
    <row r="71" spans="2:12" s="1" customFormat="1" ht="6.9" customHeight="1" x14ac:dyDescent="0.2">
      <c r="B71" s="45"/>
      <c r="C71" s="46"/>
      <c r="D71" s="46"/>
      <c r="E71" s="46"/>
      <c r="F71" s="46"/>
      <c r="G71" s="46"/>
      <c r="H71" s="46"/>
      <c r="I71" s="46"/>
      <c r="J71" s="46"/>
      <c r="K71" s="46"/>
      <c r="L71" s="34"/>
    </row>
    <row r="72" spans="2:12" s="1" customFormat="1" ht="24.9" customHeight="1" x14ac:dyDescent="0.2">
      <c r="B72" s="34"/>
      <c r="C72" s="22" t="s">
        <v>157</v>
      </c>
      <c r="L72" s="34"/>
    </row>
    <row r="73" spans="2:12" s="1" customFormat="1" ht="6.9" customHeight="1" x14ac:dyDescent="0.2">
      <c r="B73" s="34"/>
      <c r="L73" s="34"/>
    </row>
    <row r="74" spans="2:12" s="1" customFormat="1" ht="12" customHeight="1" x14ac:dyDescent="0.2">
      <c r="B74" s="34"/>
      <c r="C74" s="28" t="s">
        <v>16</v>
      </c>
      <c r="L74" s="34"/>
    </row>
    <row r="75" spans="2:12" s="1" customFormat="1" ht="16.5" customHeight="1" x14ac:dyDescent="0.2">
      <c r="B75" s="34"/>
      <c r="E75" s="328" t="str">
        <f>E7</f>
        <v>ÚPRAVY HŘBITOVA KBELY- ETAPA1</v>
      </c>
      <c r="F75" s="329"/>
      <c r="G75" s="329"/>
      <c r="H75" s="329"/>
      <c r="L75" s="34"/>
    </row>
    <row r="76" spans="2:12" ht="12" customHeight="1" x14ac:dyDescent="0.2">
      <c r="B76" s="21"/>
      <c r="C76" s="28" t="s">
        <v>147</v>
      </c>
      <c r="L76" s="21"/>
    </row>
    <row r="77" spans="2:12" s="1" customFormat="1" ht="16.5" customHeight="1" x14ac:dyDescent="0.2">
      <c r="B77" s="34"/>
      <c r="E77" s="328" t="s">
        <v>148</v>
      </c>
      <c r="F77" s="330"/>
      <c r="G77" s="330"/>
      <c r="H77" s="330"/>
      <c r="L77" s="34"/>
    </row>
    <row r="78" spans="2:12" s="1" customFormat="1" ht="12" customHeight="1" x14ac:dyDescent="0.2">
      <c r="B78" s="34"/>
      <c r="C78" s="28" t="s">
        <v>149</v>
      </c>
      <c r="L78" s="34"/>
    </row>
    <row r="79" spans="2:12" s="1" customFormat="1" ht="16.5" customHeight="1" x14ac:dyDescent="0.2">
      <c r="B79" s="34"/>
      <c r="E79" s="292" t="str">
        <f>E11</f>
        <v>01a - Přípravné práce</v>
      </c>
      <c r="F79" s="330"/>
      <c r="G79" s="330"/>
      <c r="H79" s="330"/>
      <c r="L79" s="34"/>
    </row>
    <row r="80" spans="2:12" s="1" customFormat="1" ht="6.9" customHeight="1" x14ac:dyDescent="0.2">
      <c r="B80" s="34"/>
      <c r="L80" s="34"/>
    </row>
    <row r="81" spans="2:65" s="1" customFormat="1" ht="12" customHeight="1" x14ac:dyDescent="0.2">
      <c r="B81" s="34"/>
      <c r="C81" s="28" t="s">
        <v>21</v>
      </c>
      <c r="F81" s="26" t="str">
        <f>F14</f>
        <v>Praha 9-Kbely</v>
      </c>
      <c r="I81" s="28" t="s">
        <v>23</v>
      </c>
      <c r="J81" s="51" t="str">
        <f>IF(J14="","",J14)</f>
        <v>17. 11. 2024</v>
      </c>
      <c r="L81" s="34"/>
    </row>
    <row r="82" spans="2:65" s="1" customFormat="1" ht="6.9" customHeight="1" x14ac:dyDescent="0.2">
      <c r="B82" s="34"/>
      <c r="L82" s="34"/>
    </row>
    <row r="83" spans="2:65" s="1" customFormat="1" ht="25.65" customHeight="1" x14ac:dyDescent="0.2">
      <c r="B83" s="34"/>
      <c r="C83" s="28" t="s">
        <v>29</v>
      </c>
      <c r="F83" s="26" t="str">
        <f>E17</f>
        <v>MĆ Praha 19, Semilská 43/1, 197 00 Praha 9-Kbely</v>
      </c>
      <c r="I83" s="28" t="s">
        <v>37</v>
      </c>
      <c r="J83" s="32" t="str">
        <f>E23</f>
        <v xml:space="preserve">Ing.Jan Pustějovský, Ph.D.,  </v>
      </c>
      <c r="L83" s="34"/>
    </row>
    <row r="84" spans="2:65" s="1" customFormat="1" ht="15.15" customHeight="1" x14ac:dyDescent="0.2">
      <c r="B84" s="34"/>
      <c r="C84" s="28" t="s">
        <v>35</v>
      </c>
      <c r="F84" s="26" t="str">
        <f>IF(E20="","",E20)</f>
        <v>Vyplň údaj</v>
      </c>
      <c r="I84" s="28" t="s">
        <v>40</v>
      </c>
      <c r="J84" s="32" t="str">
        <f>E26</f>
        <v xml:space="preserve"> </v>
      </c>
      <c r="L84" s="34"/>
    </row>
    <row r="85" spans="2:65" s="1" customFormat="1" ht="10.35" customHeight="1" x14ac:dyDescent="0.2">
      <c r="B85" s="34"/>
      <c r="L85" s="34"/>
    </row>
    <row r="86" spans="2:65" s="10" customFormat="1" ht="29.25" customHeight="1" x14ac:dyDescent="0.2">
      <c r="B86" s="113"/>
      <c r="C86" s="114" t="s">
        <v>158</v>
      </c>
      <c r="D86" s="115" t="s">
        <v>63</v>
      </c>
      <c r="E86" s="115" t="s">
        <v>59</v>
      </c>
      <c r="F86" s="115" t="s">
        <v>60</v>
      </c>
      <c r="G86" s="115" t="s">
        <v>159</v>
      </c>
      <c r="H86" s="115" t="s">
        <v>160</v>
      </c>
      <c r="I86" s="115" t="s">
        <v>161</v>
      </c>
      <c r="J86" s="116" t="s">
        <v>153</v>
      </c>
      <c r="K86" s="117" t="s">
        <v>162</v>
      </c>
      <c r="L86" s="113"/>
      <c r="M86" s="58" t="s">
        <v>34</v>
      </c>
      <c r="N86" s="59" t="s">
        <v>48</v>
      </c>
      <c r="O86" s="59" t="s">
        <v>163</v>
      </c>
      <c r="P86" s="59" t="s">
        <v>164</v>
      </c>
      <c r="Q86" s="59" t="s">
        <v>165</v>
      </c>
      <c r="R86" s="59" t="s">
        <v>166</v>
      </c>
      <c r="S86" s="59" t="s">
        <v>167</v>
      </c>
      <c r="T86" s="60" t="s">
        <v>168</v>
      </c>
    </row>
    <row r="87" spans="2:65" s="1" customFormat="1" ht="22.8" customHeight="1" x14ac:dyDescent="0.3">
      <c r="B87" s="34"/>
      <c r="C87" s="63" t="s">
        <v>169</v>
      </c>
      <c r="J87" s="118">
        <f>BK87</f>
        <v>0</v>
      </c>
      <c r="L87" s="34"/>
      <c r="M87" s="61"/>
      <c r="N87" s="52"/>
      <c r="O87" s="52"/>
      <c r="P87" s="119">
        <f>P88</f>
        <v>0</v>
      </c>
      <c r="Q87" s="52"/>
      <c r="R87" s="119">
        <f>R88</f>
        <v>0.41636400000000001</v>
      </c>
      <c r="S87" s="52"/>
      <c r="T87" s="120">
        <f>T88</f>
        <v>0</v>
      </c>
      <c r="AT87" s="18" t="s">
        <v>77</v>
      </c>
      <c r="AU87" s="18" t="s">
        <v>154</v>
      </c>
      <c r="BK87" s="121">
        <f>BK88</f>
        <v>0</v>
      </c>
    </row>
    <row r="88" spans="2:65" s="11" customFormat="1" ht="25.95" customHeight="1" x14ac:dyDescent="0.25">
      <c r="B88" s="122"/>
      <c r="D88" s="123" t="s">
        <v>77</v>
      </c>
      <c r="E88" s="124" t="s">
        <v>170</v>
      </c>
      <c r="F88" s="124" t="s">
        <v>171</v>
      </c>
      <c r="I88" s="125"/>
      <c r="J88" s="126">
        <f>BK88</f>
        <v>0</v>
      </c>
      <c r="L88" s="122"/>
      <c r="M88" s="127"/>
      <c r="P88" s="128">
        <f>P89</f>
        <v>0</v>
      </c>
      <c r="R88" s="128">
        <f>R89</f>
        <v>0.41636400000000001</v>
      </c>
      <c r="T88" s="129">
        <f>T89</f>
        <v>0</v>
      </c>
      <c r="AR88" s="123" t="s">
        <v>85</v>
      </c>
      <c r="AT88" s="130" t="s">
        <v>77</v>
      </c>
      <c r="AU88" s="130" t="s">
        <v>78</v>
      </c>
      <c r="AY88" s="123" t="s">
        <v>172</v>
      </c>
      <c r="BK88" s="131">
        <f>BK89</f>
        <v>0</v>
      </c>
    </row>
    <row r="89" spans="2:65" s="11" customFormat="1" ht="22.8" customHeight="1" x14ac:dyDescent="0.25">
      <c r="B89" s="122"/>
      <c r="D89" s="123" t="s">
        <v>77</v>
      </c>
      <c r="E89" s="132" t="s">
        <v>85</v>
      </c>
      <c r="F89" s="132" t="s">
        <v>173</v>
      </c>
      <c r="I89" s="125"/>
      <c r="J89" s="133">
        <f>BK89</f>
        <v>0</v>
      </c>
      <c r="L89" s="122"/>
      <c r="M89" s="127"/>
      <c r="P89" s="128">
        <f>SUM(P90:P105)</f>
        <v>0</v>
      </c>
      <c r="R89" s="128">
        <f>SUM(R90:R105)</f>
        <v>0.41636400000000001</v>
      </c>
      <c r="T89" s="129">
        <f>SUM(T90:T105)</f>
        <v>0</v>
      </c>
      <c r="AR89" s="123" t="s">
        <v>85</v>
      </c>
      <c r="AT89" s="130" t="s">
        <v>77</v>
      </c>
      <c r="AU89" s="130" t="s">
        <v>85</v>
      </c>
      <c r="AY89" s="123" t="s">
        <v>172</v>
      </c>
      <c r="BK89" s="131">
        <f>SUM(BK90:BK105)</f>
        <v>0</v>
      </c>
    </row>
    <row r="90" spans="2:65" s="1" customFormat="1" ht="16.5" customHeight="1" x14ac:dyDescent="0.2">
      <c r="B90" s="34"/>
      <c r="C90" s="134" t="s">
        <v>85</v>
      </c>
      <c r="D90" s="134" t="s">
        <v>174</v>
      </c>
      <c r="E90" s="135" t="s">
        <v>175</v>
      </c>
      <c r="F90" s="136" t="s">
        <v>176</v>
      </c>
      <c r="G90" s="137" t="s">
        <v>177</v>
      </c>
      <c r="H90" s="138">
        <v>793.5</v>
      </c>
      <c r="I90" s="139"/>
      <c r="J90" s="140">
        <f>ROUND(I90*H90,2)</f>
        <v>0</v>
      </c>
      <c r="K90" s="141"/>
      <c r="L90" s="34"/>
      <c r="M90" s="142" t="s">
        <v>34</v>
      </c>
      <c r="N90" s="143" t="s">
        <v>49</v>
      </c>
      <c r="P90" s="144">
        <f>O90*H90</f>
        <v>0</v>
      </c>
      <c r="Q90" s="144">
        <v>0</v>
      </c>
      <c r="R90" s="144">
        <f>Q90*H90</f>
        <v>0</v>
      </c>
      <c r="S90" s="144">
        <v>0</v>
      </c>
      <c r="T90" s="145">
        <f>S90*H90</f>
        <v>0</v>
      </c>
      <c r="AR90" s="146" t="s">
        <v>178</v>
      </c>
      <c r="AT90" s="146" t="s">
        <v>174</v>
      </c>
      <c r="AU90" s="146" t="s">
        <v>87</v>
      </c>
      <c r="AY90" s="18" t="s">
        <v>172</v>
      </c>
      <c r="BE90" s="147">
        <f>IF(N90="základní",J90,0)</f>
        <v>0</v>
      </c>
      <c r="BF90" s="147">
        <f>IF(N90="snížená",J90,0)</f>
        <v>0</v>
      </c>
      <c r="BG90" s="147">
        <f>IF(N90="zákl. přenesená",J90,0)</f>
        <v>0</v>
      </c>
      <c r="BH90" s="147">
        <f>IF(N90="sníž. přenesená",J90,0)</f>
        <v>0</v>
      </c>
      <c r="BI90" s="147">
        <f>IF(N90="nulová",J90,0)</f>
        <v>0</v>
      </c>
      <c r="BJ90" s="18" t="s">
        <v>85</v>
      </c>
      <c r="BK90" s="147">
        <f>ROUND(I90*H90,2)</f>
        <v>0</v>
      </c>
      <c r="BL90" s="18" t="s">
        <v>178</v>
      </c>
      <c r="BM90" s="146" t="s">
        <v>179</v>
      </c>
    </row>
    <row r="91" spans="2:65" s="1" customFormat="1" ht="10.199999999999999" x14ac:dyDescent="0.2">
      <c r="B91" s="34"/>
      <c r="D91" s="148" t="s">
        <v>180</v>
      </c>
      <c r="F91" s="149" t="s">
        <v>181</v>
      </c>
      <c r="I91" s="150"/>
      <c r="L91" s="34"/>
      <c r="M91" s="151"/>
      <c r="T91" s="55"/>
      <c r="AT91" s="18" t="s">
        <v>180</v>
      </c>
      <c r="AU91" s="18" t="s">
        <v>87</v>
      </c>
    </row>
    <row r="92" spans="2:65" s="1" customFormat="1" ht="10.199999999999999" x14ac:dyDescent="0.2">
      <c r="B92" s="34"/>
      <c r="D92" s="152" t="s">
        <v>182</v>
      </c>
      <c r="F92" s="153" t="s">
        <v>183</v>
      </c>
      <c r="I92" s="150"/>
      <c r="L92" s="34"/>
      <c r="M92" s="151"/>
      <c r="T92" s="55"/>
      <c r="AT92" s="18" t="s">
        <v>182</v>
      </c>
      <c r="AU92" s="18" t="s">
        <v>87</v>
      </c>
    </row>
    <row r="93" spans="2:65" s="12" customFormat="1" ht="10.199999999999999" x14ac:dyDescent="0.2">
      <c r="B93" s="154"/>
      <c r="D93" s="148" t="s">
        <v>184</v>
      </c>
      <c r="E93" s="155" t="s">
        <v>34</v>
      </c>
      <c r="F93" s="156" t="s">
        <v>185</v>
      </c>
      <c r="H93" s="157">
        <v>793.5</v>
      </c>
      <c r="I93" s="158"/>
      <c r="L93" s="154"/>
      <c r="M93" s="159"/>
      <c r="T93" s="160"/>
      <c r="AT93" s="155" t="s">
        <v>184</v>
      </c>
      <c r="AU93" s="155" t="s">
        <v>87</v>
      </c>
      <c r="AV93" s="12" t="s">
        <v>87</v>
      </c>
      <c r="AW93" s="12" t="s">
        <v>39</v>
      </c>
      <c r="AX93" s="12" t="s">
        <v>85</v>
      </c>
      <c r="AY93" s="155" t="s">
        <v>172</v>
      </c>
    </row>
    <row r="94" spans="2:65" s="1" customFormat="1" ht="16.5" customHeight="1" x14ac:dyDescent="0.2">
      <c r="B94" s="34"/>
      <c r="C94" s="134" t="s">
        <v>87</v>
      </c>
      <c r="D94" s="134" t="s">
        <v>174</v>
      </c>
      <c r="E94" s="135" t="s">
        <v>186</v>
      </c>
      <c r="F94" s="136" t="s">
        <v>187</v>
      </c>
      <c r="G94" s="137" t="s">
        <v>188</v>
      </c>
      <c r="H94" s="138">
        <v>13</v>
      </c>
      <c r="I94" s="139"/>
      <c r="J94" s="140">
        <f>ROUND(I94*H94,2)</f>
        <v>0</v>
      </c>
      <c r="K94" s="141"/>
      <c r="L94" s="34"/>
      <c r="M94" s="142" t="s">
        <v>34</v>
      </c>
      <c r="N94" s="143" t="s">
        <v>49</v>
      </c>
      <c r="P94" s="144">
        <f>O94*H94</f>
        <v>0</v>
      </c>
      <c r="Q94" s="144">
        <v>3.2028000000000001E-2</v>
      </c>
      <c r="R94" s="144">
        <f>Q94*H94</f>
        <v>0.41636400000000001</v>
      </c>
      <c r="S94" s="144">
        <v>0</v>
      </c>
      <c r="T94" s="145">
        <f>S94*H94</f>
        <v>0</v>
      </c>
      <c r="AR94" s="146" t="s">
        <v>178</v>
      </c>
      <c r="AT94" s="146" t="s">
        <v>174</v>
      </c>
      <c r="AU94" s="146" t="s">
        <v>87</v>
      </c>
      <c r="AY94" s="18" t="s">
        <v>172</v>
      </c>
      <c r="BE94" s="147">
        <f>IF(N94="základní",J94,0)</f>
        <v>0</v>
      </c>
      <c r="BF94" s="147">
        <f>IF(N94="snížená",J94,0)</f>
        <v>0</v>
      </c>
      <c r="BG94" s="147">
        <f>IF(N94="zákl. přenesená",J94,0)</f>
        <v>0</v>
      </c>
      <c r="BH94" s="147">
        <f>IF(N94="sníž. přenesená",J94,0)</f>
        <v>0</v>
      </c>
      <c r="BI94" s="147">
        <f>IF(N94="nulová",J94,0)</f>
        <v>0</v>
      </c>
      <c r="BJ94" s="18" t="s">
        <v>85</v>
      </c>
      <c r="BK94" s="147">
        <f>ROUND(I94*H94,2)</f>
        <v>0</v>
      </c>
      <c r="BL94" s="18" t="s">
        <v>178</v>
      </c>
      <c r="BM94" s="146" t="s">
        <v>189</v>
      </c>
    </row>
    <row r="95" spans="2:65" s="1" customFormat="1" ht="19.2" x14ac:dyDescent="0.2">
      <c r="B95" s="34"/>
      <c r="D95" s="148" t="s">
        <v>180</v>
      </c>
      <c r="F95" s="149" t="s">
        <v>190</v>
      </c>
      <c r="I95" s="150"/>
      <c r="L95" s="34"/>
      <c r="M95" s="151"/>
      <c r="T95" s="55"/>
      <c r="AT95" s="18" t="s">
        <v>180</v>
      </c>
      <c r="AU95" s="18" t="s">
        <v>87</v>
      </c>
    </row>
    <row r="96" spans="2:65" s="1" customFormat="1" ht="10.199999999999999" x14ac:dyDescent="0.2">
      <c r="B96" s="34"/>
      <c r="D96" s="152" t="s">
        <v>182</v>
      </c>
      <c r="F96" s="153" t="s">
        <v>191</v>
      </c>
      <c r="I96" s="150"/>
      <c r="L96" s="34"/>
      <c r="M96" s="151"/>
      <c r="T96" s="55"/>
      <c r="AT96" s="18" t="s">
        <v>182</v>
      </c>
      <c r="AU96" s="18" t="s">
        <v>87</v>
      </c>
    </row>
    <row r="97" spans="2:65" s="12" customFormat="1" ht="10.199999999999999" x14ac:dyDescent="0.2">
      <c r="B97" s="154"/>
      <c r="D97" s="148" t="s">
        <v>184</v>
      </c>
      <c r="E97" s="155" t="s">
        <v>34</v>
      </c>
      <c r="F97" s="156" t="s">
        <v>192</v>
      </c>
      <c r="H97" s="157">
        <v>13</v>
      </c>
      <c r="I97" s="158"/>
      <c r="L97" s="154"/>
      <c r="M97" s="159"/>
      <c r="T97" s="160"/>
      <c r="AT97" s="155" t="s">
        <v>184</v>
      </c>
      <c r="AU97" s="155" t="s">
        <v>87</v>
      </c>
      <c r="AV97" s="12" t="s">
        <v>87</v>
      </c>
      <c r="AW97" s="12" t="s">
        <v>39</v>
      </c>
      <c r="AX97" s="12" t="s">
        <v>85</v>
      </c>
      <c r="AY97" s="155" t="s">
        <v>172</v>
      </c>
    </row>
    <row r="98" spans="2:65" s="1" customFormat="1" ht="16.5" customHeight="1" x14ac:dyDescent="0.2">
      <c r="B98" s="34"/>
      <c r="C98" s="134" t="s">
        <v>193</v>
      </c>
      <c r="D98" s="134" t="s">
        <v>174</v>
      </c>
      <c r="E98" s="135" t="s">
        <v>194</v>
      </c>
      <c r="F98" s="136" t="s">
        <v>195</v>
      </c>
      <c r="G98" s="137" t="s">
        <v>188</v>
      </c>
      <c r="H98" s="138">
        <v>35</v>
      </c>
      <c r="I98" s="139"/>
      <c r="J98" s="140">
        <f>ROUND(I98*H98,2)</f>
        <v>0</v>
      </c>
      <c r="K98" s="141"/>
      <c r="L98" s="34"/>
      <c r="M98" s="142" t="s">
        <v>34</v>
      </c>
      <c r="N98" s="143" t="s">
        <v>49</v>
      </c>
      <c r="P98" s="144">
        <f>O98*H98</f>
        <v>0</v>
      </c>
      <c r="Q98" s="144">
        <v>0</v>
      </c>
      <c r="R98" s="144">
        <f>Q98*H98</f>
        <v>0</v>
      </c>
      <c r="S98" s="144">
        <v>0</v>
      </c>
      <c r="T98" s="145">
        <f>S98*H98</f>
        <v>0</v>
      </c>
      <c r="AR98" s="146" t="s">
        <v>178</v>
      </c>
      <c r="AT98" s="146" t="s">
        <v>174</v>
      </c>
      <c r="AU98" s="146" t="s">
        <v>87</v>
      </c>
      <c r="AY98" s="18" t="s">
        <v>172</v>
      </c>
      <c r="BE98" s="147">
        <f>IF(N98="základní",J98,0)</f>
        <v>0</v>
      </c>
      <c r="BF98" s="147">
        <f>IF(N98="snížená",J98,0)</f>
        <v>0</v>
      </c>
      <c r="BG98" s="147">
        <f>IF(N98="zákl. přenesená",J98,0)</f>
        <v>0</v>
      </c>
      <c r="BH98" s="147">
        <f>IF(N98="sníž. přenesená",J98,0)</f>
        <v>0</v>
      </c>
      <c r="BI98" s="147">
        <f>IF(N98="nulová",J98,0)</f>
        <v>0</v>
      </c>
      <c r="BJ98" s="18" t="s">
        <v>85</v>
      </c>
      <c r="BK98" s="147">
        <f>ROUND(I98*H98,2)</f>
        <v>0</v>
      </c>
      <c r="BL98" s="18" t="s">
        <v>178</v>
      </c>
      <c r="BM98" s="146" t="s">
        <v>196</v>
      </c>
    </row>
    <row r="99" spans="2:65" s="1" customFormat="1" ht="10.199999999999999" x14ac:dyDescent="0.2">
      <c r="B99" s="34"/>
      <c r="D99" s="148" t="s">
        <v>180</v>
      </c>
      <c r="F99" s="149" t="s">
        <v>197</v>
      </c>
      <c r="I99" s="150"/>
      <c r="L99" s="34"/>
      <c r="M99" s="151"/>
      <c r="T99" s="55"/>
      <c r="AT99" s="18" t="s">
        <v>180</v>
      </c>
      <c r="AU99" s="18" t="s">
        <v>87</v>
      </c>
    </row>
    <row r="100" spans="2:65" s="1" customFormat="1" ht="10.199999999999999" x14ac:dyDescent="0.2">
      <c r="B100" s="34"/>
      <c r="D100" s="152" t="s">
        <v>182</v>
      </c>
      <c r="F100" s="153" t="s">
        <v>198</v>
      </c>
      <c r="I100" s="150"/>
      <c r="L100" s="34"/>
      <c r="M100" s="151"/>
      <c r="T100" s="55"/>
      <c r="AT100" s="18" t="s">
        <v>182</v>
      </c>
      <c r="AU100" s="18" t="s">
        <v>87</v>
      </c>
    </row>
    <row r="101" spans="2:65" s="12" customFormat="1" ht="10.199999999999999" x14ac:dyDescent="0.2">
      <c r="B101" s="154"/>
      <c r="D101" s="148" t="s">
        <v>184</v>
      </c>
      <c r="E101" s="155" t="s">
        <v>34</v>
      </c>
      <c r="F101" s="156" t="s">
        <v>199</v>
      </c>
      <c r="H101" s="157">
        <v>35</v>
      </c>
      <c r="I101" s="158"/>
      <c r="L101" s="154"/>
      <c r="M101" s="159"/>
      <c r="T101" s="160"/>
      <c r="AT101" s="155" t="s">
        <v>184</v>
      </c>
      <c r="AU101" s="155" t="s">
        <v>87</v>
      </c>
      <c r="AV101" s="12" t="s">
        <v>87</v>
      </c>
      <c r="AW101" s="12" t="s">
        <v>39</v>
      </c>
      <c r="AX101" s="12" t="s">
        <v>85</v>
      </c>
      <c r="AY101" s="155" t="s">
        <v>172</v>
      </c>
    </row>
    <row r="102" spans="2:65" s="1" customFormat="1" ht="16.5" customHeight="1" x14ac:dyDescent="0.2">
      <c r="B102" s="34"/>
      <c r="C102" s="134" t="s">
        <v>178</v>
      </c>
      <c r="D102" s="134" t="s">
        <v>174</v>
      </c>
      <c r="E102" s="135" t="s">
        <v>200</v>
      </c>
      <c r="F102" s="136" t="s">
        <v>201</v>
      </c>
      <c r="G102" s="137" t="s">
        <v>188</v>
      </c>
      <c r="H102" s="138">
        <v>35</v>
      </c>
      <c r="I102" s="139"/>
      <c r="J102" s="140">
        <f>ROUND(I102*H102,2)</f>
        <v>0</v>
      </c>
      <c r="K102" s="141"/>
      <c r="L102" s="34"/>
      <c r="M102" s="142" t="s">
        <v>34</v>
      </c>
      <c r="N102" s="143" t="s">
        <v>49</v>
      </c>
      <c r="P102" s="144">
        <f>O102*H102</f>
        <v>0</v>
      </c>
      <c r="Q102" s="144">
        <v>0</v>
      </c>
      <c r="R102" s="144">
        <f>Q102*H102</f>
        <v>0</v>
      </c>
      <c r="S102" s="144">
        <v>0</v>
      </c>
      <c r="T102" s="145">
        <f>S102*H102</f>
        <v>0</v>
      </c>
      <c r="AR102" s="146" t="s">
        <v>178</v>
      </c>
      <c r="AT102" s="146" t="s">
        <v>174</v>
      </c>
      <c r="AU102" s="146" t="s">
        <v>87</v>
      </c>
      <c r="AY102" s="18" t="s">
        <v>172</v>
      </c>
      <c r="BE102" s="147">
        <f>IF(N102="základní",J102,0)</f>
        <v>0</v>
      </c>
      <c r="BF102" s="147">
        <f>IF(N102="snížená",J102,0)</f>
        <v>0</v>
      </c>
      <c r="BG102" s="147">
        <f>IF(N102="zákl. přenesená",J102,0)</f>
        <v>0</v>
      </c>
      <c r="BH102" s="147">
        <f>IF(N102="sníž. přenesená",J102,0)</f>
        <v>0</v>
      </c>
      <c r="BI102" s="147">
        <f>IF(N102="nulová",J102,0)</f>
        <v>0</v>
      </c>
      <c r="BJ102" s="18" t="s">
        <v>85</v>
      </c>
      <c r="BK102" s="147">
        <f>ROUND(I102*H102,2)</f>
        <v>0</v>
      </c>
      <c r="BL102" s="18" t="s">
        <v>178</v>
      </c>
      <c r="BM102" s="146" t="s">
        <v>202</v>
      </c>
    </row>
    <row r="103" spans="2:65" s="1" customFormat="1" ht="19.2" x14ac:dyDescent="0.2">
      <c r="B103" s="34"/>
      <c r="D103" s="148" t="s">
        <v>180</v>
      </c>
      <c r="F103" s="149" t="s">
        <v>203</v>
      </c>
      <c r="I103" s="150"/>
      <c r="L103" s="34"/>
      <c r="M103" s="151"/>
      <c r="T103" s="55"/>
      <c r="AT103" s="18" t="s">
        <v>180</v>
      </c>
      <c r="AU103" s="18" t="s">
        <v>87</v>
      </c>
    </row>
    <row r="104" spans="2:65" s="1" customFormat="1" ht="10.199999999999999" x14ac:dyDescent="0.2">
      <c r="B104" s="34"/>
      <c r="D104" s="152" t="s">
        <v>182</v>
      </c>
      <c r="F104" s="153" t="s">
        <v>204</v>
      </c>
      <c r="I104" s="150"/>
      <c r="L104" s="34"/>
      <c r="M104" s="151"/>
      <c r="T104" s="55"/>
      <c r="AT104" s="18" t="s">
        <v>182</v>
      </c>
      <c r="AU104" s="18" t="s">
        <v>87</v>
      </c>
    </row>
    <row r="105" spans="2:65" s="12" customFormat="1" ht="10.199999999999999" x14ac:dyDescent="0.2">
      <c r="B105" s="154"/>
      <c r="D105" s="148" t="s">
        <v>184</v>
      </c>
      <c r="E105" s="155" t="s">
        <v>34</v>
      </c>
      <c r="F105" s="156" t="s">
        <v>199</v>
      </c>
      <c r="H105" s="157">
        <v>35</v>
      </c>
      <c r="I105" s="158"/>
      <c r="L105" s="154"/>
      <c r="M105" s="161"/>
      <c r="N105" s="162"/>
      <c r="O105" s="162"/>
      <c r="P105" s="162"/>
      <c r="Q105" s="162"/>
      <c r="R105" s="162"/>
      <c r="S105" s="162"/>
      <c r="T105" s="163"/>
      <c r="AT105" s="155" t="s">
        <v>184</v>
      </c>
      <c r="AU105" s="155" t="s">
        <v>87</v>
      </c>
      <c r="AV105" s="12" t="s">
        <v>87</v>
      </c>
      <c r="AW105" s="12" t="s">
        <v>39</v>
      </c>
      <c r="AX105" s="12" t="s">
        <v>85</v>
      </c>
      <c r="AY105" s="155" t="s">
        <v>172</v>
      </c>
    </row>
    <row r="106" spans="2:65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4"/>
    </row>
  </sheetData>
  <sheetProtection algorithmName="SHA-512" hashValue="bgF4ySFhuZESEMDhS6FRMRjG9jiY9WmsBAZ0yhKXT5fwds5r9yar4oRQg3sR03rJYbakWT23I2hWhB7u0pdzog==" saltValue="NKWkjMO9AfHgYngURxG8b2Hovz2BqI7icNhuliTCB9UGn1hyO1reb2g6D3yh16hzMo6PGO/dkHJVxEqj6DuThw==" spinCount="100000" sheet="1" objects="1" scenarios="1" formatColumns="0" formatRows="0" autoFilter="0"/>
  <autoFilter ref="C86:K105" xr:uid="{00000000-0009-0000-0000-000001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hyperlinks>
    <hyperlink ref="F92" r:id="rId1" xr:uid="{00000000-0004-0000-0100-000000000000}"/>
    <hyperlink ref="F96" r:id="rId2" xr:uid="{00000000-0004-0000-0100-000001000000}"/>
    <hyperlink ref="F100" r:id="rId3" xr:uid="{00000000-0004-0000-0100-000002000000}"/>
    <hyperlink ref="F104" r:id="rId4" xr:uid="{00000000-0004-0000-01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2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95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148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205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19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ROUND(J94,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ROUND((SUM(BE94:BE261)),  2)</f>
        <v>0</v>
      </c>
      <c r="I35" s="95">
        <v>0.21</v>
      </c>
      <c r="J35" s="85">
        <f>ROUND(((SUM(BE94:BE261))*I35),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ROUND((SUM(BF94:BF261)),  2)</f>
        <v>0</v>
      </c>
      <c r="I36" s="95">
        <v>0.12</v>
      </c>
      <c r="J36" s="85">
        <f>ROUND(((SUM(BF94:BF261))*I36),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ROUND((SUM(BG94:BG261)),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ROUND((SUM(BH94:BH261)),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ROUND((SUM(BI94:BI261)),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148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07 - KOLUMBÁRIUM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J94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J95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J96</f>
        <v>0</v>
      </c>
      <c r="L65" s="109"/>
    </row>
    <row r="66" spans="2:12" s="9" customFormat="1" ht="19.95" customHeight="1" x14ac:dyDescent="0.2">
      <c r="B66" s="109"/>
      <c r="D66" s="110" t="s">
        <v>206</v>
      </c>
      <c r="E66" s="111"/>
      <c r="F66" s="111"/>
      <c r="G66" s="111"/>
      <c r="H66" s="111"/>
      <c r="I66" s="111"/>
      <c r="J66" s="112">
        <f>J121</f>
        <v>0</v>
      </c>
      <c r="L66" s="109"/>
    </row>
    <row r="67" spans="2:12" s="9" customFormat="1" ht="19.95" customHeight="1" x14ac:dyDescent="0.2">
      <c r="B67" s="109"/>
      <c r="D67" s="110" t="s">
        <v>207</v>
      </c>
      <c r="E67" s="111"/>
      <c r="F67" s="111"/>
      <c r="G67" s="111"/>
      <c r="H67" s="111"/>
      <c r="I67" s="111"/>
      <c r="J67" s="112">
        <f>J153</f>
        <v>0</v>
      </c>
      <c r="L67" s="109"/>
    </row>
    <row r="68" spans="2:12" s="9" customFormat="1" ht="19.95" customHeight="1" x14ac:dyDescent="0.2">
      <c r="B68" s="109"/>
      <c r="D68" s="110" t="s">
        <v>208</v>
      </c>
      <c r="E68" s="111"/>
      <c r="F68" s="111"/>
      <c r="G68" s="111"/>
      <c r="H68" s="111"/>
      <c r="I68" s="111"/>
      <c r="J68" s="112">
        <f>J200</f>
        <v>0</v>
      </c>
      <c r="L68" s="109"/>
    </row>
    <row r="69" spans="2:12" s="9" customFormat="1" ht="19.95" customHeight="1" x14ac:dyDescent="0.2">
      <c r="B69" s="109"/>
      <c r="D69" s="110" t="s">
        <v>209</v>
      </c>
      <c r="E69" s="111"/>
      <c r="F69" s="111"/>
      <c r="G69" s="111"/>
      <c r="H69" s="111"/>
      <c r="I69" s="111"/>
      <c r="J69" s="112">
        <f>J235</f>
        <v>0</v>
      </c>
      <c r="L69" s="109"/>
    </row>
    <row r="70" spans="2:12" s="9" customFormat="1" ht="19.95" customHeight="1" x14ac:dyDescent="0.2">
      <c r="B70" s="109"/>
      <c r="D70" s="110" t="s">
        <v>210</v>
      </c>
      <c r="E70" s="111"/>
      <c r="F70" s="111"/>
      <c r="G70" s="111"/>
      <c r="H70" s="111"/>
      <c r="I70" s="111"/>
      <c r="J70" s="112">
        <f>J250</f>
        <v>0</v>
      </c>
      <c r="L70" s="109"/>
    </row>
    <row r="71" spans="2:12" s="8" customFormat="1" ht="24.9" customHeight="1" x14ac:dyDescent="0.2">
      <c r="B71" s="105"/>
      <c r="D71" s="106" t="s">
        <v>211</v>
      </c>
      <c r="E71" s="107"/>
      <c r="F71" s="107"/>
      <c r="G71" s="107"/>
      <c r="H71" s="107"/>
      <c r="I71" s="107"/>
      <c r="J71" s="108">
        <f>J254</f>
        <v>0</v>
      </c>
      <c r="L71" s="105"/>
    </row>
    <row r="72" spans="2:12" s="9" customFormat="1" ht="19.95" customHeight="1" x14ac:dyDescent="0.2">
      <c r="B72" s="109"/>
      <c r="D72" s="110" t="s">
        <v>212</v>
      </c>
      <c r="E72" s="111"/>
      <c r="F72" s="111"/>
      <c r="G72" s="111"/>
      <c r="H72" s="111"/>
      <c r="I72" s="111"/>
      <c r="J72" s="112">
        <f>J255</f>
        <v>0</v>
      </c>
      <c r="L72" s="109"/>
    </row>
    <row r="73" spans="2:12" s="1" customFormat="1" ht="21.75" customHeight="1" x14ac:dyDescent="0.2">
      <c r="B73" s="34"/>
      <c r="L73" s="34"/>
    </row>
    <row r="74" spans="2:12" s="1" customFormat="1" ht="6.9" customHeight="1" x14ac:dyDescent="0.2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4"/>
    </row>
    <row r="78" spans="2:12" s="1" customFormat="1" ht="6.9" customHeight="1" x14ac:dyDescent="0.2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34"/>
    </row>
    <row r="79" spans="2:12" s="1" customFormat="1" ht="24.9" customHeight="1" x14ac:dyDescent="0.2">
      <c r="B79" s="34"/>
      <c r="C79" s="22" t="s">
        <v>157</v>
      </c>
      <c r="L79" s="34"/>
    </row>
    <row r="80" spans="2:12" s="1" customFormat="1" ht="6.9" customHeight="1" x14ac:dyDescent="0.2">
      <c r="B80" s="34"/>
      <c r="L80" s="34"/>
    </row>
    <row r="81" spans="2:63" s="1" customFormat="1" ht="12" customHeight="1" x14ac:dyDescent="0.2">
      <c r="B81" s="34"/>
      <c r="C81" s="28" t="s">
        <v>16</v>
      </c>
      <c r="L81" s="34"/>
    </row>
    <row r="82" spans="2:63" s="1" customFormat="1" ht="16.5" customHeight="1" x14ac:dyDescent="0.2">
      <c r="B82" s="34"/>
      <c r="E82" s="328" t="str">
        <f>E7</f>
        <v>ÚPRAVY HŘBITOVA KBELY- ETAPA1</v>
      </c>
      <c r="F82" s="329"/>
      <c r="G82" s="329"/>
      <c r="H82" s="329"/>
      <c r="L82" s="34"/>
    </row>
    <row r="83" spans="2:63" ht="12" customHeight="1" x14ac:dyDescent="0.2">
      <c r="B83" s="21"/>
      <c r="C83" s="28" t="s">
        <v>147</v>
      </c>
      <c r="L83" s="21"/>
    </row>
    <row r="84" spans="2:63" s="1" customFormat="1" ht="16.5" customHeight="1" x14ac:dyDescent="0.2">
      <c r="B84" s="34"/>
      <c r="E84" s="328" t="s">
        <v>148</v>
      </c>
      <c r="F84" s="330"/>
      <c r="G84" s="330"/>
      <c r="H84" s="330"/>
      <c r="L84" s="34"/>
    </row>
    <row r="85" spans="2:63" s="1" customFormat="1" ht="12" customHeight="1" x14ac:dyDescent="0.2">
      <c r="B85" s="34"/>
      <c r="C85" s="28" t="s">
        <v>149</v>
      </c>
      <c r="L85" s="34"/>
    </row>
    <row r="86" spans="2:63" s="1" customFormat="1" ht="16.5" customHeight="1" x14ac:dyDescent="0.2">
      <c r="B86" s="34"/>
      <c r="E86" s="292" t="str">
        <f>E11</f>
        <v>07 - KOLUMBÁRIUM</v>
      </c>
      <c r="F86" s="330"/>
      <c r="G86" s="330"/>
      <c r="H86" s="330"/>
      <c r="L86" s="34"/>
    </row>
    <row r="87" spans="2:63" s="1" customFormat="1" ht="6.9" customHeight="1" x14ac:dyDescent="0.2">
      <c r="B87" s="34"/>
      <c r="L87" s="34"/>
    </row>
    <row r="88" spans="2:63" s="1" customFormat="1" ht="12" customHeight="1" x14ac:dyDescent="0.2">
      <c r="B88" s="34"/>
      <c r="C88" s="28" t="s">
        <v>21</v>
      </c>
      <c r="F88" s="26" t="str">
        <f>F14</f>
        <v>Praha 9-Kbely</v>
      </c>
      <c r="I88" s="28" t="s">
        <v>23</v>
      </c>
      <c r="J88" s="51" t="str">
        <f>IF(J14="","",J14)</f>
        <v>17. 11. 2024</v>
      </c>
      <c r="L88" s="34"/>
    </row>
    <row r="89" spans="2:63" s="1" customFormat="1" ht="6.9" customHeight="1" x14ac:dyDescent="0.2">
      <c r="B89" s="34"/>
      <c r="L89" s="34"/>
    </row>
    <row r="90" spans="2:63" s="1" customFormat="1" ht="25.65" customHeight="1" x14ac:dyDescent="0.2">
      <c r="B90" s="34"/>
      <c r="C90" s="28" t="s">
        <v>29</v>
      </c>
      <c r="F90" s="26" t="str">
        <f>E17</f>
        <v>MĆ Praha 19, Semilská 43/1, 197 00 Praha 9-Kbely</v>
      </c>
      <c r="I90" s="28" t="s">
        <v>37</v>
      </c>
      <c r="J90" s="32" t="str">
        <f>E23</f>
        <v xml:space="preserve">Ing.Jan Pustějovský, Ph.D.,  </v>
      </c>
      <c r="L90" s="34"/>
    </row>
    <row r="91" spans="2:63" s="1" customFormat="1" ht="15.15" customHeight="1" x14ac:dyDescent="0.2">
      <c r="B91" s="34"/>
      <c r="C91" s="28" t="s">
        <v>35</v>
      </c>
      <c r="F91" s="26" t="str">
        <f>IF(E20="","",E20)</f>
        <v>Vyplň údaj</v>
      </c>
      <c r="I91" s="28" t="s">
        <v>40</v>
      </c>
      <c r="J91" s="32" t="str">
        <f>E26</f>
        <v xml:space="preserve"> </v>
      </c>
      <c r="L91" s="34"/>
    </row>
    <row r="92" spans="2:63" s="1" customFormat="1" ht="10.35" customHeight="1" x14ac:dyDescent="0.2">
      <c r="B92" s="34"/>
      <c r="L92" s="34"/>
    </row>
    <row r="93" spans="2:63" s="10" customFormat="1" ht="29.25" customHeight="1" x14ac:dyDescent="0.2">
      <c r="B93" s="113"/>
      <c r="C93" s="114" t="s">
        <v>158</v>
      </c>
      <c r="D93" s="115" t="s">
        <v>63</v>
      </c>
      <c r="E93" s="115" t="s">
        <v>59</v>
      </c>
      <c r="F93" s="115" t="s">
        <v>60</v>
      </c>
      <c r="G93" s="115" t="s">
        <v>159</v>
      </c>
      <c r="H93" s="115" t="s">
        <v>160</v>
      </c>
      <c r="I93" s="115" t="s">
        <v>161</v>
      </c>
      <c r="J93" s="116" t="s">
        <v>153</v>
      </c>
      <c r="K93" s="117" t="s">
        <v>162</v>
      </c>
      <c r="L93" s="113"/>
      <c r="M93" s="58" t="s">
        <v>34</v>
      </c>
      <c r="N93" s="59" t="s">
        <v>48</v>
      </c>
      <c r="O93" s="59" t="s">
        <v>163</v>
      </c>
      <c r="P93" s="59" t="s">
        <v>164</v>
      </c>
      <c r="Q93" s="59" t="s">
        <v>165</v>
      </c>
      <c r="R93" s="59" t="s">
        <v>166</v>
      </c>
      <c r="S93" s="59" t="s">
        <v>167</v>
      </c>
      <c r="T93" s="60" t="s">
        <v>168</v>
      </c>
    </row>
    <row r="94" spans="2:63" s="1" customFormat="1" ht="22.8" customHeight="1" x14ac:dyDescent="0.3">
      <c r="B94" s="34"/>
      <c r="C94" s="63" t="s">
        <v>169</v>
      </c>
      <c r="J94" s="118">
        <f>BK94</f>
        <v>0</v>
      </c>
      <c r="L94" s="34"/>
      <c r="M94" s="61"/>
      <c r="N94" s="52"/>
      <c r="O94" s="52"/>
      <c r="P94" s="119">
        <f>P95+P254</f>
        <v>0</v>
      </c>
      <c r="Q94" s="52"/>
      <c r="R94" s="119">
        <f>R95+R254</f>
        <v>40.834282086812593</v>
      </c>
      <c r="S94" s="52"/>
      <c r="T94" s="120">
        <f>T95+T254</f>
        <v>0</v>
      </c>
      <c r="AT94" s="18" t="s">
        <v>77</v>
      </c>
      <c r="AU94" s="18" t="s">
        <v>154</v>
      </c>
      <c r="BK94" s="121">
        <f>BK95+BK254</f>
        <v>0</v>
      </c>
    </row>
    <row r="95" spans="2:63" s="11" customFormat="1" ht="25.95" customHeight="1" x14ac:dyDescent="0.25">
      <c r="B95" s="122"/>
      <c r="D95" s="123" t="s">
        <v>77</v>
      </c>
      <c r="E95" s="124" t="s">
        <v>170</v>
      </c>
      <c r="F95" s="124" t="s">
        <v>171</v>
      </c>
      <c r="I95" s="125"/>
      <c r="J95" s="126">
        <f>BK95</f>
        <v>0</v>
      </c>
      <c r="L95" s="122"/>
      <c r="M95" s="127"/>
      <c r="P95" s="128">
        <f>P96+P121+P153+P200+P235+P250</f>
        <v>0</v>
      </c>
      <c r="R95" s="128">
        <f>R96+R121+R153+R200+R235+R250</f>
        <v>40.834282086812593</v>
      </c>
      <c r="T95" s="129">
        <f>T96+T121+T153+T200+T235+T250</f>
        <v>0</v>
      </c>
      <c r="AR95" s="123" t="s">
        <v>85</v>
      </c>
      <c r="AT95" s="130" t="s">
        <v>77</v>
      </c>
      <c r="AU95" s="130" t="s">
        <v>78</v>
      </c>
      <c r="AY95" s="123" t="s">
        <v>172</v>
      </c>
      <c r="BK95" s="131">
        <f>BK96+BK121+BK153+BK200+BK235+BK250</f>
        <v>0</v>
      </c>
    </row>
    <row r="96" spans="2:63" s="11" customFormat="1" ht="22.8" customHeight="1" x14ac:dyDescent="0.25">
      <c r="B96" s="122"/>
      <c r="D96" s="123" t="s">
        <v>77</v>
      </c>
      <c r="E96" s="132" t="s">
        <v>85</v>
      </c>
      <c r="F96" s="132" t="s">
        <v>173</v>
      </c>
      <c r="I96" s="125"/>
      <c r="J96" s="133">
        <f>BK96</f>
        <v>0</v>
      </c>
      <c r="L96" s="122"/>
      <c r="M96" s="127"/>
      <c r="P96" s="128">
        <f>SUM(P97:P120)</f>
        <v>0</v>
      </c>
      <c r="R96" s="128">
        <f>SUM(R97:R120)</f>
        <v>0</v>
      </c>
      <c r="T96" s="129">
        <f>SUM(T97:T120)</f>
        <v>0</v>
      </c>
      <c r="AR96" s="123" t="s">
        <v>85</v>
      </c>
      <c r="AT96" s="130" t="s">
        <v>77</v>
      </c>
      <c r="AU96" s="130" t="s">
        <v>85</v>
      </c>
      <c r="AY96" s="123" t="s">
        <v>172</v>
      </c>
      <c r="BK96" s="131">
        <f>SUM(BK97:BK120)</f>
        <v>0</v>
      </c>
    </row>
    <row r="97" spans="2:65" s="1" customFormat="1" ht="21.75" customHeight="1" x14ac:dyDescent="0.2">
      <c r="B97" s="34"/>
      <c r="C97" s="134" t="s">
        <v>85</v>
      </c>
      <c r="D97" s="134" t="s">
        <v>174</v>
      </c>
      <c r="E97" s="135" t="s">
        <v>213</v>
      </c>
      <c r="F97" s="136" t="s">
        <v>214</v>
      </c>
      <c r="G97" s="137" t="s">
        <v>215</v>
      </c>
      <c r="H97" s="138">
        <v>9.516</v>
      </c>
      <c r="I97" s="139"/>
      <c r="J97" s="140">
        <f>ROUND(I97*H97,2)</f>
        <v>0</v>
      </c>
      <c r="K97" s="141"/>
      <c r="L97" s="34"/>
      <c r="M97" s="142" t="s">
        <v>34</v>
      </c>
      <c r="N97" s="143" t="s">
        <v>49</v>
      </c>
      <c r="P97" s="144">
        <f>O97*H97</f>
        <v>0</v>
      </c>
      <c r="Q97" s="144">
        <v>0</v>
      </c>
      <c r="R97" s="144">
        <f>Q97*H97</f>
        <v>0</v>
      </c>
      <c r="S97" s="144">
        <v>0</v>
      </c>
      <c r="T97" s="145">
        <f>S97*H97</f>
        <v>0</v>
      </c>
      <c r="AR97" s="146" t="s">
        <v>178</v>
      </c>
      <c r="AT97" s="146" t="s">
        <v>174</v>
      </c>
      <c r="AU97" s="146" t="s">
        <v>87</v>
      </c>
      <c r="AY97" s="18" t="s">
        <v>172</v>
      </c>
      <c r="BE97" s="147">
        <f>IF(N97="základní",J97,0)</f>
        <v>0</v>
      </c>
      <c r="BF97" s="147">
        <f>IF(N97="snížená",J97,0)</f>
        <v>0</v>
      </c>
      <c r="BG97" s="147">
        <f>IF(N97="zákl. přenesená",J97,0)</f>
        <v>0</v>
      </c>
      <c r="BH97" s="147">
        <f>IF(N97="sníž. přenesená",J97,0)</f>
        <v>0</v>
      </c>
      <c r="BI97" s="147">
        <f>IF(N97="nulová",J97,0)</f>
        <v>0</v>
      </c>
      <c r="BJ97" s="18" t="s">
        <v>85</v>
      </c>
      <c r="BK97" s="147">
        <f>ROUND(I97*H97,2)</f>
        <v>0</v>
      </c>
      <c r="BL97" s="18" t="s">
        <v>178</v>
      </c>
      <c r="BM97" s="146" t="s">
        <v>216</v>
      </c>
    </row>
    <row r="98" spans="2:65" s="1" customFormat="1" ht="19.2" x14ac:dyDescent="0.2">
      <c r="B98" s="34"/>
      <c r="D98" s="148" t="s">
        <v>180</v>
      </c>
      <c r="F98" s="149" t="s">
        <v>217</v>
      </c>
      <c r="I98" s="150"/>
      <c r="L98" s="34"/>
      <c r="M98" s="151"/>
      <c r="T98" s="55"/>
      <c r="AT98" s="18" t="s">
        <v>180</v>
      </c>
      <c r="AU98" s="18" t="s">
        <v>87</v>
      </c>
    </row>
    <row r="99" spans="2:65" s="1" customFormat="1" ht="10.199999999999999" x14ac:dyDescent="0.2">
      <c r="B99" s="34"/>
      <c r="D99" s="152" t="s">
        <v>182</v>
      </c>
      <c r="F99" s="153" t="s">
        <v>218</v>
      </c>
      <c r="I99" s="150"/>
      <c r="L99" s="34"/>
      <c r="M99" s="151"/>
      <c r="T99" s="55"/>
      <c r="AT99" s="18" t="s">
        <v>182</v>
      </c>
      <c r="AU99" s="18" t="s">
        <v>87</v>
      </c>
    </row>
    <row r="100" spans="2:65" s="12" customFormat="1" ht="10.199999999999999" x14ac:dyDescent="0.2">
      <c r="B100" s="154"/>
      <c r="D100" s="148" t="s">
        <v>184</v>
      </c>
      <c r="E100" s="155" t="s">
        <v>34</v>
      </c>
      <c r="F100" s="156" t="s">
        <v>219</v>
      </c>
      <c r="H100" s="157">
        <v>9.516</v>
      </c>
      <c r="I100" s="158"/>
      <c r="L100" s="154"/>
      <c r="M100" s="159"/>
      <c r="T100" s="160"/>
      <c r="AT100" s="155" t="s">
        <v>184</v>
      </c>
      <c r="AU100" s="155" t="s">
        <v>87</v>
      </c>
      <c r="AV100" s="12" t="s">
        <v>87</v>
      </c>
      <c r="AW100" s="12" t="s">
        <v>39</v>
      </c>
      <c r="AX100" s="12" t="s">
        <v>85</v>
      </c>
      <c r="AY100" s="155" t="s">
        <v>172</v>
      </c>
    </row>
    <row r="101" spans="2:65" s="1" customFormat="1" ht="21.75" customHeight="1" x14ac:dyDescent="0.2">
      <c r="B101" s="34"/>
      <c r="C101" s="134" t="s">
        <v>87</v>
      </c>
      <c r="D101" s="134" t="s">
        <v>174</v>
      </c>
      <c r="E101" s="135" t="s">
        <v>220</v>
      </c>
      <c r="F101" s="136" t="s">
        <v>221</v>
      </c>
      <c r="G101" s="137" t="s">
        <v>215</v>
      </c>
      <c r="H101" s="138">
        <v>5.5510000000000002</v>
      </c>
      <c r="I101" s="139"/>
      <c r="J101" s="140">
        <f>ROUND(I101*H101,2)</f>
        <v>0</v>
      </c>
      <c r="K101" s="141"/>
      <c r="L101" s="34"/>
      <c r="M101" s="142" t="s">
        <v>34</v>
      </c>
      <c r="N101" s="143" t="s">
        <v>49</v>
      </c>
      <c r="P101" s="144">
        <f>O101*H101</f>
        <v>0</v>
      </c>
      <c r="Q101" s="144">
        <v>0</v>
      </c>
      <c r="R101" s="144">
        <f>Q101*H101</f>
        <v>0</v>
      </c>
      <c r="S101" s="144">
        <v>0</v>
      </c>
      <c r="T101" s="145">
        <f>S101*H101</f>
        <v>0</v>
      </c>
      <c r="AR101" s="146" t="s">
        <v>178</v>
      </c>
      <c r="AT101" s="146" t="s">
        <v>174</v>
      </c>
      <c r="AU101" s="146" t="s">
        <v>87</v>
      </c>
      <c r="AY101" s="18" t="s">
        <v>172</v>
      </c>
      <c r="BE101" s="147">
        <f>IF(N101="základní",J101,0)</f>
        <v>0</v>
      </c>
      <c r="BF101" s="147">
        <f>IF(N101="snížená",J101,0)</f>
        <v>0</v>
      </c>
      <c r="BG101" s="147">
        <f>IF(N101="zákl. přenesená",J101,0)</f>
        <v>0</v>
      </c>
      <c r="BH101" s="147">
        <f>IF(N101="sníž. přenesená",J101,0)</f>
        <v>0</v>
      </c>
      <c r="BI101" s="147">
        <f>IF(N101="nulová",J101,0)</f>
        <v>0</v>
      </c>
      <c r="BJ101" s="18" t="s">
        <v>85</v>
      </c>
      <c r="BK101" s="147">
        <f>ROUND(I101*H101,2)</f>
        <v>0</v>
      </c>
      <c r="BL101" s="18" t="s">
        <v>178</v>
      </c>
      <c r="BM101" s="146" t="s">
        <v>222</v>
      </c>
    </row>
    <row r="102" spans="2:65" s="1" customFormat="1" ht="19.2" x14ac:dyDescent="0.2">
      <c r="B102" s="34"/>
      <c r="D102" s="148" t="s">
        <v>180</v>
      </c>
      <c r="F102" s="149" t="s">
        <v>223</v>
      </c>
      <c r="I102" s="150"/>
      <c r="L102" s="34"/>
      <c r="M102" s="151"/>
      <c r="T102" s="55"/>
      <c r="AT102" s="18" t="s">
        <v>180</v>
      </c>
      <c r="AU102" s="18" t="s">
        <v>87</v>
      </c>
    </row>
    <row r="103" spans="2:65" s="1" customFormat="1" ht="10.199999999999999" x14ac:dyDescent="0.2">
      <c r="B103" s="34"/>
      <c r="D103" s="152" t="s">
        <v>182</v>
      </c>
      <c r="F103" s="153" t="s">
        <v>224</v>
      </c>
      <c r="I103" s="150"/>
      <c r="L103" s="34"/>
      <c r="M103" s="151"/>
      <c r="T103" s="55"/>
      <c r="AT103" s="18" t="s">
        <v>182</v>
      </c>
      <c r="AU103" s="18" t="s">
        <v>87</v>
      </c>
    </row>
    <row r="104" spans="2:65" s="12" customFormat="1" ht="10.199999999999999" x14ac:dyDescent="0.2">
      <c r="B104" s="154"/>
      <c r="D104" s="148" t="s">
        <v>184</v>
      </c>
      <c r="E104" s="155" t="s">
        <v>34</v>
      </c>
      <c r="F104" s="156" t="s">
        <v>225</v>
      </c>
      <c r="H104" s="157">
        <v>5.5510000000000002</v>
      </c>
      <c r="I104" s="158"/>
      <c r="L104" s="154"/>
      <c r="M104" s="159"/>
      <c r="T104" s="160"/>
      <c r="AT104" s="155" t="s">
        <v>184</v>
      </c>
      <c r="AU104" s="155" t="s">
        <v>87</v>
      </c>
      <c r="AV104" s="12" t="s">
        <v>87</v>
      </c>
      <c r="AW104" s="12" t="s">
        <v>39</v>
      </c>
      <c r="AX104" s="12" t="s">
        <v>85</v>
      </c>
      <c r="AY104" s="155" t="s">
        <v>172</v>
      </c>
    </row>
    <row r="105" spans="2:65" s="1" customFormat="1" ht="16.5" customHeight="1" x14ac:dyDescent="0.2">
      <c r="B105" s="34"/>
      <c r="C105" s="134" t="s">
        <v>193</v>
      </c>
      <c r="D105" s="134" t="s">
        <v>174</v>
      </c>
      <c r="E105" s="135" t="s">
        <v>226</v>
      </c>
      <c r="F105" s="136" t="s">
        <v>227</v>
      </c>
      <c r="G105" s="137" t="s">
        <v>228</v>
      </c>
      <c r="H105" s="138">
        <v>9.4369999999999994</v>
      </c>
      <c r="I105" s="139"/>
      <c r="J105" s="140">
        <f>ROUND(I105*H105,2)</f>
        <v>0</v>
      </c>
      <c r="K105" s="141"/>
      <c r="L105" s="34"/>
      <c r="M105" s="142" t="s">
        <v>34</v>
      </c>
      <c r="N105" s="143" t="s">
        <v>49</v>
      </c>
      <c r="P105" s="144">
        <f>O105*H105</f>
        <v>0</v>
      </c>
      <c r="Q105" s="144">
        <v>0</v>
      </c>
      <c r="R105" s="144">
        <f>Q105*H105</f>
        <v>0</v>
      </c>
      <c r="S105" s="144">
        <v>0</v>
      </c>
      <c r="T105" s="145">
        <f>S105*H105</f>
        <v>0</v>
      </c>
      <c r="AR105" s="146" t="s">
        <v>178</v>
      </c>
      <c r="AT105" s="146" t="s">
        <v>174</v>
      </c>
      <c r="AU105" s="146" t="s">
        <v>87</v>
      </c>
      <c r="AY105" s="18" t="s">
        <v>172</v>
      </c>
      <c r="BE105" s="147">
        <f>IF(N105="základní",J105,0)</f>
        <v>0</v>
      </c>
      <c r="BF105" s="147">
        <f>IF(N105="snížená",J105,0)</f>
        <v>0</v>
      </c>
      <c r="BG105" s="147">
        <f>IF(N105="zákl. přenesená",J105,0)</f>
        <v>0</v>
      </c>
      <c r="BH105" s="147">
        <f>IF(N105="sníž. přenesená",J105,0)</f>
        <v>0</v>
      </c>
      <c r="BI105" s="147">
        <f>IF(N105="nulová",J105,0)</f>
        <v>0</v>
      </c>
      <c r="BJ105" s="18" t="s">
        <v>85</v>
      </c>
      <c r="BK105" s="147">
        <f>ROUND(I105*H105,2)</f>
        <v>0</v>
      </c>
      <c r="BL105" s="18" t="s">
        <v>178</v>
      </c>
      <c r="BM105" s="146" t="s">
        <v>229</v>
      </c>
    </row>
    <row r="106" spans="2:65" s="1" customFormat="1" ht="19.2" x14ac:dyDescent="0.2">
      <c r="B106" s="34"/>
      <c r="D106" s="148" t="s">
        <v>180</v>
      </c>
      <c r="F106" s="149" t="s">
        <v>230</v>
      </c>
      <c r="I106" s="150"/>
      <c r="L106" s="34"/>
      <c r="M106" s="151"/>
      <c r="T106" s="55"/>
      <c r="AT106" s="18" t="s">
        <v>180</v>
      </c>
      <c r="AU106" s="18" t="s">
        <v>87</v>
      </c>
    </row>
    <row r="107" spans="2:65" s="1" customFormat="1" ht="10.199999999999999" x14ac:dyDescent="0.2">
      <c r="B107" s="34"/>
      <c r="D107" s="152" t="s">
        <v>182</v>
      </c>
      <c r="F107" s="153" t="s">
        <v>231</v>
      </c>
      <c r="I107" s="150"/>
      <c r="L107" s="34"/>
      <c r="M107" s="151"/>
      <c r="T107" s="55"/>
      <c r="AT107" s="18" t="s">
        <v>182</v>
      </c>
      <c r="AU107" s="18" t="s">
        <v>87</v>
      </c>
    </row>
    <row r="108" spans="2:65" s="12" customFormat="1" ht="10.199999999999999" x14ac:dyDescent="0.2">
      <c r="B108" s="154"/>
      <c r="D108" s="148" t="s">
        <v>184</v>
      </c>
      <c r="E108" s="155" t="s">
        <v>34</v>
      </c>
      <c r="F108" s="156" t="s">
        <v>232</v>
      </c>
      <c r="H108" s="157">
        <v>9.4369999999999994</v>
      </c>
      <c r="I108" s="158"/>
      <c r="L108" s="154"/>
      <c r="M108" s="159"/>
      <c r="T108" s="160"/>
      <c r="AT108" s="155" t="s">
        <v>184</v>
      </c>
      <c r="AU108" s="155" t="s">
        <v>87</v>
      </c>
      <c r="AV108" s="12" t="s">
        <v>87</v>
      </c>
      <c r="AW108" s="12" t="s">
        <v>39</v>
      </c>
      <c r="AX108" s="12" t="s">
        <v>85</v>
      </c>
      <c r="AY108" s="155" t="s">
        <v>172</v>
      </c>
    </row>
    <row r="109" spans="2:65" s="1" customFormat="1" ht="16.5" customHeight="1" x14ac:dyDescent="0.2">
      <c r="B109" s="34"/>
      <c r="C109" s="134" t="s">
        <v>178</v>
      </c>
      <c r="D109" s="134" t="s">
        <v>174</v>
      </c>
      <c r="E109" s="135" t="s">
        <v>233</v>
      </c>
      <c r="F109" s="136" t="s">
        <v>234</v>
      </c>
      <c r="G109" s="137" t="s">
        <v>215</v>
      </c>
      <c r="H109" s="138">
        <v>3.9649999999999999</v>
      </c>
      <c r="I109" s="139"/>
      <c r="J109" s="140">
        <f>ROUND(I109*H109,2)</f>
        <v>0</v>
      </c>
      <c r="K109" s="141"/>
      <c r="L109" s="34"/>
      <c r="M109" s="142" t="s">
        <v>34</v>
      </c>
      <c r="N109" s="143" t="s">
        <v>49</v>
      </c>
      <c r="P109" s="144">
        <f>O109*H109</f>
        <v>0</v>
      </c>
      <c r="Q109" s="144">
        <v>0</v>
      </c>
      <c r="R109" s="144">
        <f>Q109*H109</f>
        <v>0</v>
      </c>
      <c r="S109" s="144">
        <v>0</v>
      </c>
      <c r="T109" s="145">
        <f>S109*H109</f>
        <v>0</v>
      </c>
      <c r="AR109" s="146" t="s">
        <v>178</v>
      </c>
      <c r="AT109" s="146" t="s">
        <v>174</v>
      </c>
      <c r="AU109" s="146" t="s">
        <v>87</v>
      </c>
      <c r="AY109" s="18" t="s">
        <v>172</v>
      </c>
      <c r="BE109" s="147">
        <f>IF(N109="základní",J109,0)</f>
        <v>0</v>
      </c>
      <c r="BF109" s="147">
        <f>IF(N109="snížená",J109,0)</f>
        <v>0</v>
      </c>
      <c r="BG109" s="147">
        <f>IF(N109="zákl. přenesená",J109,0)</f>
        <v>0</v>
      </c>
      <c r="BH109" s="147">
        <f>IF(N109="sníž. přenesená",J109,0)</f>
        <v>0</v>
      </c>
      <c r="BI109" s="147">
        <f>IF(N109="nulová",J109,0)</f>
        <v>0</v>
      </c>
      <c r="BJ109" s="18" t="s">
        <v>85</v>
      </c>
      <c r="BK109" s="147">
        <f>ROUND(I109*H109,2)</f>
        <v>0</v>
      </c>
      <c r="BL109" s="18" t="s">
        <v>178</v>
      </c>
      <c r="BM109" s="146" t="s">
        <v>235</v>
      </c>
    </row>
    <row r="110" spans="2:65" s="1" customFormat="1" ht="19.2" x14ac:dyDescent="0.2">
      <c r="B110" s="34"/>
      <c r="D110" s="148" t="s">
        <v>180</v>
      </c>
      <c r="F110" s="149" t="s">
        <v>236</v>
      </c>
      <c r="I110" s="150"/>
      <c r="L110" s="34"/>
      <c r="M110" s="151"/>
      <c r="T110" s="55"/>
      <c r="AT110" s="18" t="s">
        <v>180</v>
      </c>
      <c r="AU110" s="18" t="s">
        <v>87</v>
      </c>
    </row>
    <row r="111" spans="2:65" s="1" customFormat="1" ht="10.199999999999999" x14ac:dyDescent="0.2">
      <c r="B111" s="34"/>
      <c r="D111" s="152" t="s">
        <v>182</v>
      </c>
      <c r="F111" s="153" t="s">
        <v>237</v>
      </c>
      <c r="I111" s="150"/>
      <c r="L111" s="34"/>
      <c r="M111" s="151"/>
      <c r="T111" s="55"/>
      <c r="AT111" s="18" t="s">
        <v>182</v>
      </c>
      <c r="AU111" s="18" t="s">
        <v>87</v>
      </c>
    </row>
    <row r="112" spans="2:65" s="12" customFormat="1" ht="10.199999999999999" x14ac:dyDescent="0.2">
      <c r="B112" s="154"/>
      <c r="D112" s="148" t="s">
        <v>184</v>
      </c>
      <c r="E112" s="155" t="s">
        <v>34</v>
      </c>
      <c r="F112" s="156" t="s">
        <v>238</v>
      </c>
      <c r="H112" s="157">
        <v>3.9649999999999999</v>
      </c>
      <c r="I112" s="158"/>
      <c r="L112" s="154"/>
      <c r="M112" s="159"/>
      <c r="T112" s="160"/>
      <c r="AT112" s="155" t="s">
        <v>184</v>
      </c>
      <c r="AU112" s="155" t="s">
        <v>87</v>
      </c>
      <c r="AV112" s="12" t="s">
        <v>87</v>
      </c>
      <c r="AW112" s="12" t="s">
        <v>39</v>
      </c>
      <c r="AX112" s="12" t="s">
        <v>85</v>
      </c>
      <c r="AY112" s="155" t="s">
        <v>172</v>
      </c>
    </row>
    <row r="113" spans="2:65" s="1" customFormat="1" ht="16.5" customHeight="1" x14ac:dyDescent="0.2">
      <c r="B113" s="34"/>
      <c r="C113" s="134" t="s">
        <v>239</v>
      </c>
      <c r="D113" s="134" t="s">
        <v>174</v>
      </c>
      <c r="E113" s="135" t="s">
        <v>240</v>
      </c>
      <c r="F113" s="136" t="s">
        <v>241</v>
      </c>
      <c r="G113" s="137" t="s">
        <v>215</v>
      </c>
      <c r="H113" s="138">
        <v>3.9649999999999999</v>
      </c>
      <c r="I113" s="139"/>
      <c r="J113" s="140">
        <f>ROUND(I113*H113,2)</f>
        <v>0</v>
      </c>
      <c r="K113" s="141"/>
      <c r="L113" s="34"/>
      <c r="M113" s="142" t="s">
        <v>34</v>
      </c>
      <c r="N113" s="143" t="s">
        <v>49</v>
      </c>
      <c r="P113" s="144">
        <f>O113*H113</f>
        <v>0</v>
      </c>
      <c r="Q113" s="144">
        <v>0</v>
      </c>
      <c r="R113" s="144">
        <f>Q113*H113</f>
        <v>0</v>
      </c>
      <c r="S113" s="144">
        <v>0</v>
      </c>
      <c r="T113" s="145">
        <f>S113*H113</f>
        <v>0</v>
      </c>
      <c r="AR113" s="146" t="s">
        <v>178</v>
      </c>
      <c r="AT113" s="146" t="s">
        <v>174</v>
      </c>
      <c r="AU113" s="146" t="s">
        <v>87</v>
      </c>
      <c r="AY113" s="18" t="s">
        <v>172</v>
      </c>
      <c r="BE113" s="147">
        <f>IF(N113="základní",J113,0)</f>
        <v>0</v>
      </c>
      <c r="BF113" s="147">
        <f>IF(N113="snížená",J113,0)</f>
        <v>0</v>
      </c>
      <c r="BG113" s="147">
        <f>IF(N113="zákl. přenesená",J113,0)</f>
        <v>0</v>
      </c>
      <c r="BH113" s="147">
        <f>IF(N113="sníž. přenesená",J113,0)</f>
        <v>0</v>
      </c>
      <c r="BI113" s="147">
        <f>IF(N113="nulová",J113,0)</f>
        <v>0</v>
      </c>
      <c r="BJ113" s="18" t="s">
        <v>85</v>
      </c>
      <c r="BK113" s="147">
        <f>ROUND(I113*H113,2)</f>
        <v>0</v>
      </c>
      <c r="BL113" s="18" t="s">
        <v>178</v>
      </c>
      <c r="BM113" s="146" t="s">
        <v>242</v>
      </c>
    </row>
    <row r="114" spans="2:65" s="1" customFormat="1" ht="19.2" x14ac:dyDescent="0.2">
      <c r="B114" s="34"/>
      <c r="D114" s="148" t="s">
        <v>180</v>
      </c>
      <c r="F114" s="149" t="s">
        <v>243</v>
      </c>
      <c r="I114" s="150"/>
      <c r="L114" s="34"/>
      <c r="M114" s="151"/>
      <c r="T114" s="55"/>
      <c r="AT114" s="18" t="s">
        <v>180</v>
      </c>
      <c r="AU114" s="18" t="s">
        <v>87</v>
      </c>
    </row>
    <row r="115" spans="2:65" s="1" customFormat="1" ht="10.199999999999999" x14ac:dyDescent="0.2">
      <c r="B115" s="34"/>
      <c r="D115" s="152" t="s">
        <v>182</v>
      </c>
      <c r="F115" s="153" t="s">
        <v>244</v>
      </c>
      <c r="I115" s="150"/>
      <c r="L115" s="34"/>
      <c r="M115" s="151"/>
      <c r="T115" s="55"/>
      <c r="AT115" s="18" t="s">
        <v>182</v>
      </c>
      <c r="AU115" s="18" t="s">
        <v>87</v>
      </c>
    </row>
    <row r="116" spans="2:65" s="12" customFormat="1" ht="10.199999999999999" x14ac:dyDescent="0.2">
      <c r="B116" s="154"/>
      <c r="D116" s="148" t="s">
        <v>184</v>
      </c>
      <c r="E116" s="155" t="s">
        <v>34</v>
      </c>
      <c r="F116" s="156" t="s">
        <v>238</v>
      </c>
      <c r="H116" s="157">
        <v>3.9649999999999999</v>
      </c>
      <c r="I116" s="158"/>
      <c r="L116" s="154"/>
      <c r="M116" s="159"/>
      <c r="T116" s="160"/>
      <c r="AT116" s="155" t="s">
        <v>184</v>
      </c>
      <c r="AU116" s="155" t="s">
        <v>87</v>
      </c>
      <c r="AV116" s="12" t="s">
        <v>87</v>
      </c>
      <c r="AW116" s="12" t="s">
        <v>39</v>
      </c>
      <c r="AX116" s="12" t="s">
        <v>85</v>
      </c>
      <c r="AY116" s="155" t="s">
        <v>172</v>
      </c>
    </row>
    <row r="117" spans="2:65" s="1" customFormat="1" ht="16.5" customHeight="1" x14ac:dyDescent="0.2">
      <c r="B117" s="34"/>
      <c r="C117" s="134" t="s">
        <v>245</v>
      </c>
      <c r="D117" s="134" t="s">
        <v>174</v>
      </c>
      <c r="E117" s="135" t="s">
        <v>246</v>
      </c>
      <c r="F117" s="136" t="s">
        <v>247</v>
      </c>
      <c r="G117" s="137" t="s">
        <v>215</v>
      </c>
      <c r="H117" s="138">
        <v>3.9649999999999999</v>
      </c>
      <c r="I117" s="139"/>
      <c r="J117" s="140">
        <f>ROUND(I117*H117,2)</f>
        <v>0</v>
      </c>
      <c r="K117" s="141"/>
      <c r="L117" s="34"/>
      <c r="M117" s="142" t="s">
        <v>34</v>
      </c>
      <c r="N117" s="143" t="s">
        <v>49</v>
      </c>
      <c r="P117" s="144">
        <f>O117*H117</f>
        <v>0</v>
      </c>
      <c r="Q117" s="144">
        <v>0</v>
      </c>
      <c r="R117" s="144">
        <f>Q117*H117</f>
        <v>0</v>
      </c>
      <c r="S117" s="144">
        <v>0</v>
      </c>
      <c r="T117" s="145">
        <f>S117*H117</f>
        <v>0</v>
      </c>
      <c r="AR117" s="146" t="s">
        <v>178</v>
      </c>
      <c r="AT117" s="146" t="s">
        <v>174</v>
      </c>
      <c r="AU117" s="146" t="s">
        <v>87</v>
      </c>
      <c r="AY117" s="18" t="s">
        <v>172</v>
      </c>
      <c r="BE117" s="147">
        <f>IF(N117="základní",J117,0)</f>
        <v>0</v>
      </c>
      <c r="BF117" s="147">
        <f>IF(N117="snížená",J117,0)</f>
        <v>0</v>
      </c>
      <c r="BG117" s="147">
        <f>IF(N117="zákl. přenesená",J117,0)</f>
        <v>0</v>
      </c>
      <c r="BH117" s="147">
        <f>IF(N117="sníž. přenesená",J117,0)</f>
        <v>0</v>
      </c>
      <c r="BI117" s="147">
        <f>IF(N117="nulová",J117,0)</f>
        <v>0</v>
      </c>
      <c r="BJ117" s="18" t="s">
        <v>85</v>
      </c>
      <c r="BK117" s="147">
        <f>ROUND(I117*H117,2)</f>
        <v>0</v>
      </c>
      <c r="BL117" s="18" t="s">
        <v>178</v>
      </c>
      <c r="BM117" s="146" t="s">
        <v>248</v>
      </c>
    </row>
    <row r="118" spans="2:65" s="1" customFormat="1" ht="19.2" x14ac:dyDescent="0.2">
      <c r="B118" s="34"/>
      <c r="D118" s="148" t="s">
        <v>180</v>
      </c>
      <c r="F118" s="149" t="s">
        <v>249</v>
      </c>
      <c r="I118" s="150"/>
      <c r="L118" s="34"/>
      <c r="M118" s="151"/>
      <c r="T118" s="55"/>
      <c r="AT118" s="18" t="s">
        <v>180</v>
      </c>
      <c r="AU118" s="18" t="s">
        <v>87</v>
      </c>
    </row>
    <row r="119" spans="2:65" s="1" customFormat="1" ht="10.199999999999999" x14ac:dyDescent="0.2">
      <c r="B119" s="34"/>
      <c r="D119" s="152" t="s">
        <v>182</v>
      </c>
      <c r="F119" s="153" t="s">
        <v>250</v>
      </c>
      <c r="I119" s="150"/>
      <c r="L119" s="34"/>
      <c r="M119" s="151"/>
      <c r="T119" s="55"/>
      <c r="AT119" s="18" t="s">
        <v>182</v>
      </c>
      <c r="AU119" s="18" t="s">
        <v>87</v>
      </c>
    </row>
    <row r="120" spans="2:65" s="12" customFormat="1" ht="10.199999999999999" x14ac:dyDescent="0.2">
      <c r="B120" s="154"/>
      <c r="D120" s="148" t="s">
        <v>184</v>
      </c>
      <c r="E120" s="155" t="s">
        <v>34</v>
      </c>
      <c r="F120" s="156" t="s">
        <v>238</v>
      </c>
      <c r="H120" s="157">
        <v>3.9649999999999999</v>
      </c>
      <c r="I120" s="158"/>
      <c r="L120" s="154"/>
      <c r="M120" s="159"/>
      <c r="T120" s="160"/>
      <c r="AT120" s="155" t="s">
        <v>184</v>
      </c>
      <c r="AU120" s="155" t="s">
        <v>87</v>
      </c>
      <c r="AV120" s="12" t="s">
        <v>87</v>
      </c>
      <c r="AW120" s="12" t="s">
        <v>39</v>
      </c>
      <c r="AX120" s="12" t="s">
        <v>85</v>
      </c>
      <c r="AY120" s="155" t="s">
        <v>172</v>
      </c>
    </row>
    <row r="121" spans="2:65" s="11" customFormat="1" ht="22.8" customHeight="1" x14ac:dyDescent="0.25">
      <c r="B121" s="122"/>
      <c r="D121" s="123" t="s">
        <v>77</v>
      </c>
      <c r="E121" s="132" t="s">
        <v>87</v>
      </c>
      <c r="F121" s="132" t="s">
        <v>251</v>
      </c>
      <c r="I121" s="125"/>
      <c r="J121" s="133">
        <f>BK121</f>
        <v>0</v>
      </c>
      <c r="L121" s="122"/>
      <c r="M121" s="127"/>
      <c r="P121" s="128">
        <f>SUM(P122:P152)</f>
        <v>0</v>
      </c>
      <c r="R121" s="128">
        <f>SUM(R122:R152)</f>
        <v>19.793593067412601</v>
      </c>
      <c r="T121" s="129">
        <f>SUM(T122:T152)</f>
        <v>0</v>
      </c>
      <c r="AR121" s="123" t="s">
        <v>85</v>
      </c>
      <c r="AT121" s="130" t="s">
        <v>77</v>
      </c>
      <c r="AU121" s="130" t="s">
        <v>85</v>
      </c>
      <c r="AY121" s="123" t="s">
        <v>172</v>
      </c>
      <c r="BK121" s="131">
        <f>SUM(BK122:BK152)</f>
        <v>0</v>
      </c>
    </row>
    <row r="122" spans="2:65" s="1" customFormat="1" ht="16.5" customHeight="1" x14ac:dyDescent="0.2">
      <c r="B122" s="34"/>
      <c r="C122" s="134" t="s">
        <v>252</v>
      </c>
      <c r="D122" s="134" t="s">
        <v>174</v>
      </c>
      <c r="E122" s="135" t="s">
        <v>253</v>
      </c>
      <c r="F122" s="136" t="s">
        <v>254</v>
      </c>
      <c r="G122" s="137" t="s">
        <v>215</v>
      </c>
      <c r="H122" s="138">
        <v>1.952</v>
      </c>
      <c r="I122" s="139"/>
      <c r="J122" s="140">
        <f>ROUND(I122*H122,2)</f>
        <v>0</v>
      </c>
      <c r="K122" s="141"/>
      <c r="L122" s="34"/>
      <c r="M122" s="142" t="s">
        <v>34</v>
      </c>
      <c r="N122" s="143" t="s">
        <v>49</v>
      </c>
      <c r="P122" s="144">
        <f>O122*H122</f>
        <v>0</v>
      </c>
      <c r="Q122" s="144">
        <v>2.5018722040000001</v>
      </c>
      <c r="R122" s="144">
        <f>Q122*H122</f>
        <v>4.8836545422080002</v>
      </c>
      <c r="S122" s="144">
        <v>0</v>
      </c>
      <c r="T122" s="145">
        <f>S122*H122</f>
        <v>0</v>
      </c>
      <c r="AR122" s="146" t="s">
        <v>178</v>
      </c>
      <c r="AT122" s="146" t="s">
        <v>174</v>
      </c>
      <c r="AU122" s="146" t="s">
        <v>87</v>
      </c>
      <c r="AY122" s="18" t="s">
        <v>172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8" t="s">
        <v>85</v>
      </c>
      <c r="BK122" s="147">
        <f>ROUND(I122*H122,2)</f>
        <v>0</v>
      </c>
      <c r="BL122" s="18" t="s">
        <v>178</v>
      </c>
      <c r="BM122" s="146" t="s">
        <v>255</v>
      </c>
    </row>
    <row r="123" spans="2:65" s="1" customFormat="1" ht="10.199999999999999" x14ac:dyDescent="0.2">
      <c r="B123" s="34"/>
      <c r="D123" s="148" t="s">
        <v>180</v>
      </c>
      <c r="F123" s="149" t="s">
        <v>256</v>
      </c>
      <c r="I123" s="150"/>
      <c r="L123" s="34"/>
      <c r="M123" s="151"/>
      <c r="T123" s="55"/>
      <c r="AT123" s="18" t="s">
        <v>180</v>
      </c>
      <c r="AU123" s="18" t="s">
        <v>87</v>
      </c>
    </row>
    <row r="124" spans="2:65" s="1" customFormat="1" ht="10.199999999999999" x14ac:dyDescent="0.2">
      <c r="B124" s="34"/>
      <c r="D124" s="152" t="s">
        <v>182</v>
      </c>
      <c r="F124" s="153" t="s">
        <v>257</v>
      </c>
      <c r="I124" s="150"/>
      <c r="L124" s="34"/>
      <c r="M124" s="151"/>
      <c r="T124" s="55"/>
      <c r="AT124" s="18" t="s">
        <v>182</v>
      </c>
      <c r="AU124" s="18" t="s">
        <v>87</v>
      </c>
    </row>
    <row r="125" spans="2:65" s="12" customFormat="1" ht="10.199999999999999" x14ac:dyDescent="0.2">
      <c r="B125" s="154"/>
      <c r="D125" s="148" t="s">
        <v>184</v>
      </c>
      <c r="E125" s="155" t="s">
        <v>34</v>
      </c>
      <c r="F125" s="156" t="s">
        <v>258</v>
      </c>
      <c r="H125" s="157">
        <v>1.952</v>
      </c>
      <c r="I125" s="158"/>
      <c r="L125" s="154"/>
      <c r="M125" s="159"/>
      <c r="T125" s="160"/>
      <c r="AT125" s="155" t="s">
        <v>184</v>
      </c>
      <c r="AU125" s="155" t="s">
        <v>87</v>
      </c>
      <c r="AV125" s="12" t="s">
        <v>87</v>
      </c>
      <c r="AW125" s="12" t="s">
        <v>39</v>
      </c>
      <c r="AX125" s="12" t="s">
        <v>78</v>
      </c>
      <c r="AY125" s="155" t="s">
        <v>172</v>
      </c>
    </row>
    <row r="126" spans="2:65" s="13" customFormat="1" ht="10.199999999999999" x14ac:dyDescent="0.2">
      <c r="B126" s="164"/>
      <c r="D126" s="148" t="s">
        <v>184</v>
      </c>
      <c r="E126" s="165" t="s">
        <v>34</v>
      </c>
      <c r="F126" s="166" t="s">
        <v>259</v>
      </c>
      <c r="H126" s="167">
        <v>1.952</v>
      </c>
      <c r="I126" s="168"/>
      <c r="L126" s="164"/>
      <c r="M126" s="169"/>
      <c r="T126" s="170"/>
      <c r="AT126" s="165" t="s">
        <v>184</v>
      </c>
      <c r="AU126" s="165" t="s">
        <v>87</v>
      </c>
      <c r="AV126" s="13" t="s">
        <v>178</v>
      </c>
      <c r="AW126" s="13" t="s">
        <v>39</v>
      </c>
      <c r="AX126" s="13" t="s">
        <v>85</v>
      </c>
      <c r="AY126" s="165" t="s">
        <v>172</v>
      </c>
    </row>
    <row r="127" spans="2:65" s="1" customFormat="1" ht="16.5" customHeight="1" x14ac:dyDescent="0.2">
      <c r="B127" s="34"/>
      <c r="C127" s="134" t="s">
        <v>260</v>
      </c>
      <c r="D127" s="134" t="s">
        <v>174</v>
      </c>
      <c r="E127" s="135" t="s">
        <v>261</v>
      </c>
      <c r="F127" s="136" t="s">
        <v>262</v>
      </c>
      <c r="G127" s="137" t="s">
        <v>228</v>
      </c>
      <c r="H127" s="138">
        <v>0.11799999999999999</v>
      </c>
      <c r="I127" s="139"/>
      <c r="J127" s="140">
        <f>ROUND(I127*H127,2)</f>
        <v>0</v>
      </c>
      <c r="K127" s="141"/>
      <c r="L127" s="34"/>
      <c r="M127" s="142" t="s">
        <v>34</v>
      </c>
      <c r="N127" s="143" t="s">
        <v>49</v>
      </c>
      <c r="P127" s="144">
        <f>O127*H127</f>
        <v>0</v>
      </c>
      <c r="Q127" s="144">
        <v>1.0627727796999999</v>
      </c>
      <c r="R127" s="144">
        <f>Q127*H127</f>
        <v>0.12540718800459999</v>
      </c>
      <c r="S127" s="144">
        <v>0</v>
      </c>
      <c r="T127" s="145">
        <f>S127*H127</f>
        <v>0</v>
      </c>
      <c r="AR127" s="146" t="s">
        <v>178</v>
      </c>
      <c r="AT127" s="146" t="s">
        <v>174</v>
      </c>
      <c r="AU127" s="146" t="s">
        <v>87</v>
      </c>
      <c r="AY127" s="18" t="s">
        <v>172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8" t="s">
        <v>85</v>
      </c>
      <c r="BK127" s="147">
        <f>ROUND(I127*H127,2)</f>
        <v>0</v>
      </c>
      <c r="BL127" s="18" t="s">
        <v>178</v>
      </c>
      <c r="BM127" s="146" t="s">
        <v>263</v>
      </c>
    </row>
    <row r="128" spans="2:65" s="1" customFormat="1" ht="10.199999999999999" x14ac:dyDescent="0.2">
      <c r="B128" s="34"/>
      <c r="D128" s="148" t="s">
        <v>180</v>
      </c>
      <c r="F128" s="149" t="s">
        <v>264</v>
      </c>
      <c r="I128" s="150"/>
      <c r="L128" s="34"/>
      <c r="M128" s="151"/>
      <c r="T128" s="55"/>
      <c r="AT128" s="18" t="s">
        <v>180</v>
      </c>
      <c r="AU128" s="18" t="s">
        <v>87</v>
      </c>
    </row>
    <row r="129" spans="2:65" s="1" customFormat="1" ht="10.199999999999999" x14ac:dyDescent="0.2">
      <c r="B129" s="34"/>
      <c r="D129" s="152" t="s">
        <v>182</v>
      </c>
      <c r="F129" s="153" t="s">
        <v>265</v>
      </c>
      <c r="I129" s="150"/>
      <c r="L129" s="34"/>
      <c r="M129" s="151"/>
      <c r="T129" s="55"/>
      <c r="AT129" s="18" t="s">
        <v>182</v>
      </c>
      <c r="AU129" s="18" t="s">
        <v>87</v>
      </c>
    </row>
    <row r="130" spans="2:65" s="14" customFormat="1" ht="10.199999999999999" x14ac:dyDescent="0.2">
      <c r="B130" s="171"/>
      <c r="D130" s="148" t="s">
        <v>184</v>
      </c>
      <c r="E130" s="172" t="s">
        <v>34</v>
      </c>
      <c r="F130" s="173" t="s">
        <v>266</v>
      </c>
      <c r="H130" s="172" t="s">
        <v>34</v>
      </c>
      <c r="I130" s="174"/>
      <c r="L130" s="171"/>
      <c r="M130" s="175"/>
      <c r="T130" s="176"/>
      <c r="AT130" s="172" t="s">
        <v>184</v>
      </c>
      <c r="AU130" s="172" t="s">
        <v>87</v>
      </c>
      <c r="AV130" s="14" t="s">
        <v>85</v>
      </c>
      <c r="AW130" s="14" t="s">
        <v>39</v>
      </c>
      <c r="AX130" s="14" t="s">
        <v>78</v>
      </c>
      <c r="AY130" s="172" t="s">
        <v>172</v>
      </c>
    </row>
    <row r="131" spans="2:65" s="14" customFormat="1" ht="10.199999999999999" x14ac:dyDescent="0.2">
      <c r="B131" s="171"/>
      <c r="D131" s="148" t="s">
        <v>184</v>
      </c>
      <c r="E131" s="172" t="s">
        <v>34</v>
      </c>
      <c r="F131" s="173" t="s">
        <v>267</v>
      </c>
      <c r="H131" s="172" t="s">
        <v>34</v>
      </c>
      <c r="I131" s="174"/>
      <c r="L131" s="171"/>
      <c r="M131" s="175"/>
      <c r="T131" s="176"/>
      <c r="AT131" s="172" t="s">
        <v>184</v>
      </c>
      <c r="AU131" s="172" t="s">
        <v>87</v>
      </c>
      <c r="AV131" s="14" t="s">
        <v>85</v>
      </c>
      <c r="AW131" s="14" t="s">
        <v>39</v>
      </c>
      <c r="AX131" s="14" t="s">
        <v>78</v>
      </c>
      <c r="AY131" s="172" t="s">
        <v>172</v>
      </c>
    </row>
    <row r="132" spans="2:65" s="12" customFormat="1" ht="10.199999999999999" x14ac:dyDescent="0.2">
      <c r="B132" s="154"/>
      <c r="D132" s="148" t="s">
        <v>184</v>
      </c>
      <c r="E132" s="155" t="s">
        <v>34</v>
      </c>
      <c r="F132" s="156" t="s">
        <v>268</v>
      </c>
      <c r="H132" s="157">
        <v>0.11799999999999999</v>
      </c>
      <c r="I132" s="158"/>
      <c r="L132" s="154"/>
      <c r="M132" s="159"/>
      <c r="T132" s="160"/>
      <c r="AT132" s="155" t="s">
        <v>184</v>
      </c>
      <c r="AU132" s="155" t="s">
        <v>87</v>
      </c>
      <c r="AV132" s="12" t="s">
        <v>87</v>
      </c>
      <c r="AW132" s="12" t="s">
        <v>39</v>
      </c>
      <c r="AX132" s="12" t="s">
        <v>85</v>
      </c>
      <c r="AY132" s="155" t="s">
        <v>172</v>
      </c>
    </row>
    <row r="133" spans="2:65" s="1" customFormat="1" ht="16.5" customHeight="1" x14ac:dyDescent="0.2">
      <c r="B133" s="34"/>
      <c r="C133" s="134" t="s">
        <v>269</v>
      </c>
      <c r="D133" s="134" t="s">
        <v>174</v>
      </c>
      <c r="E133" s="135" t="s">
        <v>270</v>
      </c>
      <c r="F133" s="136" t="s">
        <v>271</v>
      </c>
      <c r="G133" s="137" t="s">
        <v>215</v>
      </c>
      <c r="H133" s="138">
        <v>3.9039999999999999</v>
      </c>
      <c r="I133" s="139"/>
      <c r="J133" s="140">
        <f>ROUND(I133*H133,2)</f>
        <v>0</v>
      </c>
      <c r="K133" s="141"/>
      <c r="L133" s="34"/>
      <c r="M133" s="142" t="s">
        <v>34</v>
      </c>
      <c r="N133" s="143" t="s">
        <v>49</v>
      </c>
      <c r="P133" s="144">
        <f>O133*H133</f>
        <v>0</v>
      </c>
      <c r="Q133" s="144">
        <v>2.5018699999999998</v>
      </c>
      <c r="R133" s="144">
        <f>Q133*H133</f>
        <v>9.7673004799999994</v>
      </c>
      <c r="S133" s="144">
        <v>0</v>
      </c>
      <c r="T133" s="145">
        <f>S133*H133</f>
        <v>0</v>
      </c>
      <c r="AR133" s="146" t="s">
        <v>178</v>
      </c>
      <c r="AT133" s="146" t="s">
        <v>174</v>
      </c>
      <c r="AU133" s="146" t="s">
        <v>87</v>
      </c>
      <c r="AY133" s="18" t="s">
        <v>172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8" t="s">
        <v>85</v>
      </c>
      <c r="BK133" s="147">
        <f>ROUND(I133*H133,2)</f>
        <v>0</v>
      </c>
      <c r="BL133" s="18" t="s">
        <v>178</v>
      </c>
      <c r="BM133" s="146" t="s">
        <v>272</v>
      </c>
    </row>
    <row r="134" spans="2:65" s="1" customFormat="1" ht="10.199999999999999" x14ac:dyDescent="0.2">
      <c r="B134" s="34"/>
      <c r="D134" s="148" t="s">
        <v>180</v>
      </c>
      <c r="F134" s="149" t="s">
        <v>273</v>
      </c>
      <c r="I134" s="150"/>
      <c r="L134" s="34"/>
      <c r="M134" s="151"/>
      <c r="T134" s="55"/>
      <c r="AT134" s="18" t="s">
        <v>180</v>
      </c>
      <c r="AU134" s="18" t="s">
        <v>87</v>
      </c>
    </row>
    <row r="135" spans="2:65" s="1" customFormat="1" ht="10.199999999999999" x14ac:dyDescent="0.2">
      <c r="B135" s="34"/>
      <c r="D135" s="152" t="s">
        <v>182</v>
      </c>
      <c r="F135" s="153" t="s">
        <v>274</v>
      </c>
      <c r="I135" s="150"/>
      <c r="L135" s="34"/>
      <c r="M135" s="151"/>
      <c r="T135" s="55"/>
      <c r="AT135" s="18" t="s">
        <v>182</v>
      </c>
      <c r="AU135" s="18" t="s">
        <v>87</v>
      </c>
    </row>
    <row r="136" spans="2:65" s="12" customFormat="1" ht="10.199999999999999" x14ac:dyDescent="0.2">
      <c r="B136" s="154"/>
      <c r="D136" s="148" t="s">
        <v>184</v>
      </c>
      <c r="E136" s="155" t="s">
        <v>34</v>
      </c>
      <c r="F136" s="156" t="s">
        <v>275</v>
      </c>
      <c r="H136" s="157">
        <v>3.9039999999999999</v>
      </c>
      <c r="I136" s="158"/>
      <c r="L136" s="154"/>
      <c r="M136" s="159"/>
      <c r="T136" s="160"/>
      <c r="AT136" s="155" t="s">
        <v>184</v>
      </c>
      <c r="AU136" s="155" t="s">
        <v>87</v>
      </c>
      <c r="AV136" s="12" t="s">
        <v>87</v>
      </c>
      <c r="AW136" s="12" t="s">
        <v>39</v>
      </c>
      <c r="AX136" s="12" t="s">
        <v>85</v>
      </c>
      <c r="AY136" s="155" t="s">
        <v>172</v>
      </c>
    </row>
    <row r="137" spans="2:65" s="1" customFormat="1" ht="16.5" customHeight="1" x14ac:dyDescent="0.2">
      <c r="B137" s="34"/>
      <c r="C137" s="134" t="s">
        <v>100</v>
      </c>
      <c r="D137" s="134" t="s">
        <v>174</v>
      </c>
      <c r="E137" s="135" t="s">
        <v>276</v>
      </c>
      <c r="F137" s="136" t="s">
        <v>277</v>
      </c>
      <c r="G137" s="137" t="s">
        <v>228</v>
      </c>
      <c r="H137" s="138">
        <v>0.39</v>
      </c>
      <c r="I137" s="139"/>
      <c r="J137" s="140">
        <f>ROUND(I137*H137,2)</f>
        <v>0</v>
      </c>
      <c r="K137" s="141"/>
      <c r="L137" s="34"/>
      <c r="M137" s="142" t="s">
        <v>34</v>
      </c>
      <c r="N137" s="143" t="s">
        <v>49</v>
      </c>
      <c r="P137" s="144">
        <f>O137*H137</f>
        <v>0</v>
      </c>
      <c r="Q137" s="144">
        <v>1.0606199999999999</v>
      </c>
      <c r="R137" s="144">
        <f>Q137*H137</f>
        <v>0.41364179999999995</v>
      </c>
      <c r="S137" s="144">
        <v>0</v>
      </c>
      <c r="T137" s="145">
        <f>S137*H137</f>
        <v>0</v>
      </c>
      <c r="AR137" s="146" t="s">
        <v>178</v>
      </c>
      <c r="AT137" s="146" t="s">
        <v>174</v>
      </c>
      <c r="AU137" s="146" t="s">
        <v>87</v>
      </c>
      <c r="AY137" s="18" t="s">
        <v>172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8" t="s">
        <v>85</v>
      </c>
      <c r="BK137" s="147">
        <f>ROUND(I137*H137,2)</f>
        <v>0</v>
      </c>
      <c r="BL137" s="18" t="s">
        <v>178</v>
      </c>
      <c r="BM137" s="146" t="s">
        <v>278</v>
      </c>
    </row>
    <row r="138" spans="2:65" s="1" customFormat="1" ht="10.199999999999999" x14ac:dyDescent="0.2">
      <c r="B138" s="34"/>
      <c r="D138" s="148" t="s">
        <v>180</v>
      </c>
      <c r="F138" s="149" t="s">
        <v>279</v>
      </c>
      <c r="I138" s="150"/>
      <c r="L138" s="34"/>
      <c r="M138" s="151"/>
      <c r="T138" s="55"/>
      <c r="AT138" s="18" t="s">
        <v>180</v>
      </c>
      <c r="AU138" s="18" t="s">
        <v>87</v>
      </c>
    </row>
    <row r="139" spans="2:65" s="1" customFormat="1" ht="10.199999999999999" x14ac:dyDescent="0.2">
      <c r="B139" s="34"/>
      <c r="D139" s="152" t="s">
        <v>182</v>
      </c>
      <c r="F139" s="153" t="s">
        <v>280</v>
      </c>
      <c r="I139" s="150"/>
      <c r="L139" s="34"/>
      <c r="M139" s="151"/>
      <c r="T139" s="55"/>
      <c r="AT139" s="18" t="s">
        <v>182</v>
      </c>
      <c r="AU139" s="18" t="s">
        <v>87</v>
      </c>
    </row>
    <row r="140" spans="2:65" s="14" customFormat="1" ht="10.199999999999999" x14ac:dyDescent="0.2">
      <c r="B140" s="171"/>
      <c r="D140" s="148" t="s">
        <v>184</v>
      </c>
      <c r="E140" s="172" t="s">
        <v>34</v>
      </c>
      <c r="F140" s="173" t="s">
        <v>281</v>
      </c>
      <c r="H140" s="172" t="s">
        <v>34</v>
      </c>
      <c r="I140" s="174"/>
      <c r="L140" s="171"/>
      <c r="M140" s="175"/>
      <c r="T140" s="176"/>
      <c r="AT140" s="172" t="s">
        <v>184</v>
      </c>
      <c r="AU140" s="172" t="s">
        <v>87</v>
      </c>
      <c r="AV140" s="14" t="s">
        <v>85</v>
      </c>
      <c r="AW140" s="14" t="s">
        <v>39</v>
      </c>
      <c r="AX140" s="14" t="s">
        <v>78</v>
      </c>
      <c r="AY140" s="172" t="s">
        <v>172</v>
      </c>
    </row>
    <row r="141" spans="2:65" s="14" customFormat="1" ht="10.199999999999999" x14ac:dyDescent="0.2">
      <c r="B141" s="171"/>
      <c r="D141" s="148" t="s">
        <v>184</v>
      </c>
      <c r="E141" s="172" t="s">
        <v>34</v>
      </c>
      <c r="F141" s="173" t="s">
        <v>282</v>
      </c>
      <c r="H141" s="172" t="s">
        <v>34</v>
      </c>
      <c r="I141" s="174"/>
      <c r="L141" s="171"/>
      <c r="M141" s="175"/>
      <c r="T141" s="176"/>
      <c r="AT141" s="172" t="s">
        <v>184</v>
      </c>
      <c r="AU141" s="172" t="s">
        <v>87</v>
      </c>
      <c r="AV141" s="14" t="s">
        <v>85</v>
      </c>
      <c r="AW141" s="14" t="s">
        <v>39</v>
      </c>
      <c r="AX141" s="14" t="s">
        <v>78</v>
      </c>
      <c r="AY141" s="172" t="s">
        <v>172</v>
      </c>
    </row>
    <row r="142" spans="2:65" s="12" customFormat="1" ht="10.199999999999999" x14ac:dyDescent="0.2">
      <c r="B142" s="154"/>
      <c r="D142" s="148" t="s">
        <v>184</v>
      </c>
      <c r="E142" s="155" t="s">
        <v>34</v>
      </c>
      <c r="F142" s="156" t="s">
        <v>283</v>
      </c>
      <c r="H142" s="157">
        <v>0.39</v>
      </c>
      <c r="I142" s="158"/>
      <c r="L142" s="154"/>
      <c r="M142" s="159"/>
      <c r="T142" s="160"/>
      <c r="AT142" s="155" t="s">
        <v>184</v>
      </c>
      <c r="AU142" s="155" t="s">
        <v>87</v>
      </c>
      <c r="AV142" s="12" t="s">
        <v>87</v>
      </c>
      <c r="AW142" s="12" t="s">
        <v>39</v>
      </c>
      <c r="AX142" s="12" t="s">
        <v>85</v>
      </c>
      <c r="AY142" s="155" t="s">
        <v>172</v>
      </c>
    </row>
    <row r="143" spans="2:65" s="1" customFormat="1" ht="21.75" customHeight="1" x14ac:dyDescent="0.2">
      <c r="B143" s="34"/>
      <c r="C143" s="134" t="s">
        <v>102</v>
      </c>
      <c r="D143" s="134" t="s">
        <v>174</v>
      </c>
      <c r="E143" s="135" t="s">
        <v>284</v>
      </c>
      <c r="F143" s="136" t="s">
        <v>285</v>
      </c>
      <c r="G143" s="137" t="s">
        <v>177</v>
      </c>
      <c r="H143" s="138">
        <v>6.1</v>
      </c>
      <c r="I143" s="139"/>
      <c r="J143" s="140">
        <f>ROUND(I143*H143,2)</f>
        <v>0</v>
      </c>
      <c r="K143" s="141"/>
      <c r="L143" s="34"/>
      <c r="M143" s="142" t="s">
        <v>34</v>
      </c>
      <c r="N143" s="143" t="s">
        <v>49</v>
      </c>
      <c r="P143" s="144">
        <f>O143*H143</f>
        <v>0</v>
      </c>
      <c r="Q143" s="144">
        <v>0.73558274000000001</v>
      </c>
      <c r="R143" s="144">
        <f>Q143*H143</f>
        <v>4.4870547140000001</v>
      </c>
      <c r="S143" s="144">
        <v>0</v>
      </c>
      <c r="T143" s="145">
        <f>S143*H143</f>
        <v>0</v>
      </c>
      <c r="AR143" s="146" t="s">
        <v>178</v>
      </c>
      <c r="AT143" s="146" t="s">
        <v>174</v>
      </c>
      <c r="AU143" s="146" t="s">
        <v>87</v>
      </c>
      <c r="AY143" s="18" t="s">
        <v>172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8" t="s">
        <v>85</v>
      </c>
      <c r="BK143" s="147">
        <f>ROUND(I143*H143,2)</f>
        <v>0</v>
      </c>
      <c r="BL143" s="18" t="s">
        <v>178</v>
      </c>
      <c r="BM143" s="146" t="s">
        <v>286</v>
      </c>
    </row>
    <row r="144" spans="2:65" s="1" customFormat="1" ht="19.2" x14ac:dyDescent="0.2">
      <c r="B144" s="34"/>
      <c r="D144" s="148" t="s">
        <v>180</v>
      </c>
      <c r="F144" s="149" t="s">
        <v>287</v>
      </c>
      <c r="I144" s="150"/>
      <c r="L144" s="34"/>
      <c r="M144" s="151"/>
      <c r="T144" s="55"/>
      <c r="AT144" s="18" t="s">
        <v>180</v>
      </c>
      <c r="AU144" s="18" t="s">
        <v>87</v>
      </c>
    </row>
    <row r="145" spans="2:65" s="1" customFormat="1" ht="10.199999999999999" x14ac:dyDescent="0.2">
      <c r="B145" s="34"/>
      <c r="D145" s="152" t="s">
        <v>182</v>
      </c>
      <c r="F145" s="153" t="s">
        <v>288</v>
      </c>
      <c r="I145" s="150"/>
      <c r="L145" s="34"/>
      <c r="M145" s="151"/>
      <c r="T145" s="55"/>
      <c r="AT145" s="18" t="s">
        <v>182</v>
      </c>
      <c r="AU145" s="18" t="s">
        <v>87</v>
      </c>
    </row>
    <row r="146" spans="2:65" s="12" customFormat="1" ht="10.199999999999999" x14ac:dyDescent="0.2">
      <c r="B146" s="154"/>
      <c r="D146" s="148" t="s">
        <v>184</v>
      </c>
      <c r="E146" s="155" t="s">
        <v>34</v>
      </c>
      <c r="F146" s="156" t="s">
        <v>289</v>
      </c>
      <c r="H146" s="157">
        <v>6.1</v>
      </c>
      <c r="I146" s="158"/>
      <c r="L146" s="154"/>
      <c r="M146" s="159"/>
      <c r="T146" s="160"/>
      <c r="AT146" s="155" t="s">
        <v>184</v>
      </c>
      <c r="AU146" s="155" t="s">
        <v>87</v>
      </c>
      <c r="AV146" s="12" t="s">
        <v>87</v>
      </c>
      <c r="AW146" s="12" t="s">
        <v>39</v>
      </c>
      <c r="AX146" s="12" t="s">
        <v>85</v>
      </c>
      <c r="AY146" s="155" t="s">
        <v>172</v>
      </c>
    </row>
    <row r="147" spans="2:65" s="1" customFormat="1" ht="16.5" customHeight="1" x14ac:dyDescent="0.2">
      <c r="B147" s="34"/>
      <c r="C147" s="134" t="s">
        <v>8</v>
      </c>
      <c r="D147" s="134" t="s">
        <v>174</v>
      </c>
      <c r="E147" s="135" t="s">
        <v>290</v>
      </c>
      <c r="F147" s="136" t="s">
        <v>291</v>
      </c>
      <c r="G147" s="137" t="s">
        <v>228</v>
      </c>
      <c r="H147" s="138">
        <v>0.11</v>
      </c>
      <c r="I147" s="139"/>
      <c r="J147" s="140">
        <f>ROUND(I147*H147,2)</f>
        <v>0</v>
      </c>
      <c r="K147" s="141"/>
      <c r="L147" s="34"/>
      <c r="M147" s="142" t="s">
        <v>34</v>
      </c>
      <c r="N147" s="143" t="s">
        <v>49</v>
      </c>
      <c r="P147" s="144">
        <f>O147*H147</f>
        <v>0</v>
      </c>
      <c r="Q147" s="144">
        <v>1.05940312</v>
      </c>
      <c r="R147" s="144">
        <f>Q147*H147</f>
        <v>0.1165343432</v>
      </c>
      <c r="S147" s="144">
        <v>0</v>
      </c>
      <c r="T147" s="145">
        <f>S147*H147</f>
        <v>0</v>
      </c>
      <c r="AR147" s="146" t="s">
        <v>178</v>
      </c>
      <c r="AT147" s="146" t="s">
        <v>174</v>
      </c>
      <c r="AU147" s="146" t="s">
        <v>87</v>
      </c>
      <c r="AY147" s="18" t="s">
        <v>172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8" t="s">
        <v>85</v>
      </c>
      <c r="BK147" s="147">
        <f>ROUND(I147*H147,2)</f>
        <v>0</v>
      </c>
      <c r="BL147" s="18" t="s">
        <v>178</v>
      </c>
      <c r="BM147" s="146" t="s">
        <v>292</v>
      </c>
    </row>
    <row r="148" spans="2:65" s="1" customFormat="1" ht="19.2" x14ac:dyDescent="0.2">
      <c r="B148" s="34"/>
      <c r="D148" s="148" t="s">
        <v>180</v>
      </c>
      <c r="F148" s="149" t="s">
        <v>293</v>
      </c>
      <c r="I148" s="150"/>
      <c r="L148" s="34"/>
      <c r="M148" s="151"/>
      <c r="T148" s="55"/>
      <c r="AT148" s="18" t="s">
        <v>180</v>
      </c>
      <c r="AU148" s="18" t="s">
        <v>87</v>
      </c>
    </row>
    <row r="149" spans="2:65" s="1" customFormat="1" ht="10.199999999999999" x14ac:dyDescent="0.2">
      <c r="B149" s="34"/>
      <c r="D149" s="152" t="s">
        <v>182</v>
      </c>
      <c r="F149" s="153" t="s">
        <v>294</v>
      </c>
      <c r="I149" s="150"/>
      <c r="L149" s="34"/>
      <c r="M149" s="151"/>
      <c r="T149" s="55"/>
      <c r="AT149" s="18" t="s">
        <v>182</v>
      </c>
      <c r="AU149" s="18" t="s">
        <v>87</v>
      </c>
    </row>
    <row r="150" spans="2:65" s="14" customFormat="1" ht="10.199999999999999" x14ac:dyDescent="0.2">
      <c r="B150" s="171"/>
      <c r="D150" s="148" t="s">
        <v>184</v>
      </c>
      <c r="E150" s="172" t="s">
        <v>34</v>
      </c>
      <c r="F150" s="173" t="s">
        <v>281</v>
      </c>
      <c r="H150" s="172" t="s">
        <v>34</v>
      </c>
      <c r="I150" s="174"/>
      <c r="L150" s="171"/>
      <c r="M150" s="175"/>
      <c r="T150" s="176"/>
      <c r="AT150" s="172" t="s">
        <v>184</v>
      </c>
      <c r="AU150" s="172" t="s">
        <v>87</v>
      </c>
      <c r="AV150" s="14" t="s">
        <v>85</v>
      </c>
      <c r="AW150" s="14" t="s">
        <v>39</v>
      </c>
      <c r="AX150" s="14" t="s">
        <v>78</v>
      </c>
      <c r="AY150" s="172" t="s">
        <v>172</v>
      </c>
    </row>
    <row r="151" spans="2:65" s="14" customFormat="1" ht="10.199999999999999" x14ac:dyDescent="0.2">
      <c r="B151" s="171"/>
      <c r="D151" s="148" t="s">
        <v>184</v>
      </c>
      <c r="E151" s="172" t="s">
        <v>34</v>
      </c>
      <c r="F151" s="173" t="s">
        <v>295</v>
      </c>
      <c r="H151" s="172" t="s">
        <v>34</v>
      </c>
      <c r="I151" s="174"/>
      <c r="L151" s="171"/>
      <c r="M151" s="175"/>
      <c r="T151" s="176"/>
      <c r="AT151" s="172" t="s">
        <v>184</v>
      </c>
      <c r="AU151" s="172" t="s">
        <v>87</v>
      </c>
      <c r="AV151" s="14" t="s">
        <v>85</v>
      </c>
      <c r="AW151" s="14" t="s">
        <v>39</v>
      </c>
      <c r="AX151" s="14" t="s">
        <v>78</v>
      </c>
      <c r="AY151" s="172" t="s">
        <v>172</v>
      </c>
    </row>
    <row r="152" spans="2:65" s="12" customFormat="1" ht="10.199999999999999" x14ac:dyDescent="0.2">
      <c r="B152" s="154"/>
      <c r="D152" s="148" t="s">
        <v>184</v>
      </c>
      <c r="E152" s="155" t="s">
        <v>34</v>
      </c>
      <c r="F152" s="156" t="s">
        <v>296</v>
      </c>
      <c r="H152" s="157">
        <v>0.11</v>
      </c>
      <c r="I152" s="158"/>
      <c r="L152" s="154"/>
      <c r="M152" s="159"/>
      <c r="T152" s="160"/>
      <c r="AT152" s="155" t="s">
        <v>184</v>
      </c>
      <c r="AU152" s="155" t="s">
        <v>87</v>
      </c>
      <c r="AV152" s="12" t="s">
        <v>87</v>
      </c>
      <c r="AW152" s="12" t="s">
        <v>39</v>
      </c>
      <c r="AX152" s="12" t="s">
        <v>85</v>
      </c>
      <c r="AY152" s="155" t="s">
        <v>172</v>
      </c>
    </row>
    <row r="153" spans="2:65" s="11" customFormat="1" ht="22.8" customHeight="1" x14ac:dyDescent="0.25">
      <c r="B153" s="122"/>
      <c r="D153" s="123" t="s">
        <v>77</v>
      </c>
      <c r="E153" s="132" t="s">
        <v>193</v>
      </c>
      <c r="F153" s="132" t="s">
        <v>297</v>
      </c>
      <c r="I153" s="125"/>
      <c r="J153" s="133">
        <f>BK153</f>
        <v>0</v>
      </c>
      <c r="L153" s="122"/>
      <c r="M153" s="127"/>
      <c r="P153" s="128">
        <f>SUM(P154:P199)</f>
        <v>0</v>
      </c>
      <c r="R153" s="128">
        <f>SUM(R154:R199)</f>
        <v>18.579751276999993</v>
      </c>
      <c r="T153" s="129">
        <f>SUM(T154:T199)</f>
        <v>0</v>
      </c>
      <c r="AR153" s="123" t="s">
        <v>85</v>
      </c>
      <c r="AT153" s="130" t="s">
        <v>77</v>
      </c>
      <c r="AU153" s="130" t="s">
        <v>85</v>
      </c>
      <c r="AY153" s="123" t="s">
        <v>172</v>
      </c>
      <c r="BK153" s="131">
        <f>SUM(BK154:BK199)</f>
        <v>0</v>
      </c>
    </row>
    <row r="154" spans="2:65" s="1" customFormat="1" ht="16.5" customHeight="1" x14ac:dyDescent="0.2">
      <c r="B154" s="34"/>
      <c r="C154" s="134" t="s">
        <v>105</v>
      </c>
      <c r="D154" s="134" t="s">
        <v>174</v>
      </c>
      <c r="E154" s="135" t="s">
        <v>298</v>
      </c>
      <c r="F154" s="136" t="s">
        <v>299</v>
      </c>
      <c r="G154" s="137" t="s">
        <v>215</v>
      </c>
      <c r="H154" s="138">
        <v>7.1150000000000002</v>
      </c>
      <c r="I154" s="139"/>
      <c r="J154" s="140">
        <f>ROUND(I154*H154,2)</f>
        <v>0</v>
      </c>
      <c r="K154" s="141"/>
      <c r="L154" s="34"/>
      <c r="M154" s="142" t="s">
        <v>34</v>
      </c>
      <c r="N154" s="143" t="s">
        <v>49</v>
      </c>
      <c r="P154" s="144">
        <f>O154*H154</f>
        <v>0</v>
      </c>
      <c r="Q154" s="144">
        <v>2.5018699999999998</v>
      </c>
      <c r="R154" s="144">
        <f>Q154*H154</f>
        <v>17.800805049999997</v>
      </c>
      <c r="S154" s="144">
        <v>0</v>
      </c>
      <c r="T154" s="145">
        <f>S154*H154</f>
        <v>0</v>
      </c>
      <c r="AR154" s="146" t="s">
        <v>178</v>
      </c>
      <c r="AT154" s="146" t="s">
        <v>174</v>
      </c>
      <c r="AU154" s="146" t="s">
        <v>87</v>
      </c>
      <c r="AY154" s="18" t="s">
        <v>172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8" t="s">
        <v>85</v>
      </c>
      <c r="BK154" s="147">
        <f>ROUND(I154*H154,2)</f>
        <v>0</v>
      </c>
      <c r="BL154" s="18" t="s">
        <v>178</v>
      </c>
      <c r="BM154" s="146" t="s">
        <v>300</v>
      </c>
    </row>
    <row r="155" spans="2:65" s="1" customFormat="1" ht="10.199999999999999" x14ac:dyDescent="0.2">
      <c r="B155" s="34"/>
      <c r="D155" s="148" t="s">
        <v>180</v>
      </c>
      <c r="F155" s="149" t="s">
        <v>301</v>
      </c>
      <c r="I155" s="150"/>
      <c r="L155" s="34"/>
      <c r="M155" s="151"/>
      <c r="T155" s="55"/>
      <c r="AT155" s="18" t="s">
        <v>180</v>
      </c>
      <c r="AU155" s="18" t="s">
        <v>87</v>
      </c>
    </row>
    <row r="156" spans="2:65" s="1" customFormat="1" ht="10.199999999999999" x14ac:dyDescent="0.2">
      <c r="B156" s="34"/>
      <c r="D156" s="152" t="s">
        <v>182</v>
      </c>
      <c r="F156" s="153" t="s">
        <v>302</v>
      </c>
      <c r="I156" s="150"/>
      <c r="L156" s="34"/>
      <c r="M156" s="151"/>
      <c r="T156" s="55"/>
      <c r="AT156" s="18" t="s">
        <v>182</v>
      </c>
      <c r="AU156" s="18" t="s">
        <v>87</v>
      </c>
    </row>
    <row r="157" spans="2:65" s="14" customFormat="1" ht="10.199999999999999" x14ac:dyDescent="0.2">
      <c r="B157" s="171"/>
      <c r="D157" s="148" t="s">
        <v>184</v>
      </c>
      <c r="E157" s="172" t="s">
        <v>34</v>
      </c>
      <c r="F157" s="173" t="s">
        <v>303</v>
      </c>
      <c r="H157" s="172" t="s">
        <v>34</v>
      </c>
      <c r="I157" s="174"/>
      <c r="L157" s="171"/>
      <c r="M157" s="175"/>
      <c r="T157" s="176"/>
      <c r="AT157" s="172" t="s">
        <v>184</v>
      </c>
      <c r="AU157" s="172" t="s">
        <v>87</v>
      </c>
      <c r="AV157" s="14" t="s">
        <v>85</v>
      </c>
      <c r="AW157" s="14" t="s">
        <v>39</v>
      </c>
      <c r="AX157" s="14" t="s">
        <v>78</v>
      </c>
      <c r="AY157" s="172" t="s">
        <v>172</v>
      </c>
    </row>
    <row r="158" spans="2:65" s="12" customFormat="1" ht="10.199999999999999" x14ac:dyDescent="0.2">
      <c r="B158" s="154"/>
      <c r="D158" s="148" t="s">
        <v>184</v>
      </c>
      <c r="E158" s="155" t="s">
        <v>34</v>
      </c>
      <c r="F158" s="156" t="s">
        <v>304</v>
      </c>
      <c r="H158" s="157">
        <v>3.9649999999999999</v>
      </c>
      <c r="I158" s="158"/>
      <c r="L158" s="154"/>
      <c r="M158" s="159"/>
      <c r="T158" s="160"/>
      <c r="AT158" s="155" t="s">
        <v>184</v>
      </c>
      <c r="AU158" s="155" t="s">
        <v>87</v>
      </c>
      <c r="AV158" s="12" t="s">
        <v>87</v>
      </c>
      <c r="AW158" s="12" t="s">
        <v>39</v>
      </c>
      <c r="AX158" s="12" t="s">
        <v>78</v>
      </c>
      <c r="AY158" s="155" t="s">
        <v>172</v>
      </c>
    </row>
    <row r="159" spans="2:65" s="14" customFormat="1" ht="10.199999999999999" x14ac:dyDescent="0.2">
      <c r="B159" s="171"/>
      <c r="D159" s="148" t="s">
        <v>184</v>
      </c>
      <c r="E159" s="172" t="s">
        <v>34</v>
      </c>
      <c r="F159" s="173" t="s">
        <v>305</v>
      </c>
      <c r="H159" s="172" t="s">
        <v>34</v>
      </c>
      <c r="I159" s="174"/>
      <c r="L159" s="171"/>
      <c r="M159" s="175"/>
      <c r="T159" s="176"/>
      <c r="AT159" s="172" t="s">
        <v>184</v>
      </c>
      <c r="AU159" s="172" t="s">
        <v>87</v>
      </c>
      <c r="AV159" s="14" t="s">
        <v>85</v>
      </c>
      <c r="AW159" s="14" t="s">
        <v>39</v>
      </c>
      <c r="AX159" s="14" t="s">
        <v>78</v>
      </c>
      <c r="AY159" s="172" t="s">
        <v>172</v>
      </c>
    </row>
    <row r="160" spans="2:65" s="12" customFormat="1" ht="10.199999999999999" x14ac:dyDescent="0.2">
      <c r="B160" s="154"/>
      <c r="D160" s="148" t="s">
        <v>184</v>
      </c>
      <c r="E160" s="155" t="s">
        <v>34</v>
      </c>
      <c r="F160" s="156" t="s">
        <v>306</v>
      </c>
      <c r="H160" s="157">
        <v>0.45</v>
      </c>
      <c r="I160" s="158"/>
      <c r="L160" s="154"/>
      <c r="M160" s="159"/>
      <c r="T160" s="160"/>
      <c r="AT160" s="155" t="s">
        <v>184</v>
      </c>
      <c r="AU160" s="155" t="s">
        <v>87</v>
      </c>
      <c r="AV160" s="12" t="s">
        <v>87</v>
      </c>
      <c r="AW160" s="12" t="s">
        <v>39</v>
      </c>
      <c r="AX160" s="12" t="s">
        <v>78</v>
      </c>
      <c r="AY160" s="155" t="s">
        <v>172</v>
      </c>
    </row>
    <row r="161" spans="2:65" s="12" customFormat="1" ht="10.199999999999999" x14ac:dyDescent="0.2">
      <c r="B161" s="154"/>
      <c r="D161" s="148" t="s">
        <v>184</v>
      </c>
      <c r="E161" s="155" t="s">
        <v>34</v>
      </c>
      <c r="F161" s="156" t="s">
        <v>307</v>
      </c>
      <c r="H161" s="157">
        <v>1.125</v>
      </c>
      <c r="I161" s="158"/>
      <c r="L161" s="154"/>
      <c r="M161" s="159"/>
      <c r="T161" s="160"/>
      <c r="AT161" s="155" t="s">
        <v>184</v>
      </c>
      <c r="AU161" s="155" t="s">
        <v>87</v>
      </c>
      <c r="AV161" s="12" t="s">
        <v>87</v>
      </c>
      <c r="AW161" s="12" t="s">
        <v>39</v>
      </c>
      <c r="AX161" s="12" t="s">
        <v>78</v>
      </c>
      <c r="AY161" s="155" t="s">
        <v>172</v>
      </c>
    </row>
    <row r="162" spans="2:65" s="12" customFormat="1" ht="10.199999999999999" x14ac:dyDescent="0.2">
      <c r="B162" s="154"/>
      <c r="D162" s="148" t="s">
        <v>184</v>
      </c>
      <c r="E162" s="155" t="s">
        <v>34</v>
      </c>
      <c r="F162" s="156" t="s">
        <v>308</v>
      </c>
      <c r="H162" s="157">
        <v>1.9350000000000001</v>
      </c>
      <c r="I162" s="158"/>
      <c r="L162" s="154"/>
      <c r="M162" s="159"/>
      <c r="T162" s="160"/>
      <c r="AT162" s="155" t="s">
        <v>184</v>
      </c>
      <c r="AU162" s="155" t="s">
        <v>87</v>
      </c>
      <c r="AV162" s="12" t="s">
        <v>87</v>
      </c>
      <c r="AW162" s="12" t="s">
        <v>39</v>
      </c>
      <c r="AX162" s="12" t="s">
        <v>78</v>
      </c>
      <c r="AY162" s="155" t="s">
        <v>172</v>
      </c>
    </row>
    <row r="163" spans="2:65" s="12" customFormat="1" ht="10.199999999999999" x14ac:dyDescent="0.2">
      <c r="B163" s="154"/>
      <c r="D163" s="148" t="s">
        <v>184</v>
      </c>
      <c r="E163" s="155" t="s">
        <v>34</v>
      </c>
      <c r="F163" s="156" t="s">
        <v>309</v>
      </c>
      <c r="H163" s="157">
        <v>-0.36</v>
      </c>
      <c r="I163" s="158"/>
      <c r="L163" s="154"/>
      <c r="M163" s="159"/>
      <c r="T163" s="160"/>
      <c r="AT163" s="155" t="s">
        <v>184</v>
      </c>
      <c r="AU163" s="155" t="s">
        <v>87</v>
      </c>
      <c r="AV163" s="12" t="s">
        <v>87</v>
      </c>
      <c r="AW163" s="12" t="s">
        <v>39</v>
      </c>
      <c r="AX163" s="12" t="s">
        <v>78</v>
      </c>
      <c r="AY163" s="155" t="s">
        <v>172</v>
      </c>
    </row>
    <row r="164" spans="2:65" s="13" customFormat="1" ht="10.199999999999999" x14ac:dyDescent="0.2">
      <c r="B164" s="164"/>
      <c r="D164" s="148" t="s">
        <v>184</v>
      </c>
      <c r="E164" s="165" t="s">
        <v>34</v>
      </c>
      <c r="F164" s="166" t="s">
        <v>259</v>
      </c>
      <c r="H164" s="167">
        <v>7.1150000000000002</v>
      </c>
      <c r="I164" s="168"/>
      <c r="L164" s="164"/>
      <c r="M164" s="169"/>
      <c r="T164" s="170"/>
      <c r="AT164" s="165" t="s">
        <v>184</v>
      </c>
      <c r="AU164" s="165" t="s">
        <v>87</v>
      </c>
      <c r="AV164" s="13" t="s">
        <v>178</v>
      </c>
      <c r="AW164" s="13" t="s">
        <v>39</v>
      </c>
      <c r="AX164" s="13" t="s">
        <v>85</v>
      </c>
      <c r="AY164" s="165" t="s">
        <v>172</v>
      </c>
    </row>
    <row r="165" spans="2:65" s="1" customFormat="1" ht="16.5" customHeight="1" x14ac:dyDescent="0.2">
      <c r="B165" s="34"/>
      <c r="C165" s="134" t="s">
        <v>310</v>
      </c>
      <c r="D165" s="134" t="s">
        <v>174</v>
      </c>
      <c r="E165" s="135" t="s">
        <v>311</v>
      </c>
      <c r="F165" s="136" t="s">
        <v>312</v>
      </c>
      <c r="G165" s="137" t="s">
        <v>177</v>
      </c>
      <c r="H165" s="138">
        <v>26.93</v>
      </c>
      <c r="I165" s="139"/>
      <c r="J165" s="140">
        <f>ROUND(I165*H165,2)</f>
        <v>0</v>
      </c>
      <c r="K165" s="141"/>
      <c r="L165" s="34"/>
      <c r="M165" s="142" t="s">
        <v>34</v>
      </c>
      <c r="N165" s="143" t="s">
        <v>49</v>
      </c>
      <c r="P165" s="144">
        <f>O165*H165</f>
        <v>0</v>
      </c>
      <c r="Q165" s="144">
        <v>2.7499999999999998E-3</v>
      </c>
      <c r="R165" s="144">
        <f>Q165*H165</f>
        <v>7.4057499999999998E-2</v>
      </c>
      <c r="S165" s="144">
        <v>0</v>
      </c>
      <c r="T165" s="145">
        <f>S165*H165</f>
        <v>0</v>
      </c>
      <c r="AR165" s="146" t="s">
        <v>178</v>
      </c>
      <c r="AT165" s="146" t="s">
        <v>174</v>
      </c>
      <c r="AU165" s="146" t="s">
        <v>87</v>
      </c>
      <c r="AY165" s="18" t="s">
        <v>172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8" t="s">
        <v>85</v>
      </c>
      <c r="BK165" s="147">
        <f>ROUND(I165*H165,2)</f>
        <v>0</v>
      </c>
      <c r="BL165" s="18" t="s">
        <v>178</v>
      </c>
      <c r="BM165" s="146" t="s">
        <v>313</v>
      </c>
    </row>
    <row r="166" spans="2:65" s="1" customFormat="1" ht="10.199999999999999" x14ac:dyDescent="0.2">
      <c r="B166" s="34"/>
      <c r="D166" s="148" t="s">
        <v>180</v>
      </c>
      <c r="F166" s="149" t="s">
        <v>314</v>
      </c>
      <c r="I166" s="150"/>
      <c r="L166" s="34"/>
      <c r="M166" s="151"/>
      <c r="T166" s="55"/>
      <c r="AT166" s="18" t="s">
        <v>180</v>
      </c>
      <c r="AU166" s="18" t="s">
        <v>87</v>
      </c>
    </row>
    <row r="167" spans="2:65" s="1" customFormat="1" ht="10.199999999999999" x14ac:dyDescent="0.2">
      <c r="B167" s="34"/>
      <c r="D167" s="152" t="s">
        <v>182</v>
      </c>
      <c r="F167" s="153" t="s">
        <v>315</v>
      </c>
      <c r="I167" s="150"/>
      <c r="L167" s="34"/>
      <c r="M167" s="151"/>
      <c r="T167" s="55"/>
      <c r="AT167" s="18" t="s">
        <v>182</v>
      </c>
      <c r="AU167" s="18" t="s">
        <v>87</v>
      </c>
    </row>
    <row r="168" spans="2:65" s="14" customFormat="1" ht="10.199999999999999" x14ac:dyDescent="0.2">
      <c r="B168" s="171"/>
      <c r="D168" s="148" t="s">
        <v>184</v>
      </c>
      <c r="E168" s="172" t="s">
        <v>34</v>
      </c>
      <c r="F168" s="173" t="s">
        <v>303</v>
      </c>
      <c r="H168" s="172" t="s">
        <v>34</v>
      </c>
      <c r="I168" s="174"/>
      <c r="L168" s="171"/>
      <c r="M168" s="175"/>
      <c r="T168" s="176"/>
      <c r="AT168" s="172" t="s">
        <v>184</v>
      </c>
      <c r="AU168" s="172" t="s">
        <v>87</v>
      </c>
      <c r="AV168" s="14" t="s">
        <v>85</v>
      </c>
      <c r="AW168" s="14" t="s">
        <v>39</v>
      </c>
      <c r="AX168" s="14" t="s">
        <v>78</v>
      </c>
      <c r="AY168" s="172" t="s">
        <v>172</v>
      </c>
    </row>
    <row r="169" spans="2:65" s="12" customFormat="1" ht="10.199999999999999" x14ac:dyDescent="0.2">
      <c r="B169" s="154"/>
      <c r="D169" s="148" t="s">
        <v>184</v>
      </c>
      <c r="E169" s="155" t="s">
        <v>34</v>
      </c>
      <c r="F169" s="156" t="s">
        <v>316</v>
      </c>
      <c r="H169" s="157">
        <v>6.1</v>
      </c>
      <c r="I169" s="158"/>
      <c r="L169" s="154"/>
      <c r="M169" s="159"/>
      <c r="T169" s="160"/>
      <c r="AT169" s="155" t="s">
        <v>184</v>
      </c>
      <c r="AU169" s="155" t="s">
        <v>87</v>
      </c>
      <c r="AV169" s="12" t="s">
        <v>87</v>
      </c>
      <c r="AW169" s="12" t="s">
        <v>39</v>
      </c>
      <c r="AX169" s="12" t="s">
        <v>78</v>
      </c>
      <c r="AY169" s="155" t="s">
        <v>172</v>
      </c>
    </row>
    <row r="170" spans="2:65" s="12" customFormat="1" ht="10.199999999999999" x14ac:dyDescent="0.2">
      <c r="B170" s="154"/>
      <c r="D170" s="148" t="s">
        <v>184</v>
      </c>
      <c r="E170" s="155" t="s">
        <v>34</v>
      </c>
      <c r="F170" s="156" t="s">
        <v>317</v>
      </c>
      <c r="H170" s="157">
        <v>1.83</v>
      </c>
      <c r="I170" s="158"/>
      <c r="L170" s="154"/>
      <c r="M170" s="159"/>
      <c r="T170" s="160"/>
      <c r="AT170" s="155" t="s">
        <v>184</v>
      </c>
      <c r="AU170" s="155" t="s">
        <v>87</v>
      </c>
      <c r="AV170" s="12" t="s">
        <v>87</v>
      </c>
      <c r="AW170" s="12" t="s">
        <v>39</v>
      </c>
      <c r="AX170" s="12" t="s">
        <v>78</v>
      </c>
      <c r="AY170" s="155" t="s">
        <v>172</v>
      </c>
    </row>
    <row r="171" spans="2:65" s="12" customFormat="1" ht="10.199999999999999" x14ac:dyDescent="0.2">
      <c r="B171" s="154"/>
      <c r="D171" s="148" t="s">
        <v>184</v>
      </c>
      <c r="E171" s="155" t="s">
        <v>34</v>
      </c>
      <c r="F171" s="156" t="s">
        <v>318</v>
      </c>
      <c r="H171" s="157">
        <v>0.8</v>
      </c>
      <c r="I171" s="158"/>
      <c r="L171" s="154"/>
      <c r="M171" s="159"/>
      <c r="T171" s="160"/>
      <c r="AT171" s="155" t="s">
        <v>184</v>
      </c>
      <c r="AU171" s="155" t="s">
        <v>87</v>
      </c>
      <c r="AV171" s="12" t="s">
        <v>87</v>
      </c>
      <c r="AW171" s="12" t="s">
        <v>39</v>
      </c>
      <c r="AX171" s="12" t="s">
        <v>78</v>
      </c>
      <c r="AY171" s="155" t="s">
        <v>172</v>
      </c>
    </row>
    <row r="172" spans="2:65" s="12" customFormat="1" ht="10.199999999999999" x14ac:dyDescent="0.2">
      <c r="B172" s="154"/>
      <c r="D172" s="148" t="s">
        <v>184</v>
      </c>
      <c r="E172" s="155" t="s">
        <v>34</v>
      </c>
      <c r="F172" s="156" t="s">
        <v>319</v>
      </c>
      <c r="H172" s="157">
        <v>0.5</v>
      </c>
      <c r="I172" s="158"/>
      <c r="L172" s="154"/>
      <c r="M172" s="159"/>
      <c r="T172" s="160"/>
      <c r="AT172" s="155" t="s">
        <v>184</v>
      </c>
      <c r="AU172" s="155" t="s">
        <v>87</v>
      </c>
      <c r="AV172" s="12" t="s">
        <v>87</v>
      </c>
      <c r="AW172" s="12" t="s">
        <v>39</v>
      </c>
      <c r="AX172" s="12" t="s">
        <v>78</v>
      </c>
      <c r="AY172" s="155" t="s">
        <v>172</v>
      </c>
    </row>
    <row r="173" spans="2:65" s="14" customFormat="1" ht="10.199999999999999" x14ac:dyDescent="0.2">
      <c r="B173" s="171"/>
      <c r="D173" s="148" t="s">
        <v>184</v>
      </c>
      <c r="E173" s="172" t="s">
        <v>34</v>
      </c>
      <c r="F173" s="173" t="s">
        <v>305</v>
      </c>
      <c r="H173" s="172" t="s">
        <v>34</v>
      </c>
      <c r="I173" s="174"/>
      <c r="L173" s="171"/>
      <c r="M173" s="175"/>
      <c r="T173" s="176"/>
      <c r="AT173" s="172" t="s">
        <v>184</v>
      </c>
      <c r="AU173" s="172" t="s">
        <v>87</v>
      </c>
      <c r="AV173" s="14" t="s">
        <v>85</v>
      </c>
      <c r="AW173" s="14" t="s">
        <v>39</v>
      </c>
      <c r="AX173" s="14" t="s">
        <v>78</v>
      </c>
      <c r="AY173" s="172" t="s">
        <v>172</v>
      </c>
    </row>
    <row r="174" spans="2:65" s="12" customFormat="1" ht="10.199999999999999" x14ac:dyDescent="0.2">
      <c r="B174" s="154"/>
      <c r="D174" s="148" t="s">
        <v>184</v>
      </c>
      <c r="E174" s="155" t="s">
        <v>34</v>
      </c>
      <c r="F174" s="156" t="s">
        <v>320</v>
      </c>
      <c r="H174" s="157">
        <v>4.6500000000000004</v>
      </c>
      <c r="I174" s="158"/>
      <c r="L174" s="154"/>
      <c r="M174" s="159"/>
      <c r="T174" s="160"/>
      <c r="AT174" s="155" t="s">
        <v>184</v>
      </c>
      <c r="AU174" s="155" t="s">
        <v>87</v>
      </c>
      <c r="AV174" s="12" t="s">
        <v>87</v>
      </c>
      <c r="AW174" s="12" t="s">
        <v>39</v>
      </c>
      <c r="AX174" s="12" t="s">
        <v>78</v>
      </c>
      <c r="AY174" s="155" t="s">
        <v>172</v>
      </c>
    </row>
    <row r="175" spans="2:65" s="12" customFormat="1" ht="10.199999999999999" x14ac:dyDescent="0.2">
      <c r="B175" s="154"/>
      <c r="D175" s="148" t="s">
        <v>184</v>
      </c>
      <c r="E175" s="155" t="s">
        <v>34</v>
      </c>
      <c r="F175" s="156" t="s">
        <v>321</v>
      </c>
      <c r="H175" s="157">
        <v>5.25</v>
      </c>
      <c r="I175" s="158"/>
      <c r="L175" s="154"/>
      <c r="M175" s="159"/>
      <c r="T175" s="160"/>
      <c r="AT175" s="155" t="s">
        <v>184</v>
      </c>
      <c r="AU175" s="155" t="s">
        <v>87</v>
      </c>
      <c r="AV175" s="12" t="s">
        <v>87</v>
      </c>
      <c r="AW175" s="12" t="s">
        <v>39</v>
      </c>
      <c r="AX175" s="12" t="s">
        <v>78</v>
      </c>
      <c r="AY175" s="155" t="s">
        <v>172</v>
      </c>
    </row>
    <row r="176" spans="2:65" s="12" customFormat="1" ht="10.199999999999999" x14ac:dyDescent="0.2">
      <c r="B176" s="154"/>
      <c r="D176" s="148" t="s">
        <v>184</v>
      </c>
      <c r="E176" s="155" t="s">
        <v>34</v>
      </c>
      <c r="F176" s="156" t="s">
        <v>322</v>
      </c>
      <c r="H176" s="157">
        <v>7.8</v>
      </c>
      <c r="I176" s="158"/>
      <c r="L176" s="154"/>
      <c r="M176" s="159"/>
      <c r="T176" s="160"/>
      <c r="AT176" s="155" t="s">
        <v>184</v>
      </c>
      <c r="AU176" s="155" t="s">
        <v>87</v>
      </c>
      <c r="AV176" s="12" t="s">
        <v>87</v>
      </c>
      <c r="AW176" s="12" t="s">
        <v>39</v>
      </c>
      <c r="AX176" s="12" t="s">
        <v>78</v>
      </c>
      <c r="AY176" s="155" t="s">
        <v>172</v>
      </c>
    </row>
    <row r="177" spans="2:65" s="13" customFormat="1" ht="10.199999999999999" x14ac:dyDescent="0.2">
      <c r="B177" s="164"/>
      <c r="D177" s="148" t="s">
        <v>184</v>
      </c>
      <c r="E177" s="165" t="s">
        <v>34</v>
      </c>
      <c r="F177" s="166" t="s">
        <v>259</v>
      </c>
      <c r="H177" s="167">
        <v>26.93</v>
      </c>
      <c r="I177" s="168"/>
      <c r="L177" s="164"/>
      <c r="M177" s="169"/>
      <c r="T177" s="170"/>
      <c r="AT177" s="165" t="s">
        <v>184</v>
      </c>
      <c r="AU177" s="165" t="s">
        <v>87</v>
      </c>
      <c r="AV177" s="13" t="s">
        <v>178</v>
      </c>
      <c r="AW177" s="13" t="s">
        <v>39</v>
      </c>
      <c r="AX177" s="13" t="s">
        <v>85</v>
      </c>
      <c r="AY177" s="165" t="s">
        <v>172</v>
      </c>
    </row>
    <row r="178" spans="2:65" s="1" customFormat="1" ht="16.5" customHeight="1" x14ac:dyDescent="0.2">
      <c r="B178" s="34"/>
      <c r="C178" s="134" t="s">
        <v>323</v>
      </c>
      <c r="D178" s="134" t="s">
        <v>174</v>
      </c>
      <c r="E178" s="135" t="s">
        <v>324</v>
      </c>
      <c r="F178" s="136" t="s">
        <v>325</v>
      </c>
      <c r="G178" s="137" t="s">
        <v>177</v>
      </c>
      <c r="H178" s="138">
        <v>26.93</v>
      </c>
      <c r="I178" s="139"/>
      <c r="J178" s="140">
        <f>ROUND(I178*H178,2)</f>
        <v>0</v>
      </c>
      <c r="K178" s="141"/>
      <c r="L178" s="34"/>
      <c r="M178" s="142" t="s">
        <v>34</v>
      </c>
      <c r="N178" s="143" t="s">
        <v>49</v>
      </c>
      <c r="P178" s="144">
        <f>O178*H178</f>
        <v>0</v>
      </c>
      <c r="Q178" s="144">
        <v>0</v>
      </c>
      <c r="R178" s="144">
        <f>Q178*H178</f>
        <v>0</v>
      </c>
      <c r="S178" s="144">
        <v>0</v>
      </c>
      <c r="T178" s="145">
        <f>S178*H178</f>
        <v>0</v>
      </c>
      <c r="AR178" s="146" t="s">
        <v>178</v>
      </c>
      <c r="AT178" s="146" t="s">
        <v>174</v>
      </c>
      <c r="AU178" s="146" t="s">
        <v>87</v>
      </c>
      <c r="AY178" s="18" t="s">
        <v>172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8" t="s">
        <v>85</v>
      </c>
      <c r="BK178" s="147">
        <f>ROUND(I178*H178,2)</f>
        <v>0</v>
      </c>
      <c r="BL178" s="18" t="s">
        <v>178</v>
      </c>
      <c r="BM178" s="146" t="s">
        <v>326</v>
      </c>
    </row>
    <row r="179" spans="2:65" s="1" customFormat="1" ht="10.199999999999999" x14ac:dyDescent="0.2">
      <c r="B179" s="34"/>
      <c r="D179" s="148" t="s">
        <v>180</v>
      </c>
      <c r="F179" s="149" t="s">
        <v>327</v>
      </c>
      <c r="I179" s="150"/>
      <c r="L179" s="34"/>
      <c r="M179" s="151"/>
      <c r="T179" s="55"/>
      <c r="AT179" s="18" t="s">
        <v>180</v>
      </c>
      <c r="AU179" s="18" t="s">
        <v>87</v>
      </c>
    </row>
    <row r="180" spans="2:65" s="1" customFormat="1" ht="10.199999999999999" x14ac:dyDescent="0.2">
      <c r="B180" s="34"/>
      <c r="D180" s="152" t="s">
        <v>182</v>
      </c>
      <c r="F180" s="153" t="s">
        <v>328</v>
      </c>
      <c r="I180" s="150"/>
      <c r="L180" s="34"/>
      <c r="M180" s="151"/>
      <c r="T180" s="55"/>
      <c r="AT180" s="18" t="s">
        <v>182</v>
      </c>
      <c r="AU180" s="18" t="s">
        <v>87</v>
      </c>
    </row>
    <row r="181" spans="2:65" s="1" customFormat="1" ht="16.5" customHeight="1" x14ac:dyDescent="0.2">
      <c r="B181" s="34"/>
      <c r="C181" s="134" t="s">
        <v>329</v>
      </c>
      <c r="D181" s="134" t="s">
        <v>174</v>
      </c>
      <c r="E181" s="135" t="s">
        <v>330</v>
      </c>
      <c r="F181" s="136" t="s">
        <v>331</v>
      </c>
      <c r="G181" s="137" t="s">
        <v>177</v>
      </c>
      <c r="H181" s="138">
        <v>10.125</v>
      </c>
      <c r="I181" s="139"/>
      <c r="J181" s="140">
        <f>ROUND(I181*H181,2)</f>
        <v>0</v>
      </c>
      <c r="K181" s="141"/>
      <c r="L181" s="34"/>
      <c r="M181" s="142" t="s">
        <v>34</v>
      </c>
      <c r="N181" s="143" t="s">
        <v>49</v>
      </c>
      <c r="P181" s="144">
        <f>O181*H181</f>
        <v>0</v>
      </c>
      <c r="Q181" s="144">
        <v>2.5000000000000001E-3</v>
      </c>
      <c r="R181" s="144">
        <f>Q181*H181</f>
        <v>2.5312500000000002E-2</v>
      </c>
      <c r="S181" s="144">
        <v>0</v>
      </c>
      <c r="T181" s="145">
        <f>S181*H181</f>
        <v>0</v>
      </c>
      <c r="AR181" s="146" t="s">
        <v>178</v>
      </c>
      <c r="AT181" s="146" t="s">
        <v>174</v>
      </c>
      <c r="AU181" s="146" t="s">
        <v>87</v>
      </c>
      <c r="AY181" s="18" t="s">
        <v>172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8" t="s">
        <v>85</v>
      </c>
      <c r="BK181" s="147">
        <f>ROUND(I181*H181,2)</f>
        <v>0</v>
      </c>
      <c r="BL181" s="18" t="s">
        <v>178</v>
      </c>
      <c r="BM181" s="146" t="s">
        <v>332</v>
      </c>
    </row>
    <row r="182" spans="2:65" s="1" customFormat="1" ht="10.199999999999999" x14ac:dyDescent="0.2">
      <c r="B182" s="34"/>
      <c r="D182" s="148" t="s">
        <v>180</v>
      </c>
      <c r="F182" s="149" t="s">
        <v>333</v>
      </c>
      <c r="I182" s="150"/>
      <c r="L182" s="34"/>
      <c r="M182" s="151"/>
      <c r="T182" s="55"/>
      <c r="AT182" s="18" t="s">
        <v>180</v>
      </c>
      <c r="AU182" s="18" t="s">
        <v>87</v>
      </c>
    </row>
    <row r="183" spans="2:65" s="1" customFormat="1" ht="10.199999999999999" x14ac:dyDescent="0.2">
      <c r="B183" s="34"/>
      <c r="D183" s="152" t="s">
        <v>182</v>
      </c>
      <c r="F183" s="153" t="s">
        <v>334</v>
      </c>
      <c r="I183" s="150"/>
      <c r="L183" s="34"/>
      <c r="M183" s="151"/>
      <c r="T183" s="55"/>
      <c r="AT183" s="18" t="s">
        <v>182</v>
      </c>
      <c r="AU183" s="18" t="s">
        <v>87</v>
      </c>
    </row>
    <row r="184" spans="2:65" s="12" customFormat="1" ht="10.199999999999999" x14ac:dyDescent="0.2">
      <c r="B184" s="154"/>
      <c r="D184" s="148" t="s">
        <v>184</v>
      </c>
      <c r="E184" s="155" t="s">
        <v>34</v>
      </c>
      <c r="F184" s="156" t="s">
        <v>335</v>
      </c>
      <c r="H184" s="157">
        <v>18.3</v>
      </c>
      <c r="I184" s="158"/>
      <c r="L184" s="154"/>
      <c r="M184" s="159"/>
      <c r="T184" s="160"/>
      <c r="AT184" s="155" t="s">
        <v>184</v>
      </c>
      <c r="AU184" s="155" t="s">
        <v>87</v>
      </c>
      <c r="AV184" s="12" t="s">
        <v>87</v>
      </c>
      <c r="AW184" s="12" t="s">
        <v>39</v>
      </c>
      <c r="AX184" s="12" t="s">
        <v>78</v>
      </c>
      <c r="AY184" s="155" t="s">
        <v>172</v>
      </c>
    </row>
    <row r="185" spans="2:65" s="12" customFormat="1" ht="10.199999999999999" x14ac:dyDescent="0.2">
      <c r="B185" s="154"/>
      <c r="D185" s="148" t="s">
        <v>184</v>
      </c>
      <c r="E185" s="155" t="s">
        <v>34</v>
      </c>
      <c r="F185" s="156" t="s">
        <v>336</v>
      </c>
      <c r="H185" s="157">
        <v>-12</v>
      </c>
      <c r="I185" s="158"/>
      <c r="L185" s="154"/>
      <c r="M185" s="159"/>
      <c r="T185" s="160"/>
      <c r="AT185" s="155" t="s">
        <v>184</v>
      </c>
      <c r="AU185" s="155" t="s">
        <v>87</v>
      </c>
      <c r="AV185" s="12" t="s">
        <v>87</v>
      </c>
      <c r="AW185" s="12" t="s">
        <v>39</v>
      </c>
      <c r="AX185" s="12" t="s">
        <v>78</v>
      </c>
      <c r="AY185" s="155" t="s">
        <v>172</v>
      </c>
    </row>
    <row r="186" spans="2:65" s="12" customFormat="1" ht="10.199999999999999" x14ac:dyDescent="0.2">
      <c r="B186" s="154"/>
      <c r="D186" s="148" t="s">
        <v>184</v>
      </c>
      <c r="E186" s="155" t="s">
        <v>34</v>
      </c>
      <c r="F186" s="156" t="s">
        <v>337</v>
      </c>
      <c r="H186" s="157">
        <v>3.8250000000000002</v>
      </c>
      <c r="I186" s="158"/>
      <c r="L186" s="154"/>
      <c r="M186" s="159"/>
      <c r="T186" s="160"/>
      <c r="AT186" s="155" t="s">
        <v>184</v>
      </c>
      <c r="AU186" s="155" t="s">
        <v>87</v>
      </c>
      <c r="AV186" s="12" t="s">
        <v>87</v>
      </c>
      <c r="AW186" s="12" t="s">
        <v>39</v>
      </c>
      <c r="AX186" s="12" t="s">
        <v>78</v>
      </c>
      <c r="AY186" s="155" t="s">
        <v>172</v>
      </c>
    </row>
    <row r="187" spans="2:65" s="13" customFormat="1" ht="10.199999999999999" x14ac:dyDescent="0.2">
      <c r="B187" s="164"/>
      <c r="D187" s="148" t="s">
        <v>184</v>
      </c>
      <c r="E187" s="165" t="s">
        <v>34</v>
      </c>
      <c r="F187" s="166" t="s">
        <v>259</v>
      </c>
      <c r="H187" s="167">
        <v>10.125</v>
      </c>
      <c r="I187" s="168"/>
      <c r="L187" s="164"/>
      <c r="M187" s="169"/>
      <c r="T187" s="170"/>
      <c r="AT187" s="165" t="s">
        <v>184</v>
      </c>
      <c r="AU187" s="165" t="s">
        <v>87</v>
      </c>
      <c r="AV187" s="13" t="s">
        <v>178</v>
      </c>
      <c r="AW187" s="13" t="s">
        <v>39</v>
      </c>
      <c r="AX187" s="13" t="s">
        <v>85</v>
      </c>
      <c r="AY187" s="165" t="s">
        <v>172</v>
      </c>
    </row>
    <row r="188" spans="2:65" s="1" customFormat="1" ht="16.5" customHeight="1" x14ac:dyDescent="0.2">
      <c r="B188" s="34"/>
      <c r="C188" s="134" t="s">
        <v>338</v>
      </c>
      <c r="D188" s="134" t="s">
        <v>174</v>
      </c>
      <c r="E188" s="135" t="s">
        <v>339</v>
      </c>
      <c r="F188" s="136" t="s">
        <v>340</v>
      </c>
      <c r="G188" s="137" t="s">
        <v>228</v>
      </c>
      <c r="H188" s="138">
        <v>0.51500000000000001</v>
      </c>
      <c r="I188" s="139"/>
      <c r="J188" s="140">
        <f>ROUND(I188*H188,2)</f>
        <v>0</v>
      </c>
      <c r="K188" s="141"/>
      <c r="L188" s="34"/>
      <c r="M188" s="142" t="s">
        <v>34</v>
      </c>
      <c r="N188" s="143" t="s">
        <v>49</v>
      </c>
      <c r="P188" s="144">
        <f>O188*H188</f>
        <v>0</v>
      </c>
      <c r="Q188" s="144">
        <v>1.0492218</v>
      </c>
      <c r="R188" s="144">
        <f>Q188*H188</f>
        <v>0.54034922699999999</v>
      </c>
      <c r="S188" s="144">
        <v>0</v>
      </c>
      <c r="T188" s="145">
        <f>S188*H188</f>
        <v>0</v>
      </c>
      <c r="AR188" s="146" t="s">
        <v>178</v>
      </c>
      <c r="AT188" s="146" t="s">
        <v>174</v>
      </c>
      <c r="AU188" s="146" t="s">
        <v>87</v>
      </c>
      <c r="AY188" s="18" t="s">
        <v>172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8" t="s">
        <v>85</v>
      </c>
      <c r="BK188" s="147">
        <f>ROUND(I188*H188,2)</f>
        <v>0</v>
      </c>
      <c r="BL188" s="18" t="s">
        <v>178</v>
      </c>
      <c r="BM188" s="146" t="s">
        <v>341</v>
      </c>
    </row>
    <row r="189" spans="2:65" s="1" customFormat="1" ht="19.2" x14ac:dyDescent="0.2">
      <c r="B189" s="34"/>
      <c r="D189" s="148" t="s">
        <v>180</v>
      </c>
      <c r="F189" s="149" t="s">
        <v>342</v>
      </c>
      <c r="I189" s="150"/>
      <c r="L189" s="34"/>
      <c r="M189" s="151"/>
      <c r="T189" s="55"/>
      <c r="AT189" s="18" t="s">
        <v>180</v>
      </c>
      <c r="AU189" s="18" t="s">
        <v>87</v>
      </c>
    </row>
    <row r="190" spans="2:65" s="1" customFormat="1" ht="10.199999999999999" x14ac:dyDescent="0.2">
      <c r="B190" s="34"/>
      <c r="D190" s="152" t="s">
        <v>182</v>
      </c>
      <c r="F190" s="153" t="s">
        <v>343</v>
      </c>
      <c r="I190" s="150"/>
      <c r="L190" s="34"/>
      <c r="M190" s="151"/>
      <c r="T190" s="55"/>
      <c r="AT190" s="18" t="s">
        <v>182</v>
      </c>
      <c r="AU190" s="18" t="s">
        <v>87</v>
      </c>
    </row>
    <row r="191" spans="2:65" s="14" customFormat="1" ht="10.199999999999999" x14ac:dyDescent="0.2">
      <c r="B191" s="171"/>
      <c r="D191" s="148" t="s">
        <v>184</v>
      </c>
      <c r="E191" s="172" t="s">
        <v>34</v>
      </c>
      <c r="F191" s="173" t="s">
        <v>281</v>
      </c>
      <c r="H191" s="172" t="s">
        <v>34</v>
      </c>
      <c r="I191" s="174"/>
      <c r="L191" s="171"/>
      <c r="M191" s="175"/>
      <c r="T191" s="176"/>
      <c r="AT191" s="172" t="s">
        <v>184</v>
      </c>
      <c r="AU191" s="172" t="s">
        <v>87</v>
      </c>
      <c r="AV191" s="14" t="s">
        <v>85</v>
      </c>
      <c r="AW191" s="14" t="s">
        <v>39</v>
      </c>
      <c r="AX191" s="14" t="s">
        <v>78</v>
      </c>
      <c r="AY191" s="172" t="s">
        <v>172</v>
      </c>
    </row>
    <row r="192" spans="2:65" s="14" customFormat="1" ht="10.199999999999999" x14ac:dyDescent="0.2">
      <c r="B192" s="171"/>
      <c r="D192" s="148" t="s">
        <v>184</v>
      </c>
      <c r="E192" s="172" t="s">
        <v>34</v>
      </c>
      <c r="F192" s="173" t="s">
        <v>344</v>
      </c>
      <c r="H192" s="172" t="s">
        <v>34</v>
      </c>
      <c r="I192" s="174"/>
      <c r="L192" s="171"/>
      <c r="M192" s="175"/>
      <c r="T192" s="176"/>
      <c r="AT192" s="172" t="s">
        <v>184</v>
      </c>
      <c r="AU192" s="172" t="s">
        <v>87</v>
      </c>
      <c r="AV192" s="14" t="s">
        <v>85</v>
      </c>
      <c r="AW192" s="14" t="s">
        <v>39</v>
      </c>
      <c r="AX192" s="14" t="s">
        <v>78</v>
      </c>
      <c r="AY192" s="172" t="s">
        <v>172</v>
      </c>
    </row>
    <row r="193" spans="2:65" s="12" customFormat="1" ht="10.199999999999999" x14ac:dyDescent="0.2">
      <c r="B193" s="154"/>
      <c r="D193" s="148" t="s">
        <v>184</v>
      </c>
      <c r="E193" s="155" t="s">
        <v>34</v>
      </c>
      <c r="F193" s="156" t="s">
        <v>304</v>
      </c>
      <c r="H193" s="157">
        <v>3.9649999999999999</v>
      </c>
      <c r="I193" s="158"/>
      <c r="L193" s="154"/>
      <c r="M193" s="159"/>
      <c r="T193" s="160"/>
      <c r="AT193" s="155" t="s">
        <v>184</v>
      </c>
      <c r="AU193" s="155" t="s">
        <v>87</v>
      </c>
      <c r="AV193" s="12" t="s">
        <v>87</v>
      </c>
      <c r="AW193" s="12" t="s">
        <v>39</v>
      </c>
      <c r="AX193" s="12" t="s">
        <v>78</v>
      </c>
      <c r="AY193" s="155" t="s">
        <v>172</v>
      </c>
    </row>
    <row r="194" spans="2:65" s="15" customFormat="1" ht="10.199999999999999" x14ac:dyDescent="0.2">
      <c r="B194" s="177"/>
      <c r="D194" s="148" t="s">
        <v>184</v>
      </c>
      <c r="E194" s="178" t="s">
        <v>34</v>
      </c>
      <c r="F194" s="179" t="s">
        <v>345</v>
      </c>
      <c r="H194" s="180">
        <v>3.9649999999999999</v>
      </c>
      <c r="I194" s="181"/>
      <c r="L194" s="177"/>
      <c r="M194" s="182"/>
      <c r="T194" s="183"/>
      <c r="AT194" s="178" t="s">
        <v>184</v>
      </c>
      <c r="AU194" s="178" t="s">
        <v>87</v>
      </c>
      <c r="AV194" s="15" t="s">
        <v>193</v>
      </c>
      <c r="AW194" s="15" t="s">
        <v>39</v>
      </c>
      <c r="AX194" s="15" t="s">
        <v>78</v>
      </c>
      <c r="AY194" s="178" t="s">
        <v>172</v>
      </c>
    </row>
    <row r="195" spans="2:65" s="12" customFormat="1" ht="10.199999999999999" x14ac:dyDescent="0.2">
      <c r="B195" s="154"/>
      <c r="D195" s="148" t="s">
        <v>184</v>
      </c>
      <c r="E195" s="155" t="s">
        <v>34</v>
      </c>
      <c r="F195" s="156" t="s">
        <v>346</v>
      </c>
      <c r="H195" s="157">
        <v>0.51500000000000001</v>
      </c>
      <c r="I195" s="158"/>
      <c r="L195" s="154"/>
      <c r="M195" s="159"/>
      <c r="T195" s="160"/>
      <c r="AT195" s="155" t="s">
        <v>184</v>
      </c>
      <c r="AU195" s="155" t="s">
        <v>87</v>
      </c>
      <c r="AV195" s="12" t="s">
        <v>87</v>
      </c>
      <c r="AW195" s="12" t="s">
        <v>39</v>
      </c>
      <c r="AX195" s="12" t="s">
        <v>85</v>
      </c>
      <c r="AY195" s="155" t="s">
        <v>172</v>
      </c>
    </row>
    <row r="196" spans="2:65" s="1" customFormat="1" ht="16.5" customHeight="1" x14ac:dyDescent="0.2">
      <c r="B196" s="34"/>
      <c r="C196" s="134" t="s">
        <v>347</v>
      </c>
      <c r="D196" s="134" t="s">
        <v>174</v>
      </c>
      <c r="E196" s="135" t="s">
        <v>348</v>
      </c>
      <c r="F196" s="136" t="s">
        <v>349</v>
      </c>
      <c r="G196" s="137" t="s">
        <v>177</v>
      </c>
      <c r="H196" s="138">
        <v>3.3</v>
      </c>
      <c r="I196" s="139"/>
      <c r="J196" s="140">
        <f>ROUND(I196*H196,2)</f>
        <v>0</v>
      </c>
      <c r="K196" s="141"/>
      <c r="L196" s="34"/>
      <c r="M196" s="142" t="s">
        <v>34</v>
      </c>
      <c r="N196" s="143" t="s">
        <v>49</v>
      </c>
      <c r="P196" s="144">
        <f>O196*H196</f>
        <v>0</v>
      </c>
      <c r="Q196" s="144">
        <v>4.2189999999999998E-2</v>
      </c>
      <c r="R196" s="144">
        <f>Q196*H196</f>
        <v>0.13922699999999999</v>
      </c>
      <c r="S196" s="144">
        <v>0</v>
      </c>
      <c r="T196" s="145">
        <f>S196*H196</f>
        <v>0</v>
      </c>
      <c r="AR196" s="146" t="s">
        <v>178</v>
      </c>
      <c r="AT196" s="146" t="s">
        <v>174</v>
      </c>
      <c r="AU196" s="146" t="s">
        <v>87</v>
      </c>
      <c r="AY196" s="18" t="s">
        <v>172</v>
      </c>
      <c r="BE196" s="147">
        <f>IF(N196="základní",J196,0)</f>
        <v>0</v>
      </c>
      <c r="BF196" s="147">
        <f>IF(N196="snížená",J196,0)</f>
        <v>0</v>
      </c>
      <c r="BG196" s="147">
        <f>IF(N196="zákl. přenesená",J196,0)</f>
        <v>0</v>
      </c>
      <c r="BH196" s="147">
        <f>IF(N196="sníž. přenesená",J196,0)</f>
        <v>0</v>
      </c>
      <c r="BI196" s="147">
        <f>IF(N196="nulová",J196,0)</f>
        <v>0</v>
      </c>
      <c r="BJ196" s="18" t="s">
        <v>85</v>
      </c>
      <c r="BK196" s="147">
        <f>ROUND(I196*H196,2)</f>
        <v>0</v>
      </c>
      <c r="BL196" s="18" t="s">
        <v>178</v>
      </c>
      <c r="BM196" s="146" t="s">
        <v>350</v>
      </c>
    </row>
    <row r="197" spans="2:65" s="1" customFormat="1" ht="10.199999999999999" x14ac:dyDescent="0.2">
      <c r="B197" s="34"/>
      <c r="D197" s="148" t="s">
        <v>180</v>
      </c>
      <c r="F197" s="149" t="s">
        <v>349</v>
      </c>
      <c r="I197" s="150"/>
      <c r="L197" s="34"/>
      <c r="M197" s="151"/>
      <c r="T197" s="55"/>
      <c r="AT197" s="18" t="s">
        <v>180</v>
      </c>
      <c r="AU197" s="18" t="s">
        <v>87</v>
      </c>
    </row>
    <row r="198" spans="2:65" s="14" customFormat="1" ht="10.199999999999999" x14ac:dyDescent="0.2">
      <c r="B198" s="171"/>
      <c r="D198" s="148" t="s">
        <v>184</v>
      </c>
      <c r="E198" s="172" t="s">
        <v>34</v>
      </c>
      <c r="F198" s="173" t="s">
        <v>351</v>
      </c>
      <c r="H198" s="172" t="s">
        <v>34</v>
      </c>
      <c r="I198" s="174"/>
      <c r="L198" s="171"/>
      <c r="M198" s="175"/>
      <c r="T198" s="176"/>
      <c r="AT198" s="172" t="s">
        <v>184</v>
      </c>
      <c r="AU198" s="172" t="s">
        <v>87</v>
      </c>
      <c r="AV198" s="14" t="s">
        <v>85</v>
      </c>
      <c r="AW198" s="14" t="s">
        <v>39</v>
      </c>
      <c r="AX198" s="14" t="s">
        <v>78</v>
      </c>
      <c r="AY198" s="172" t="s">
        <v>172</v>
      </c>
    </row>
    <row r="199" spans="2:65" s="12" customFormat="1" ht="10.199999999999999" x14ac:dyDescent="0.2">
      <c r="B199" s="154"/>
      <c r="D199" s="148" t="s">
        <v>184</v>
      </c>
      <c r="E199" s="155" t="s">
        <v>34</v>
      </c>
      <c r="F199" s="156" t="s">
        <v>352</v>
      </c>
      <c r="H199" s="157">
        <v>3.3</v>
      </c>
      <c r="I199" s="158"/>
      <c r="L199" s="154"/>
      <c r="M199" s="159"/>
      <c r="T199" s="160"/>
      <c r="AT199" s="155" t="s">
        <v>184</v>
      </c>
      <c r="AU199" s="155" t="s">
        <v>87</v>
      </c>
      <c r="AV199" s="12" t="s">
        <v>87</v>
      </c>
      <c r="AW199" s="12" t="s">
        <v>39</v>
      </c>
      <c r="AX199" s="12" t="s">
        <v>85</v>
      </c>
      <c r="AY199" s="155" t="s">
        <v>172</v>
      </c>
    </row>
    <row r="200" spans="2:65" s="11" customFormat="1" ht="22.8" customHeight="1" x14ac:dyDescent="0.25">
      <c r="B200" s="122"/>
      <c r="D200" s="123" t="s">
        <v>77</v>
      </c>
      <c r="E200" s="132" t="s">
        <v>178</v>
      </c>
      <c r="F200" s="132" t="s">
        <v>353</v>
      </c>
      <c r="I200" s="125"/>
      <c r="J200" s="133">
        <f>BK200</f>
        <v>0</v>
      </c>
      <c r="L200" s="122"/>
      <c r="M200" s="127"/>
      <c r="P200" s="128">
        <f>SUM(P201:P234)</f>
        <v>0</v>
      </c>
      <c r="R200" s="128">
        <f>SUM(R201:R234)</f>
        <v>2.4609377424000001</v>
      </c>
      <c r="T200" s="129">
        <f>SUM(T201:T234)</f>
        <v>0</v>
      </c>
      <c r="AR200" s="123" t="s">
        <v>85</v>
      </c>
      <c r="AT200" s="130" t="s">
        <v>77</v>
      </c>
      <c r="AU200" s="130" t="s">
        <v>85</v>
      </c>
      <c r="AY200" s="123" t="s">
        <v>172</v>
      </c>
      <c r="BK200" s="131">
        <f>SUM(BK201:BK234)</f>
        <v>0</v>
      </c>
    </row>
    <row r="201" spans="2:65" s="1" customFormat="1" ht="16.5" customHeight="1" x14ac:dyDescent="0.2">
      <c r="B201" s="34"/>
      <c r="C201" s="134" t="s">
        <v>354</v>
      </c>
      <c r="D201" s="134" t="s">
        <v>174</v>
      </c>
      <c r="E201" s="135" t="s">
        <v>355</v>
      </c>
      <c r="F201" s="136" t="s">
        <v>356</v>
      </c>
      <c r="G201" s="137" t="s">
        <v>215</v>
      </c>
      <c r="H201" s="138">
        <v>0.91500000000000004</v>
      </c>
      <c r="I201" s="139"/>
      <c r="J201" s="140">
        <f>ROUND(I201*H201,2)</f>
        <v>0</v>
      </c>
      <c r="K201" s="141"/>
      <c r="L201" s="34"/>
      <c r="M201" s="142" t="s">
        <v>34</v>
      </c>
      <c r="N201" s="143" t="s">
        <v>49</v>
      </c>
      <c r="P201" s="144">
        <f>O201*H201</f>
        <v>0</v>
      </c>
      <c r="Q201" s="144">
        <v>2.5020099999999998</v>
      </c>
      <c r="R201" s="144">
        <f>Q201*H201</f>
        <v>2.28933915</v>
      </c>
      <c r="S201" s="144">
        <v>0</v>
      </c>
      <c r="T201" s="145">
        <f>S201*H201</f>
        <v>0</v>
      </c>
      <c r="AR201" s="146" t="s">
        <v>178</v>
      </c>
      <c r="AT201" s="146" t="s">
        <v>174</v>
      </c>
      <c r="AU201" s="146" t="s">
        <v>87</v>
      </c>
      <c r="AY201" s="18" t="s">
        <v>172</v>
      </c>
      <c r="BE201" s="147">
        <f>IF(N201="základní",J201,0)</f>
        <v>0</v>
      </c>
      <c r="BF201" s="147">
        <f>IF(N201="snížená",J201,0)</f>
        <v>0</v>
      </c>
      <c r="BG201" s="147">
        <f>IF(N201="zákl. přenesená",J201,0)</f>
        <v>0</v>
      </c>
      <c r="BH201" s="147">
        <f>IF(N201="sníž. přenesená",J201,0)</f>
        <v>0</v>
      </c>
      <c r="BI201" s="147">
        <f>IF(N201="nulová",J201,0)</f>
        <v>0</v>
      </c>
      <c r="BJ201" s="18" t="s">
        <v>85</v>
      </c>
      <c r="BK201" s="147">
        <f>ROUND(I201*H201,2)</f>
        <v>0</v>
      </c>
      <c r="BL201" s="18" t="s">
        <v>178</v>
      </c>
      <c r="BM201" s="146" t="s">
        <v>357</v>
      </c>
    </row>
    <row r="202" spans="2:65" s="1" customFormat="1" ht="19.2" x14ac:dyDescent="0.2">
      <c r="B202" s="34"/>
      <c r="D202" s="148" t="s">
        <v>180</v>
      </c>
      <c r="F202" s="149" t="s">
        <v>358</v>
      </c>
      <c r="I202" s="150"/>
      <c r="L202" s="34"/>
      <c r="M202" s="151"/>
      <c r="T202" s="55"/>
      <c r="AT202" s="18" t="s">
        <v>180</v>
      </c>
      <c r="AU202" s="18" t="s">
        <v>87</v>
      </c>
    </row>
    <row r="203" spans="2:65" s="1" customFormat="1" ht="10.199999999999999" x14ac:dyDescent="0.2">
      <c r="B203" s="34"/>
      <c r="D203" s="152" t="s">
        <v>182</v>
      </c>
      <c r="F203" s="153" t="s">
        <v>359</v>
      </c>
      <c r="I203" s="150"/>
      <c r="L203" s="34"/>
      <c r="M203" s="151"/>
      <c r="T203" s="55"/>
      <c r="AT203" s="18" t="s">
        <v>182</v>
      </c>
      <c r="AU203" s="18" t="s">
        <v>87</v>
      </c>
    </row>
    <row r="204" spans="2:65" s="12" customFormat="1" ht="10.199999999999999" x14ac:dyDescent="0.2">
      <c r="B204" s="154"/>
      <c r="D204" s="148" t="s">
        <v>184</v>
      </c>
      <c r="E204" s="155" t="s">
        <v>34</v>
      </c>
      <c r="F204" s="156" t="s">
        <v>360</v>
      </c>
      <c r="H204" s="157">
        <v>0.91500000000000004</v>
      </c>
      <c r="I204" s="158"/>
      <c r="L204" s="154"/>
      <c r="M204" s="159"/>
      <c r="T204" s="160"/>
      <c r="AT204" s="155" t="s">
        <v>184</v>
      </c>
      <c r="AU204" s="155" t="s">
        <v>87</v>
      </c>
      <c r="AV204" s="12" t="s">
        <v>87</v>
      </c>
      <c r="AW204" s="12" t="s">
        <v>39</v>
      </c>
      <c r="AX204" s="12" t="s">
        <v>85</v>
      </c>
      <c r="AY204" s="155" t="s">
        <v>172</v>
      </c>
    </row>
    <row r="205" spans="2:65" s="1" customFormat="1" ht="16.5" customHeight="1" x14ac:dyDescent="0.2">
      <c r="B205" s="34"/>
      <c r="C205" s="134" t="s">
        <v>361</v>
      </c>
      <c r="D205" s="134" t="s">
        <v>174</v>
      </c>
      <c r="E205" s="135" t="s">
        <v>362</v>
      </c>
      <c r="F205" s="136" t="s">
        <v>363</v>
      </c>
      <c r="G205" s="137" t="s">
        <v>177</v>
      </c>
      <c r="H205" s="138">
        <v>6.13</v>
      </c>
      <c r="I205" s="139"/>
      <c r="J205" s="140">
        <f>ROUND(I205*H205,2)</f>
        <v>0</v>
      </c>
      <c r="K205" s="141"/>
      <c r="L205" s="34"/>
      <c r="M205" s="142" t="s">
        <v>34</v>
      </c>
      <c r="N205" s="143" t="s">
        <v>49</v>
      </c>
      <c r="P205" s="144">
        <f>O205*H205</f>
        <v>0</v>
      </c>
      <c r="Q205" s="144">
        <v>5.3261999999999997E-3</v>
      </c>
      <c r="R205" s="144">
        <f>Q205*H205</f>
        <v>3.2649605999999998E-2</v>
      </c>
      <c r="S205" s="144">
        <v>0</v>
      </c>
      <c r="T205" s="145">
        <f>S205*H205</f>
        <v>0</v>
      </c>
      <c r="AR205" s="146" t="s">
        <v>178</v>
      </c>
      <c r="AT205" s="146" t="s">
        <v>174</v>
      </c>
      <c r="AU205" s="146" t="s">
        <v>87</v>
      </c>
      <c r="AY205" s="18" t="s">
        <v>172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8" t="s">
        <v>85</v>
      </c>
      <c r="BK205" s="147">
        <f>ROUND(I205*H205,2)</f>
        <v>0</v>
      </c>
      <c r="BL205" s="18" t="s">
        <v>178</v>
      </c>
      <c r="BM205" s="146" t="s">
        <v>364</v>
      </c>
    </row>
    <row r="206" spans="2:65" s="1" customFormat="1" ht="10.199999999999999" x14ac:dyDescent="0.2">
      <c r="B206" s="34"/>
      <c r="D206" s="148" t="s">
        <v>180</v>
      </c>
      <c r="F206" s="149" t="s">
        <v>365</v>
      </c>
      <c r="I206" s="150"/>
      <c r="L206" s="34"/>
      <c r="M206" s="151"/>
      <c r="T206" s="55"/>
      <c r="AT206" s="18" t="s">
        <v>180</v>
      </c>
      <c r="AU206" s="18" t="s">
        <v>87</v>
      </c>
    </row>
    <row r="207" spans="2:65" s="1" customFormat="1" ht="10.199999999999999" x14ac:dyDescent="0.2">
      <c r="B207" s="34"/>
      <c r="D207" s="152" t="s">
        <v>182</v>
      </c>
      <c r="F207" s="153" t="s">
        <v>366</v>
      </c>
      <c r="I207" s="150"/>
      <c r="L207" s="34"/>
      <c r="M207" s="151"/>
      <c r="T207" s="55"/>
      <c r="AT207" s="18" t="s">
        <v>182</v>
      </c>
      <c r="AU207" s="18" t="s">
        <v>87</v>
      </c>
    </row>
    <row r="208" spans="2:65" s="12" customFormat="1" ht="10.199999999999999" x14ac:dyDescent="0.2">
      <c r="B208" s="154"/>
      <c r="D208" s="148" t="s">
        <v>184</v>
      </c>
      <c r="E208" s="155" t="s">
        <v>34</v>
      </c>
      <c r="F208" s="156" t="s">
        <v>367</v>
      </c>
      <c r="H208" s="157">
        <v>2.13</v>
      </c>
      <c r="I208" s="158"/>
      <c r="L208" s="154"/>
      <c r="M208" s="159"/>
      <c r="T208" s="160"/>
      <c r="AT208" s="155" t="s">
        <v>184</v>
      </c>
      <c r="AU208" s="155" t="s">
        <v>87</v>
      </c>
      <c r="AV208" s="12" t="s">
        <v>87</v>
      </c>
      <c r="AW208" s="12" t="s">
        <v>39</v>
      </c>
      <c r="AX208" s="12" t="s">
        <v>78</v>
      </c>
      <c r="AY208" s="155" t="s">
        <v>172</v>
      </c>
    </row>
    <row r="209" spans="2:65" s="12" customFormat="1" ht="10.199999999999999" x14ac:dyDescent="0.2">
      <c r="B209" s="154"/>
      <c r="D209" s="148" t="s">
        <v>184</v>
      </c>
      <c r="E209" s="155" t="s">
        <v>34</v>
      </c>
      <c r="F209" s="156" t="s">
        <v>368</v>
      </c>
      <c r="H209" s="157">
        <v>4</v>
      </c>
      <c r="I209" s="158"/>
      <c r="L209" s="154"/>
      <c r="M209" s="159"/>
      <c r="T209" s="160"/>
      <c r="AT209" s="155" t="s">
        <v>184</v>
      </c>
      <c r="AU209" s="155" t="s">
        <v>87</v>
      </c>
      <c r="AV209" s="12" t="s">
        <v>87</v>
      </c>
      <c r="AW209" s="12" t="s">
        <v>39</v>
      </c>
      <c r="AX209" s="12" t="s">
        <v>78</v>
      </c>
      <c r="AY209" s="155" t="s">
        <v>172</v>
      </c>
    </row>
    <row r="210" spans="2:65" s="13" customFormat="1" ht="10.199999999999999" x14ac:dyDescent="0.2">
      <c r="B210" s="164"/>
      <c r="D210" s="148" t="s">
        <v>184</v>
      </c>
      <c r="E210" s="165" t="s">
        <v>34</v>
      </c>
      <c r="F210" s="166" t="s">
        <v>259</v>
      </c>
      <c r="H210" s="167">
        <v>6.13</v>
      </c>
      <c r="I210" s="168"/>
      <c r="L210" s="164"/>
      <c r="M210" s="169"/>
      <c r="T210" s="170"/>
      <c r="AT210" s="165" t="s">
        <v>184</v>
      </c>
      <c r="AU210" s="165" t="s">
        <v>87</v>
      </c>
      <c r="AV210" s="13" t="s">
        <v>178</v>
      </c>
      <c r="AW210" s="13" t="s">
        <v>39</v>
      </c>
      <c r="AX210" s="13" t="s">
        <v>85</v>
      </c>
      <c r="AY210" s="165" t="s">
        <v>172</v>
      </c>
    </row>
    <row r="211" spans="2:65" s="1" customFormat="1" ht="16.5" customHeight="1" x14ac:dyDescent="0.2">
      <c r="B211" s="34"/>
      <c r="C211" s="134" t="s">
        <v>7</v>
      </c>
      <c r="D211" s="134" t="s">
        <v>174</v>
      </c>
      <c r="E211" s="135" t="s">
        <v>369</v>
      </c>
      <c r="F211" s="136" t="s">
        <v>370</v>
      </c>
      <c r="G211" s="137" t="s">
        <v>177</v>
      </c>
      <c r="H211" s="138">
        <v>6.13</v>
      </c>
      <c r="I211" s="139"/>
      <c r="J211" s="140">
        <f>ROUND(I211*H211,2)</f>
        <v>0</v>
      </c>
      <c r="K211" s="141"/>
      <c r="L211" s="34"/>
      <c r="M211" s="142" t="s">
        <v>34</v>
      </c>
      <c r="N211" s="143" t="s">
        <v>49</v>
      </c>
      <c r="P211" s="144">
        <f>O211*H211</f>
        <v>0</v>
      </c>
      <c r="Q211" s="144">
        <v>0</v>
      </c>
      <c r="R211" s="144">
        <f>Q211*H211</f>
        <v>0</v>
      </c>
      <c r="S211" s="144">
        <v>0</v>
      </c>
      <c r="T211" s="145">
        <f>S211*H211</f>
        <v>0</v>
      </c>
      <c r="AR211" s="146" t="s">
        <v>178</v>
      </c>
      <c r="AT211" s="146" t="s">
        <v>174</v>
      </c>
      <c r="AU211" s="146" t="s">
        <v>87</v>
      </c>
      <c r="AY211" s="18" t="s">
        <v>172</v>
      </c>
      <c r="BE211" s="147">
        <f>IF(N211="základní",J211,0)</f>
        <v>0</v>
      </c>
      <c r="BF211" s="147">
        <f>IF(N211="snížená",J211,0)</f>
        <v>0</v>
      </c>
      <c r="BG211" s="147">
        <f>IF(N211="zákl. přenesená",J211,0)</f>
        <v>0</v>
      </c>
      <c r="BH211" s="147">
        <f>IF(N211="sníž. přenesená",J211,0)</f>
        <v>0</v>
      </c>
      <c r="BI211" s="147">
        <f>IF(N211="nulová",J211,0)</f>
        <v>0</v>
      </c>
      <c r="BJ211" s="18" t="s">
        <v>85</v>
      </c>
      <c r="BK211" s="147">
        <f>ROUND(I211*H211,2)</f>
        <v>0</v>
      </c>
      <c r="BL211" s="18" t="s">
        <v>178</v>
      </c>
      <c r="BM211" s="146" t="s">
        <v>371</v>
      </c>
    </row>
    <row r="212" spans="2:65" s="1" customFormat="1" ht="10.199999999999999" x14ac:dyDescent="0.2">
      <c r="B212" s="34"/>
      <c r="D212" s="148" t="s">
        <v>180</v>
      </c>
      <c r="F212" s="149" t="s">
        <v>372</v>
      </c>
      <c r="I212" s="150"/>
      <c r="L212" s="34"/>
      <c r="M212" s="151"/>
      <c r="T212" s="55"/>
      <c r="AT212" s="18" t="s">
        <v>180</v>
      </c>
      <c r="AU212" s="18" t="s">
        <v>87</v>
      </c>
    </row>
    <row r="213" spans="2:65" s="1" customFormat="1" ht="10.199999999999999" x14ac:dyDescent="0.2">
      <c r="B213" s="34"/>
      <c r="D213" s="152" t="s">
        <v>182</v>
      </c>
      <c r="F213" s="153" t="s">
        <v>373</v>
      </c>
      <c r="I213" s="150"/>
      <c r="L213" s="34"/>
      <c r="M213" s="151"/>
      <c r="T213" s="55"/>
      <c r="AT213" s="18" t="s">
        <v>182</v>
      </c>
      <c r="AU213" s="18" t="s">
        <v>87</v>
      </c>
    </row>
    <row r="214" spans="2:65" s="12" customFormat="1" ht="10.199999999999999" x14ac:dyDescent="0.2">
      <c r="B214" s="154"/>
      <c r="D214" s="148" t="s">
        <v>184</v>
      </c>
      <c r="E214" s="155" t="s">
        <v>34</v>
      </c>
      <c r="F214" s="156" t="s">
        <v>367</v>
      </c>
      <c r="H214" s="157">
        <v>2.13</v>
      </c>
      <c r="I214" s="158"/>
      <c r="L214" s="154"/>
      <c r="M214" s="159"/>
      <c r="T214" s="160"/>
      <c r="AT214" s="155" t="s">
        <v>184</v>
      </c>
      <c r="AU214" s="155" t="s">
        <v>87</v>
      </c>
      <c r="AV214" s="12" t="s">
        <v>87</v>
      </c>
      <c r="AW214" s="12" t="s">
        <v>39</v>
      </c>
      <c r="AX214" s="12" t="s">
        <v>78</v>
      </c>
      <c r="AY214" s="155" t="s">
        <v>172</v>
      </c>
    </row>
    <row r="215" spans="2:65" s="12" customFormat="1" ht="10.199999999999999" x14ac:dyDescent="0.2">
      <c r="B215" s="154"/>
      <c r="D215" s="148" t="s">
        <v>184</v>
      </c>
      <c r="E215" s="155" t="s">
        <v>34</v>
      </c>
      <c r="F215" s="156" t="s">
        <v>368</v>
      </c>
      <c r="H215" s="157">
        <v>4</v>
      </c>
      <c r="I215" s="158"/>
      <c r="L215" s="154"/>
      <c r="M215" s="159"/>
      <c r="T215" s="160"/>
      <c r="AT215" s="155" t="s">
        <v>184</v>
      </c>
      <c r="AU215" s="155" t="s">
        <v>87</v>
      </c>
      <c r="AV215" s="12" t="s">
        <v>87</v>
      </c>
      <c r="AW215" s="12" t="s">
        <v>39</v>
      </c>
      <c r="AX215" s="12" t="s">
        <v>78</v>
      </c>
      <c r="AY215" s="155" t="s">
        <v>172</v>
      </c>
    </row>
    <row r="216" spans="2:65" s="13" customFormat="1" ht="10.199999999999999" x14ac:dyDescent="0.2">
      <c r="B216" s="164"/>
      <c r="D216" s="148" t="s">
        <v>184</v>
      </c>
      <c r="E216" s="165" t="s">
        <v>34</v>
      </c>
      <c r="F216" s="166" t="s">
        <v>259</v>
      </c>
      <c r="H216" s="167">
        <v>6.13</v>
      </c>
      <c r="I216" s="168"/>
      <c r="L216" s="164"/>
      <c r="M216" s="169"/>
      <c r="T216" s="170"/>
      <c r="AT216" s="165" t="s">
        <v>184</v>
      </c>
      <c r="AU216" s="165" t="s">
        <v>87</v>
      </c>
      <c r="AV216" s="13" t="s">
        <v>178</v>
      </c>
      <c r="AW216" s="13" t="s">
        <v>39</v>
      </c>
      <c r="AX216" s="13" t="s">
        <v>85</v>
      </c>
      <c r="AY216" s="165" t="s">
        <v>172</v>
      </c>
    </row>
    <row r="217" spans="2:65" s="1" customFormat="1" ht="16.5" customHeight="1" x14ac:dyDescent="0.2">
      <c r="B217" s="34"/>
      <c r="C217" s="134" t="s">
        <v>374</v>
      </c>
      <c r="D217" s="134" t="s">
        <v>174</v>
      </c>
      <c r="E217" s="135" t="s">
        <v>375</v>
      </c>
      <c r="F217" s="136" t="s">
        <v>376</v>
      </c>
      <c r="G217" s="137" t="s">
        <v>177</v>
      </c>
      <c r="H217" s="138">
        <v>4</v>
      </c>
      <c r="I217" s="139"/>
      <c r="J217" s="140">
        <f>ROUND(I217*H217,2)</f>
        <v>0</v>
      </c>
      <c r="K217" s="141"/>
      <c r="L217" s="34"/>
      <c r="M217" s="142" t="s">
        <v>34</v>
      </c>
      <c r="N217" s="143" t="s">
        <v>49</v>
      </c>
      <c r="P217" s="144">
        <f>O217*H217</f>
        <v>0</v>
      </c>
      <c r="Q217" s="144">
        <v>8.0555999999999998E-4</v>
      </c>
      <c r="R217" s="144">
        <f>Q217*H217</f>
        <v>3.2222399999999999E-3</v>
      </c>
      <c r="S217" s="144">
        <v>0</v>
      </c>
      <c r="T217" s="145">
        <f>S217*H217</f>
        <v>0</v>
      </c>
      <c r="AR217" s="146" t="s">
        <v>178</v>
      </c>
      <c r="AT217" s="146" t="s">
        <v>174</v>
      </c>
      <c r="AU217" s="146" t="s">
        <v>87</v>
      </c>
      <c r="AY217" s="18" t="s">
        <v>172</v>
      </c>
      <c r="BE217" s="147">
        <f>IF(N217="základní",J217,0)</f>
        <v>0</v>
      </c>
      <c r="BF217" s="147">
        <f>IF(N217="snížená",J217,0)</f>
        <v>0</v>
      </c>
      <c r="BG217" s="147">
        <f>IF(N217="zákl. přenesená",J217,0)</f>
        <v>0</v>
      </c>
      <c r="BH217" s="147">
        <f>IF(N217="sníž. přenesená",J217,0)</f>
        <v>0</v>
      </c>
      <c r="BI217" s="147">
        <f>IF(N217="nulová",J217,0)</f>
        <v>0</v>
      </c>
      <c r="BJ217" s="18" t="s">
        <v>85</v>
      </c>
      <c r="BK217" s="147">
        <f>ROUND(I217*H217,2)</f>
        <v>0</v>
      </c>
      <c r="BL217" s="18" t="s">
        <v>178</v>
      </c>
      <c r="BM217" s="146" t="s">
        <v>377</v>
      </c>
    </row>
    <row r="218" spans="2:65" s="1" customFormat="1" ht="10.199999999999999" x14ac:dyDescent="0.2">
      <c r="B218" s="34"/>
      <c r="D218" s="148" t="s">
        <v>180</v>
      </c>
      <c r="F218" s="149" t="s">
        <v>378</v>
      </c>
      <c r="I218" s="150"/>
      <c r="L218" s="34"/>
      <c r="M218" s="151"/>
      <c r="T218" s="55"/>
      <c r="AT218" s="18" t="s">
        <v>180</v>
      </c>
      <c r="AU218" s="18" t="s">
        <v>87</v>
      </c>
    </row>
    <row r="219" spans="2:65" s="1" customFormat="1" ht="10.199999999999999" x14ac:dyDescent="0.2">
      <c r="B219" s="34"/>
      <c r="D219" s="152" t="s">
        <v>182</v>
      </c>
      <c r="F219" s="153" t="s">
        <v>379</v>
      </c>
      <c r="I219" s="150"/>
      <c r="L219" s="34"/>
      <c r="M219" s="151"/>
      <c r="T219" s="55"/>
      <c r="AT219" s="18" t="s">
        <v>182</v>
      </c>
      <c r="AU219" s="18" t="s">
        <v>87</v>
      </c>
    </row>
    <row r="220" spans="2:65" s="12" customFormat="1" ht="10.199999999999999" x14ac:dyDescent="0.2">
      <c r="B220" s="154"/>
      <c r="D220" s="148" t="s">
        <v>184</v>
      </c>
      <c r="E220" s="155" t="s">
        <v>34</v>
      </c>
      <c r="F220" s="156" t="s">
        <v>368</v>
      </c>
      <c r="H220" s="157">
        <v>4</v>
      </c>
      <c r="I220" s="158"/>
      <c r="L220" s="154"/>
      <c r="M220" s="159"/>
      <c r="T220" s="160"/>
      <c r="AT220" s="155" t="s">
        <v>184</v>
      </c>
      <c r="AU220" s="155" t="s">
        <v>87</v>
      </c>
      <c r="AV220" s="12" t="s">
        <v>87</v>
      </c>
      <c r="AW220" s="12" t="s">
        <v>39</v>
      </c>
      <c r="AX220" s="12" t="s">
        <v>78</v>
      </c>
      <c r="AY220" s="155" t="s">
        <v>172</v>
      </c>
    </row>
    <row r="221" spans="2:65" s="13" customFormat="1" ht="10.199999999999999" x14ac:dyDescent="0.2">
      <c r="B221" s="164"/>
      <c r="D221" s="148" t="s">
        <v>184</v>
      </c>
      <c r="E221" s="165" t="s">
        <v>34</v>
      </c>
      <c r="F221" s="166" t="s">
        <v>259</v>
      </c>
      <c r="H221" s="167">
        <v>4</v>
      </c>
      <c r="I221" s="168"/>
      <c r="L221" s="164"/>
      <c r="M221" s="169"/>
      <c r="T221" s="170"/>
      <c r="AT221" s="165" t="s">
        <v>184</v>
      </c>
      <c r="AU221" s="165" t="s">
        <v>87</v>
      </c>
      <c r="AV221" s="13" t="s">
        <v>178</v>
      </c>
      <c r="AW221" s="13" t="s">
        <v>39</v>
      </c>
      <c r="AX221" s="13" t="s">
        <v>85</v>
      </c>
      <c r="AY221" s="165" t="s">
        <v>172</v>
      </c>
    </row>
    <row r="222" spans="2:65" s="1" customFormat="1" ht="16.5" customHeight="1" x14ac:dyDescent="0.2">
      <c r="B222" s="34"/>
      <c r="C222" s="134" t="s">
        <v>380</v>
      </c>
      <c r="D222" s="134" t="s">
        <v>174</v>
      </c>
      <c r="E222" s="135" t="s">
        <v>381</v>
      </c>
      <c r="F222" s="136" t="s">
        <v>382</v>
      </c>
      <c r="G222" s="137" t="s">
        <v>177</v>
      </c>
      <c r="H222" s="138">
        <v>4</v>
      </c>
      <c r="I222" s="139"/>
      <c r="J222" s="140">
        <f>ROUND(I222*H222,2)</f>
        <v>0</v>
      </c>
      <c r="K222" s="141"/>
      <c r="L222" s="34"/>
      <c r="M222" s="142" t="s">
        <v>34</v>
      </c>
      <c r="N222" s="143" t="s">
        <v>49</v>
      </c>
      <c r="P222" s="144">
        <f>O222*H222</f>
        <v>0</v>
      </c>
      <c r="Q222" s="144">
        <v>0</v>
      </c>
      <c r="R222" s="144">
        <f>Q222*H222</f>
        <v>0</v>
      </c>
      <c r="S222" s="144">
        <v>0</v>
      </c>
      <c r="T222" s="145">
        <f>S222*H222</f>
        <v>0</v>
      </c>
      <c r="AR222" s="146" t="s">
        <v>178</v>
      </c>
      <c r="AT222" s="146" t="s">
        <v>174</v>
      </c>
      <c r="AU222" s="146" t="s">
        <v>87</v>
      </c>
      <c r="AY222" s="18" t="s">
        <v>172</v>
      </c>
      <c r="BE222" s="147">
        <f>IF(N222="základní",J222,0)</f>
        <v>0</v>
      </c>
      <c r="BF222" s="147">
        <f>IF(N222="snížená",J222,0)</f>
        <v>0</v>
      </c>
      <c r="BG222" s="147">
        <f>IF(N222="zákl. přenesená",J222,0)</f>
        <v>0</v>
      </c>
      <c r="BH222" s="147">
        <f>IF(N222="sníž. přenesená",J222,0)</f>
        <v>0</v>
      </c>
      <c r="BI222" s="147">
        <f>IF(N222="nulová",J222,0)</f>
        <v>0</v>
      </c>
      <c r="BJ222" s="18" t="s">
        <v>85</v>
      </c>
      <c r="BK222" s="147">
        <f>ROUND(I222*H222,2)</f>
        <v>0</v>
      </c>
      <c r="BL222" s="18" t="s">
        <v>178</v>
      </c>
      <c r="BM222" s="146" t="s">
        <v>383</v>
      </c>
    </row>
    <row r="223" spans="2:65" s="1" customFormat="1" ht="10.199999999999999" x14ac:dyDescent="0.2">
      <c r="B223" s="34"/>
      <c r="D223" s="148" t="s">
        <v>180</v>
      </c>
      <c r="F223" s="149" t="s">
        <v>384</v>
      </c>
      <c r="I223" s="150"/>
      <c r="L223" s="34"/>
      <c r="M223" s="151"/>
      <c r="T223" s="55"/>
      <c r="AT223" s="18" t="s">
        <v>180</v>
      </c>
      <c r="AU223" s="18" t="s">
        <v>87</v>
      </c>
    </row>
    <row r="224" spans="2:65" s="1" customFormat="1" ht="10.199999999999999" x14ac:dyDescent="0.2">
      <c r="B224" s="34"/>
      <c r="D224" s="152" t="s">
        <v>182</v>
      </c>
      <c r="F224" s="153" t="s">
        <v>385</v>
      </c>
      <c r="I224" s="150"/>
      <c r="L224" s="34"/>
      <c r="M224" s="151"/>
      <c r="T224" s="55"/>
      <c r="AT224" s="18" t="s">
        <v>182</v>
      </c>
      <c r="AU224" s="18" t="s">
        <v>87</v>
      </c>
    </row>
    <row r="225" spans="2:65" s="1" customFormat="1" ht="16.5" customHeight="1" x14ac:dyDescent="0.2">
      <c r="B225" s="34"/>
      <c r="C225" s="134" t="s">
        <v>386</v>
      </c>
      <c r="D225" s="134" t="s">
        <v>174</v>
      </c>
      <c r="E225" s="135" t="s">
        <v>387</v>
      </c>
      <c r="F225" s="136" t="s">
        <v>388</v>
      </c>
      <c r="G225" s="137" t="s">
        <v>177</v>
      </c>
      <c r="H225" s="138">
        <v>6.13</v>
      </c>
      <c r="I225" s="139"/>
      <c r="J225" s="140">
        <f>ROUND(I225*H225,2)</f>
        <v>0</v>
      </c>
      <c r="K225" s="141"/>
      <c r="L225" s="34"/>
      <c r="M225" s="142" t="s">
        <v>34</v>
      </c>
      <c r="N225" s="143" t="s">
        <v>49</v>
      </c>
      <c r="P225" s="144">
        <f>O225*H225</f>
        <v>0</v>
      </c>
      <c r="Q225" s="144">
        <v>3.2000000000000002E-3</v>
      </c>
      <c r="R225" s="144">
        <f>Q225*H225</f>
        <v>1.9616000000000001E-2</v>
      </c>
      <c r="S225" s="144">
        <v>0</v>
      </c>
      <c r="T225" s="145">
        <f>S225*H225</f>
        <v>0</v>
      </c>
      <c r="AR225" s="146" t="s">
        <v>178</v>
      </c>
      <c r="AT225" s="146" t="s">
        <v>174</v>
      </c>
      <c r="AU225" s="146" t="s">
        <v>87</v>
      </c>
      <c r="AY225" s="18" t="s">
        <v>172</v>
      </c>
      <c r="BE225" s="147">
        <f>IF(N225="základní",J225,0)</f>
        <v>0</v>
      </c>
      <c r="BF225" s="147">
        <f>IF(N225="snížená",J225,0)</f>
        <v>0</v>
      </c>
      <c r="BG225" s="147">
        <f>IF(N225="zákl. přenesená",J225,0)</f>
        <v>0</v>
      </c>
      <c r="BH225" s="147">
        <f>IF(N225="sníž. přenesená",J225,0)</f>
        <v>0</v>
      </c>
      <c r="BI225" s="147">
        <f>IF(N225="nulová",J225,0)</f>
        <v>0</v>
      </c>
      <c r="BJ225" s="18" t="s">
        <v>85</v>
      </c>
      <c r="BK225" s="147">
        <f>ROUND(I225*H225,2)</f>
        <v>0</v>
      </c>
      <c r="BL225" s="18" t="s">
        <v>178</v>
      </c>
      <c r="BM225" s="146" t="s">
        <v>389</v>
      </c>
    </row>
    <row r="226" spans="2:65" s="1" customFormat="1" ht="10.199999999999999" x14ac:dyDescent="0.2">
      <c r="B226" s="34"/>
      <c r="D226" s="148" t="s">
        <v>180</v>
      </c>
      <c r="F226" s="149" t="s">
        <v>390</v>
      </c>
      <c r="I226" s="150"/>
      <c r="L226" s="34"/>
      <c r="M226" s="151"/>
      <c r="T226" s="55"/>
      <c r="AT226" s="18" t="s">
        <v>180</v>
      </c>
      <c r="AU226" s="18" t="s">
        <v>87</v>
      </c>
    </row>
    <row r="227" spans="2:65" s="1" customFormat="1" ht="10.199999999999999" x14ac:dyDescent="0.2">
      <c r="B227" s="34"/>
      <c r="D227" s="152" t="s">
        <v>182</v>
      </c>
      <c r="F227" s="153" t="s">
        <v>391</v>
      </c>
      <c r="I227" s="150"/>
      <c r="L227" s="34"/>
      <c r="M227" s="151"/>
      <c r="T227" s="55"/>
      <c r="AT227" s="18" t="s">
        <v>182</v>
      </c>
      <c r="AU227" s="18" t="s">
        <v>87</v>
      </c>
    </row>
    <row r="228" spans="2:65" s="12" customFormat="1" ht="10.199999999999999" x14ac:dyDescent="0.2">
      <c r="B228" s="154"/>
      <c r="D228" s="148" t="s">
        <v>184</v>
      </c>
      <c r="E228" s="155" t="s">
        <v>34</v>
      </c>
      <c r="F228" s="156" t="s">
        <v>392</v>
      </c>
      <c r="H228" s="157">
        <v>6.13</v>
      </c>
      <c r="I228" s="158"/>
      <c r="L228" s="154"/>
      <c r="M228" s="159"/>
      <c r="T228" s="160"/>
      <c r="AT228" s="155" t="s">
        <v>184</v>
      </c>
      <c r="AU228" s="155" t="s">
        <v>87</v>
      </c>
      <c r="AV228" s="12" t="s">
        <v>87</v>
      </c>
      <c r="AW228" s="12" t="s">
        <v>39</v>
      </c>
      <c r="AX228" s="12" t="s">
        <v>85</v>
      </c>
      <c r="AY228" s="155" t="s">
        <v>172</v>
      </c>
    </row>
    <row r="229" spans="2:65" s="1" customFormat="1" ht="16.5" customHeight="1" x14ac:dyDescent="0.2">
      <c r="B229" s="34"/>
      <c r="C229" s="134" t="s">
        <v>393</v>
      </c>
      <c r="D229" s="134" t="s">
        <v>174</v>
      </c>
      <c r="E229" s="135" t="s">
        <v>394</v>
      </c>
      <c r="F229" s="136" t="s">
        <v>395</v>
      </c>
      <c r="G229" s="137" t="s">
        <v>228</v>
      </c>
      <c r="H229" s="138">
        <v>0.11</v>
      </c>
      <c r="I229" s="139"/>
      <c r="J229" s="140">
        <f>ROUND(I229*H229,2)</f>
        <v>0</v>
      </c>
      <c r="K229" s="141"/>
      <c r="L229" s="34"/>
      <c r="M229" s="142" t="s">
        <v>34</v>
      </c>
      <c r="N229" s="143" t="s">
        <v>49</v>
      </c>
      <c r="P229" s="144">
        <f>O229*H229</f>
        <v>0</v>
      </c>
      <c r="Q229" s="144">
        <v>1.0555522399999999</v>
      </c>
      <c r="R229" s="144">
        <f>Q229*H229</f>
        <v>0.11611074639999999</v>
      </c>
      <c r="S229" s="144">
        <v>0</v>
      </c>
      <c r="T229" s="145">
        <f>S229*H229</f>
        <v>0</v>
      </c>
      <c r="AR229" s="146" t="s">
        <v>178</v>
      </c>
      <c r="AT229" s="146" t="s">
        <v>174</v>
      </c>
      <c r="AU229" s="146" t="s">
        <v>87</v>
      </c>
      <c r="AY229" s="18" t="s">
        <v>172</v>
      </c>
      <c r="BE229" s="147">
        <f>IF(N229="základní",J229,0)</f>
        <v>0</v>
      </c>
      <c r="BF229" s="147">
        <f>IF(N229="snížená",J229,0)</f>
        <v>0</v>
      </c>
      <c r="BG229" s="147">
        <f>IF(N229="zákl. přenesená",J229,0)</f>
        <v>0</v>
      </c>
      <c r="BH229" s="147">
        <f>IF(N229="sníž. přenesená",J229,0)</f>
        <v>0</v>
      </c>
      <c r="BI229" s="147">
        <f>IF(N229="nulová",J229,0)</f>
        <v>0</v>
      </c>
      <c r="BJ229" s="18" t="s">
        <v>85</v>
      </c>
      <c r="BK229" s="147">
        <f>ROUND(I229*H229,2)</f>
        <v>0</v>
      </c>
      <c r="BL229" s="18" t="s">
        <v>178</v>
      </c>
      <c r="BM229" s="146" t="s">
        <v>396</v>
      </c>
    </row>
    <row r="230" spans="2:65" s="1" customFormat="1" ht="28.8" x14ac:dyDescent="0.2">
      <c r="B230" s="34"/>
      <c r="D230" s="148" t="s">
        <v>180</v>
      </c>
      <c r="F230" s="149" t="s">
        <v>397</v>
      </c>
      <c r="I230" s="150"/>
      <c r="L230" s="34"/>
      <c r="M230" s="151"/>
      <c r="T230" s="55"/>
      <c r="AT230" s="18" t="s">
        <v>180</v>
      </c>
      <c r="AU230" s="18" t="s">
        <v>87</v>
      </c>
    </row>
    <row r="231" spans="2:65" s="1" customFormat="1" ht="10.199999999999999" x14ac:dyDescent="0.2">
      <c r="B231" s="34"/>
      <c r="D231" s="152" t="s">
        <v>182</v>
      </c>
      <c r="F231" s="153" t="s">
        <v>398</v>
      </c>
      <c r="I231" s="150"/>
      <c r="L231" s="34"/>
      <c r="M231" s="151"/>
      <c r="T231" s="55"/>
      <c r="AT231" s="18" t="s">
        <v>182</v>
      </c>
      <c r="AU231" s="18" t="s">
        <v>87</v>
      </c>
    </row>
    <row r="232" spans="2:65" s="14" customFormat="1" ht="10.199999999999999" x14ac:dyDescent="0.2">
      <c r="B232" s="171"/>
      <c r="D232" s="148" t="s">
        <v>184</v>
      </c>
      <c r="E232" s="172" t="s">
        <v>34</v>
      </c>
      <c r="F232" s="173" t="s">
        <v>399</v>
      </c>
      <c r="H232" s="172" t="s">
        <v>34</v>
      </c>
      <c r="I232" s="174"/>
      <c r="L232" s="171"/>
      <c r="M232" s="175"/>
      <c r="T232" s="176"/>
      <c r="AT232" s="172" t="s">
        <v>184</v>
      </c>
      <c r="AU232" s="172" t="s">
        <v>87</v>
      </c>
      <c r="AV232" s="14" t="s">
        <v>85</v>
      </c>
      <c r="AW232" s="14" t="s">
        <v>39</v>
      </c>
      <c r="AX232" s="14" t="s">
        <v>78</v>
      </c>
      <c r="AY232" s="172" t="s">
        <v>172</v>
      </c>
    </row>
    <row r="233" spans="2:65" s="14" customFormat="1" ht="10.199999999999999" x14ac:dyDescent="0.2">
      <c r="B233" s="171"/>
      <c r="D233" s="148" t="s">
        <v>184</v>
      </c>
      <c r="E233" s="172" t="s">
        <v>34</v>
      </c>
      <c r="F233" s="173" t="s">
        <v>400</v>
      </c>
      <c r="H233" s="172" t="s">
        <v>34</v>
      </c>
      <c r="I233" s="174"/>
      <c r="L233" s="171"/>
      <c r="M233" s="175"/>
      <c r="T233" s="176"/>
      <c r="AT233" s="172" t="s">
        <v>184</v>
      </c>
      <c r="AU233" s="172" t="s">
        <v>87</v>
      </c>
      <c r="AV233" s="14" t="s">
        <v>85</v>
      </c>
      <c r="AW233" s="14" t="s">
        <v>39</v>
      </c>
      <c r="AX233" s="14" t="s">
        <v>78</v>
      </c>
      <c r="AY233" s="172" t="s">
        <v>172</v>
      </c>
    </row>
    <row r="234" spans="2:65" s="12" customFormat="1" ht="10.199999999999999" x14ac:dyDescent="0.2">
      <c r="B234" s="154"/>
      <c r="D234" s="148" t="s">
        <v>184</v>
      </c>
      <c r="E234" s="155" t="s">
        <v>34</v>
      </c>
      <c r="F234" s="156" t="s">
        <v>401</v>
      </c>
      <c r="H234" s="157">
        <v>0.11</v>
      </c>
      <c r="I234" s="158"/>
      <c r="L234" s="154"/>
      <c r="M234" s="159"/>
      <c r="T234" s="160"/>
      <c r="AT234" s="155" t="s">
        <v>184</v>
      </c>
      <c r="AU234" s="155" t="s">
        <v>87</v>
      </c>
      <c r="AV234" s="12" t="s">
        <v>87</v>
      </c>
      <c r="AW234" s="12" t="s">
        <v>39</v>
      </c>
      <c r="AX234" s="12" t="s">
        <v>85</v>
      </c>
      <c r="AY234" s="155" t="s">
        <v>172</v>
      </c>
    </row>
    <row r="235" spans="2:65" s="11" customFormat="1" ht="22.8" customHeight="1" x14ac:dyDescent="0.25">
      <c r="B235" s="122"/>
      <c r="D235" s="123" t="s">
        <v>77</v>
      </c>
      <c r="E235" s="132" t="s">
        <v>269</v>
      </c>
      <c r="F235" s="132" t="s">
        <v>402</v>
      </c>
      <c r="I235" s="125"/>
      <c r="J235" s="133">
        <f>BK235</f>
        <v>0</v>
      </c>
      <c r="L235" s="122"/>
      <c r="M235" s="127"/>
      <c r="P235" s="128">
        <f>SUM(P236:P249)</f>
        <v>0</v>
      </c>
      <c r="R235" s="128">
        <f>SUM(R236:R249)</f>
        <v>0</v>
      </c>
      <c r="T235" s="129">
        <f>SUM(T236:T249)</f>
        <v>0</v>
      </c>
      <c r="AR235" s="123" t="s">
        <v>85</v>
      </c>
      <c r="AT235" s="130" t="s">
        <v>77</v>
      </c>
      <c r="AU235" s="130" t="s">
        <v>85</v>
      </c>
      <c r="AY235" s="123" t="s">
        <v>172</v>
      </c>
      <c r="BK235" s="131">
        <f>SUM(BK236:BK249)</f>
        <v>0</v>
      </c>
    </row>
    <row r="236" spans="2:65" s="1" customFormat="1" ht="21.75" customHeight="1" x14ac:dyDescent="0.2">
      <c r="B236" s="34"/>
      <c r="C236" s="134" t="s">
        <v>403</v>
      </c>
      <c r="D236" s="134" t="s">
        <v>174</v>
      </c>
      <c r="E236" s="135" t="s">
        <v>404</v>
      </c>
      <c r="F236" s="136" t="s">
        <v>405</v>
      </c>
      <c r="G236" s="137" t="s">
        <v>177</v>
      </c>
      <c r="H236" s="138">
        <v>12.2</v>
      </c>
      <c r="I236" s="139"/>
      <c r="J236" s="140">
        <f>ROUND(I236*H236,2)</f>
        <v>0</v>
      </c>
      <c r="K236" s="141"/>
      <c r="L236" s="34"/>
      <c r="M236" s="142" t="s">
        <v>34</v>
      </c>
      <c r="N236" s="143" t="s">
        <v>49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178</v>
      </c>
      <c r="AT236" s="146" t="s">
        <v>174</v>
      </c>
      <c r="AU236" s="146" t="s">
        <v>87</v>
      </c>
      <c r="AY236" s="18" t="s">
        <v>172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8" t="s">
        <v>85</v>
      </c>
      <c r="BK236" s="147">
        <f>ROUND(I236*H236,2)</f>
        <v>0</v>
      </c>
      <c r="BL236" s="18" t="s">
        <v>178</v>
      </c>
      <c r="BM236" s="146" t="s">
        <v>406</v>
      </c>
    </row>
    <row r="237" spans="2:65" s="1" customFormat="1" ht="19.2" x14ac:dyDescent="0.2">
      <c r="B237" s="34"/>
      <c r="D237" s="148" t="s">
        <v>180</v>
      </c>
      <c r="F237" s="149" t="s">
        <v>407</v>
      </c>
      <c r="I237" s="150"/>
      <c r="L237" s="34"/>
      <c r="M237" s="151"/>
      <c r="T237" s="55"/>
      <c r="AT237" s="18" t="s">
        <v>180</v>
      </c>
      <c r="AU237" s="18" t="s">
        <v>87</v>
      </c>
    </row>
    <row r="238" spans="2:65" s="1" customFormat="1" ht="10.199999999999999" x14ac:dyDescent="0.2">
      <c r="B238" s="34"/>
      <c r="D238" s="152" t="s">
        <v>182</v>
      </c>
      <c r="F238" s="153" t="s">
        <v>408</v>
      </c>
      <c r="I238" s="150"/>
      <c r="L238" s="34"/>
      <c r="M238" s="151"/>
      <c r="T238" s="55"/>
      <c r="AT238" s="18" t="s">
        <v>182</v>
      </c>
      <c r="AU238" s="18" t="s">
        <v>87</v>
      </c>
    </row>
    <row r="239" spans="2:65" s="12" customFormat="1" ht="10.199999999999999" x14ac:dyDescent="0.2">
      <c r="B239" s="154"/>
      <c r="D239" s="148" t="s">
        <v>184</v>
      </c>
      <c r="E239" s="155" t="s">
        <v>34</v>
      </c>
      <c r="F239" s="156" t="s">
        <v>409</v>
      </c>
      <c r="H239" s="157">
        <v>12.2</v>
      </c>
      <c r="I239" s="158"/>
      <c r="L239" s="154"/>
      <c r="M239" s="159"/>
      <c r="T239" s="160"/>
      <c r="AT239" s="155" t="s">
        <v>184</v>
      </c>
      <c r="AU239" s="155" t="s">
        <v>87</v>
      </c>
      <c r="AV239" s="12" t="s">
        <v>87</v>
      </c>
      <c r="AW239" s="12" t="s">
        <v>39</v>
      </c>
      <c r="AX239" s="12" t="s">
        <v>85</v>
      </c>
      <c r="AY239" s="155" t="s">
        <v>172</v>
      </c>
    </row>
    <row r="240" spans="2:65" s="1" customFormat="1" ht="24.15" customHeight="1" x14ac:dyDescent="0.2">
      <c r="B240" s="34"/>
      <c r="C240" s="134" t="s">
        <v>410</v>
      </c>
      <c r="D240" s="134" t="s">
        <v>174</v>
      </c>
      <c r="E240" s="135" t="s">
        <v>411</v>
      </c>
      <c r="F240" s="136" t="s">
        <v>412</v>
      </c>
      <c r="G240" s="137" t="s">
        <v>177</v>
      </c>
      <c r="H240" s="138">
        <v>122</v>
      </c>
      <c r="I240" s="139"/>
      <c r="J240" s="140">
        <f>ROUND(I240*H240,2)</f>
        <v>0</v>
      </c>
      <c r="K240" s="141"/>
      <c r="L240" s="34"/>
      <c r="M240" s="142" t="s">
        <v>34</v>
      </c>
      <c r="N240" s="143" t="s">
        <v>49</v>
      </c>
      <c r="P240" s="144">
        <f>O240*H240</f>
        <v>0</v>
      </c>
      <c r="Q240" s="144">
        <v>0</v>
      </c>
      <c r="R240" s="144">
        <f>Q240*H240</f>
        <v>0</v>
      </c>
      <c r="S240" s="144">
        <v>0</v>
      </c>
      <c r="T240" s="145">
        <f>S240*H240</f>
        <v>0</v>
      </c>
      <c r="AR240" s="146" t="s">
        <v>178</v>
      </c>
      <c r="AT240" s="146" t="s">
        <v>174</v>
      </c>
      <c r="AU240" s="146" t="s">
        <v>87</v>
      </c>
      <c r="AY240" s="18" t="s">
        <v>172</v>
      </c>
      <c r="BE240" s="147">
        <f>IF(N240="základní",J240,0)</f>
        <v>0</v>
      </c>
      <c r="BF240" s="147">
        <f>IF(N240="snížená",J240,0)</f>
        <v>0</v>
      </c>
      <c r="BG240" s="147">
        <f>IF(N240="zákl. přenesená",J240,0)</f>
        <v>0</v>
      </c>
      <c r="BH240" s="147">
        <f>IF(N240="sníž. přenesená",J240,0)</f>
        <v>0</v>
      </c>
      <c r="BI240" s="147">
        <f>IF(N240="nulová",J240,0)</f>
        <v>0</v>
      </c>
      <c r="BJ240" s="18" t="s">
        <v>85</v>
      </c>
      <c r="BK240" s="147">
        <f>ROUND(I240*H240,2)</f>
        <v>0</v>
      </c>
      <c r="BL240" s="18" t="s">
        <v>178</v>
      </c>
      <c r="BM240" s="146" t="s">
        <v>413</v>
      </c>
    </row>
    <row r="241" spans="2:65" s="1" customFormat="1" ht="19.2" x14ac:dyDescent="0.2">
      <c r="B241" s="34"/>
      <c r="D241" s="148" t="s">
        <v>180</v>
      </c>
      <c r="F241" s="149" t="s">
        <v>414</v>
      </c>
      <c r="I241" s="150"/>
      <c r="L241" s="34"/>
      <c r="M241" s="151"/>
      <c r="T241" s="55"/>
      <c r="AT241" s="18" t="s">
        <v>180</v>
      </c>
      <c r="AU241" s="18" t="s">
        <v>87</v>
      </c>
    </row>
    <row r="242" spans="2:65" s="1" customFormat="1" ht="10.199999999999999" x14ac:dyDescent="0.2">
      <c r="B242" s="34"/>
      <c r="D242" s="152" t="s">
        <v>182</v>
      </c>
      <c r="F242" s="153" t="s">
        <v>415</v>
      </c>
      <c r="I242" s="150"/>
      <c r="L242" s="34"/>
      <c r="M242" s="151"/>
      <c r="T242" s="55"/>
      <c r="AT242" s="18" t="s">
        <v>182</v>
      </c>
      <c r="AU242" s="18" t="s">
        <v>87</v>
      </c>
    </row>
    <row r="243" spans="2:65" s="12" customFormat="1" ht="10.199999999999999" x14ac:dyDescent="0.2">
      <c r="B243" s="154"/>
      <c r="D243" s="148" t="s">
        <v>184</v>
      </c>
      <c r="E243" s="155" t="s">
        <v>34</v>
      </c>
      <c r="F243" s="156" t="s">
        <v>416</v>
      </c>
      <c r="H243" s="157">
        <v>122</v>
      </c>
      <c r="I243" s="158"/>
      <c r="L243" s="154"/>
      <c r="M243" s="159"/>
      <c r="T243" s="160"/>
      <c r="AT243" s="155" t="s">
        <v>184</v>
      </c>
      <c r="AU243" s="155" t="s">
        <v>87</v>
      </c>
      <c r="AV243" s="12" t="s">
        <v>87</v>
      </c>
      <c r="AW243" s="12" t="s">
        <v>39</v>
      </c>
      <c r="AX243" s="12" t="s">
        <v>85</v>
      </c>
      <c r="AY243" s="155" t="s">
        <v>172</v>
      </c>
    </row>
    <row r="244" spans="2:65" s="1" customFormat="1" ht="24.15" customHeight="1" x14ac:dyDescent="0.2">
      <c r="B244" s="34"/>
      <c r="C244" s="134" t="s">
        <v>417</v>
      </c>
      <c r="D244" s="134" t="s">
        <v>174</v>
      </c>
      <c r="E244" s="135" t="s">
        <v>418</v>
      </c>
      <c r="F244" s="136" t="s">
        <v>419</v>
      </c>
      <c r="G244" s="137" t="s">
        <v>188</v>
      </c>
      <c r="H244" s="138">
        <v>1</v>
      </c>
      <c r="I244" s="139"/>
      <c r="J244" s="140">
        <f>ROUND(I244*H244,2)</f>
        <v>0</v>
      </c>
      <c r="K244" s="141"/>
      <c r="L244" s="34"/>
      <c r="M244" s="142" t="s">
        <v>34</v>
      </c>
      <c r="N244" s="143" t="s">
        <v>49</v>
      </c>
      <c r="P244" s="144">
        <f>O244*H244</f>
        <v>0</v>
      </c>
      <c r="Q244" s="144">
        <v>0</v>
      </c>
      <c r="R244" s="144">
        <f>Q244*H244</f>
        <v>0</v>
      </c>
      <c r="S244" s="144">
        <v>0</v>
      </c>
      <c r="T244" s="145">
        <f>S244*H244</f>
        <v>0</v>
      </c>
      <c r="AR244" s="146" t="s">
        <v>178</v>
      </c>
      <c r="AT244" s="146" t="s">
        <v>174</v>
      </c>
      <c r="AU244" s="146" t="s">
        <v>87</v>
      </c>
      <c r="AY244" s="18" t="s">
        <v>172</v>
      </c>
      <c r="BE244" s="147">
        <f>IF(N244="základní",J244,0)</f>
        <v>0</v>
      </c>
      <c r="BF244" s="147">
        <f>IF(N244="snížená",J244,0)</f>
        <v>0</v>
      </c>
      <c r="BG244" s="147">
        <f>IF(N244="zákl. přenesená",J244,0)</f>
        <v>0</v>
      </c>
      <c r="BH244" s="147">
        <f>IF(N244="sníž. přenesená",J244,0)</f>
        <v>0</v>
      </c>
      <c r="BI244" s="147">
        <f>IF(N244="nulová",J244,0)</f>
        <v>0</v>
      </c>
      <c r="BJ244" s="18" t="s">
        <v>85</v>
      </c>
      <c r="BK244" s="147">
        <f>ROUND(I244*H244,2)</f>
        <v>0</v>
      </c>
      <c r="BL244" s="18" t="s">
        <v>178</v>
      </c>
      <c r="BM244" s="146" t="s">
        <v>420</v>
      </c>
    </row>
    <row r="245" spans="2:65" s="1" customFormat="1" ht="19.2" x14ac:dyDescent="0.2">
      <c r="B245" s="34"/>
      <c r="D245" s="148" t="s">
        <v>180</v>
      </c>
      <c r="F245" s="149" t="s">
        <v>421</v>
      </c>
      <c r="I245" s="150"/>
      <c r="L245" s="34"/>
      <c r="M245" s="151"/>
      <c r="T245" s="55"/>
      <c r="AT245" s="18" t="s">
        <v>180</v>
      </c>
      <c r="AU245" s="18" t="s">
        <v>87</v>
      </c>
    </row>
    <row r="246" spans="2:65" s="1" customFormat="1" ht="10.199999999999999" x14ac:dyDescent="0.2">
      <c r="B246" s="34"/>
      <c r="D246" s="152" t="s">
        <v>182</v>
      </c>
      <c r="F246" s="153" t="s">
        <v>422</v>
      </c>
      <c r="I246" s="150"/>
      <c r="L246" s="34"/>
      <c r="M246" s="151"/>
      <c r="T246" s="55"/>
      <c r="AT246" s="18" t="s">
        <v>182</v>
      </c>
      <c r="AU246" s="18" t="s">
        <v>87</v>
      </c>
    </row>
    <row r="247" spans="2:65" s="1" customFormat="1" ht="21.75" customHeight="1" x14ac:dyDescent="0.2">
      <c r="B247" s="34"/>
      <c r="C247" s="134" t="s">
        <v>423</v>
      </c>
      <c r="D247" s="134" t="s">
        <v>174</v>
      </c>
      <c r="E247" s="135" t="s">
        <v>424</v>
      </c>
      <c r="F247" s="136" t="s">
        <v>425</v>
      </c>
      <c r="G247" s="137" t="s">
        <v>177</v>
      </c>
      <c r="H247" s="138">
        <v>12.2</v>
      </c>
      <c r="I247" s="139"/>
      <c r="J247" s="140">
        <f>ROUND(I247*H247,2)</f>
        <v>0</v>
      </c>
      <c r="K247" s="141"/>
      <c r="L247" s="34"/>
      <c r="M247" s="142" t="s">
        <v>34</v>
      </c>
      <c r="N247" s="143" t="s">
        <v>49</v>
      </c>
      <c r="P247" s="144">
        <f>O247*H247</f>
        <v>0</v>
      </c>
      <c r="Q247" s="144">
        <v>0</v>
      </c>
      <c r="R247" s="144">
        <f>Q247*H247</f>
        <v>0</v>
      </c>
      <c r="S247" s="144">
        <v>0</v>
      </c>
      <c r="T247" s="145">
        <f>S247*H247</f>
        <v>0</v>
      </c>
      <c r="AR247" s="146" t="s">
        <v>178</v>
      </c>
      <c r="AT247" s="146" t="s">
        <v>174</v>
      </c>
      <c r="AU247" s="146" t="s">
        <v>87</v>
      </c>
      <c r="AY247" s="18" t="s">
        <v>172</v>
      </c>
      <c r="BE247" s="147">
        <f>IF(N247="základní",J247,0)</f>
        <v>0</v>
      </c>
      <c r="BF247" s="147">
        <f>IF(N247="snížená",J247,0)</f>
        <v>0</v>
      </c>
      <c r="BG247" s="147">
        <f>IF(N247="zákl. přenesená",J247,0)</f>
        <v>0</v>
      </c>
      <c r="BH247" s="147">
        <f>IF(N247="sníž. přenesená",J247,0)</f>
        <v>0</v>
      </c>
      <c r="BI247" s="147">
        <f>IF(N247="nulová",J247,0)</f>
        <v>0</v>
      </c>
      <c r="BJ247" s="18" t="s">
        <v>85</v>
      </c>
      <c r="BK247" s="147">
        <f>ROUND(I247*H247,2)</f>
        <v>0</v>
      </c>
      <c r="BL247" s="18" t="s">
        <v>178</v>
      </c>
      <c r="BM247" s="146" t="s">
        <v>426</v>
      </c>
    </row>
    <row r="248" spans="2:65" s="1" customFormat="1" ht="19.2" x14ac:dyDescent="0.2">
      <c r="B248" s="34"/>
      <c r="D248" s="148" t="s">
        <v>180</v>
      </c>
      <c r="F248" s="149" t="s">
        <v>427</v>
      </c>
      <c r="I248" s="150"/>
      <c r="L248" s="34"/>
      <c r="M248" s="151"/>
      <c r="T248" s="55"/>
      <c r="AT248" s="18" t="s">
        <v>180</v>
      </c>
      <c r="AU248" s="18" t="s">
        <v>87</v>
      </c>
    </row>
    <row r="249" spans="2:65" s="1" customFormat="1" ht="10.199999999999999" x14ac:dyDescent="0.2">
      <c r="B249" s="34"/>
      <c r="D249" s="152" t="s">
        <v>182</v>
      </c>
      <c r="F249" s="153" t="s">
        <v>428</v>
      </c>
      <c r="I249" s="150"/>
      <c r="L249" s="34"/>
      <c r="M249" s="151"/>
      <c r="T249" s="55"/>
      <c r="AT249" s="18" t="s">
        <v>182</v>
      </c>
      <c r="AU249" s="18" t="s">
        <v>87</v>
      </c>
    </row>
    <row r="250" spans="2:65" s="11" customFormat="1" ht="22.8" customHeight="1" x14ac:dyDescent="0.25">
      <c r="B250" s="122"/>
      <c r="D250" s="123" t="s">
        <v>77</v>
      </c>
      <c r="E250" s="132" t="s">
        <v>429</v>
      </c>
      <c r="F250" s="132" t="s">
        <v>430</v>
      </c>
      <c r="I250" s="125"/>
      <c r="J250" s="133">
        <f>BK250</f>
        <v>0</v>
      </c>
      <c r="L250" s="122"/>
      <c r="M250" s="127"/>
      <c r="P250" s="128">
        <f>SUM(P251:P253)</f>
        <v>0</v>
      </c>
      <c r="R250" s="128">
        <f>SUM(R251:R253)</f>
        <v>0</v>
      </c>
      <c r="T250" s="129">
        <f>SUM(T251:T253)</f>
        <v>0</v>
      </c>
      <c r="AR250" s="123" t="s">
        <v>85</v>
      </c>
      <c r="AT250" s="130" t="s">
        <v>77</v>
      </c>
      <c r="AU250" s="130" t="s">
        <v>85</v>
      </c>
      <c r="AY250" s="123" t="s">
        <v>172</v>
      </c>
      <c r="BK250" s="131">
        <f>SUM(BK251:BK253)</f>
        <v>0</v>
      </c>
    </row>
    <row r="251" spans="2:65" s="1" customFormat="1" ht="16.5" customHeight="1" x14ac:dyDescent="0.2">
      <c r="B251" s="34"/>
      <c r="C251" s="134" t="s">
        <v>431</v>
      </c>
      <c r="D251" s="134" t="s">
        <v>174</v>
      </c>
      <c r="E251" s="135" t="s">
        <v>432</v>
      </c>
      <c r="F251" s="136" t="s">
        <v>433</v>
      </c>
      <c r="G251" s="137" t="s">
        <v>228</v>
      </c>
      <c r="H251" s="138">
        <v>40.834000000000003</v>
      </c>
      <c r="I251" s="139"/>
      <c r="J251" s="140">
        <f>ROUND(I251*H251,2)</f>
        <v>0</v>
      </c>
      <c r="K251" s="141"/>
      <c r="L251" s="34"/>
      <c r="M251" s="142" t="s">
        <v>34</v>
      </c>
      <c r="N251" s="143" t="s">
        <v>49</v>
      </c>
      <c r="P251" s="144">
        <f>O251*H251</f>
        <v>0</v>
      </c>
      <c r="Q251" s="144">
        <v>0</v>
      </c>
      <c r="R251" s="144">
        <f>Q251*H251</f>
        <v>0</v>
      </c>
      <c r="S251" s="144">
        <v>0</v>
      </c>
      <c r="T251" s="145">
        <f>S251*H251</f>
        <v>0</v>
      </c>
      <c r="AR251" s="146" t="s">
        <v>178</v>
      </c>
      <c r="AT251" s="146" t="s">
        <v>174</v>
      </c>
      <c r="AU251" s="146" t="s">
        <v>87</v>
      </c>
      <c r="AY251" s="18" t="s">
        <v>172</v>
      </c>
      <c r="BE251" s="147">
        <f>IF(N251="základní",J251,0)</f>
        <v>0</v>
      </c>
      <c r="BF251" s="147">
        <f>IF(N251="snížená",J251,0)</f>
        <v>0</v>
      </c>
      <c r="BG251" s="147">
        <f>IF(N251="zákl. přenesená",J251,0)</f>
        <v>0</v>
      </c>
      <c r="BH251" s="147">
        <f>IF(N251="sníž. přenesená",J251,0)</f>
        <v>0</v>
      </c>
      <c r="BI251" s="147">
        <f>IF(N251="nulová",J251,0)</f>
        <v>0</v>
      </c>
      <c r="BJ251" s="18" t="s">
        <v>85</v>
      </c>
      <c r="BK251" s="147">
        <f>ROUND(I251*H251,2)</f>
        <v>0</v>
      </c>
      <c r="BL251" s="18" t="s">
        <v>178</v>
      </c>
      <c r="BM251" s="146" t="s">
        <v>434</v>
      </c>
    </row>
    <row r="252" spans="2:65" s="1" customFormat="1" ht="19.2" x14ac:dyDescent="0.2">
      <c r="B252" s="34"/>
      <c r="D252" s="148" t="s">
        <v>180</v>
      </c>
      <c r="F252" s="149" t="s">
        <v>435</v>
      </c>
      <c r="I252" s="150"/>
      <c r="L252" s="34"/>
      <c r="M252" s="151"/>
      <c r="T252" s="55"/>
      <c r="AT252" s="18" t="s">
        <v>180</v>
      </c>
      <c r="AU252" s="18" t="s">
        <v>87</v>
      </c>
    </row>
    <row r="253" spans="2:65" s="1" customFormat="1" ht="10.199999999999999" x14ac:dyDescent="0.2">
      <c r="B253" s="34"/>
      <c r="D253" s="152" t="s">
        <v>182</v>
      </c>
      <c r="F253" s="153" t="s">
        <v>436</v>
      </c>
      <c r="I253" s="150"/>
      <c r="L253" s="34"/>
      <c r="M253" s="151"/>
      <c r="T253" s="55"/>
      <c r="AT253" s="18" t="s">
        <v>182</v>
      </c>
      <c r="AU253" s="18" t="s">
        <v>87</v>
      </c>
    </row>
    <row r="254" spans="2:65" s="11" customFormat="1" ht="25.95" customHeight="1" x14ac:dyDescent="0.25">
      <c r="B254" s="122"/>
      <c r="D254" s="123" t="s">
        <v>77</v>
      </c>
      <c r="E254" s="124" t="s">
        <v>437</v>
      </c>
      <c r="F254" s="124" t="s">
        <v>437</v>
      </c>
      <c r="I254" s="125"/>
      <c r="J254" s="126">
        <f>BK254</f>
        <v>0</v>
      </c>
      <c r="L254" s="122"/>
      <c r="M254" s="127"/>
      <c r="P254" s="128">
        <f>P255</f>
        <v>0</v>
      </c>
      <c r="R254" s="128">
        <f>R255</f>
        <v>0</v>
      </c>
      <c r="T254" s="129">
        <f>T255</f>
        <v>0</v>
      </c>
      <c r="AR254" s="123" t="s">
        <v>87</v>
      </c>
      <c r="AT254" s="130" t="s">
        <v>77</v>
      </c>
      <c r="AU254" s="130" t="s">
        <v>78</v>
      </c>
      <c r="AY254" s="123" t="s">
        <v>172</v>
      </c>
      <c r="BK254" s="131">
        <f>BK255</f>
        <v>0</v>
      </c>
    </row>
    <row r="255" spans="2:65" s="11" customFormat="1" ht="22.8" customHeight="1" x14ac:dyDescent="0.25">
      <c r="B255" s="122"/>
      <c r="D255" s="123" t="s">
        <v>77</v>
      </c>
      <c r="E255" s="132" t="s">
        <v>438</v>
      </c>
      <c r="F255" s="132" t="s">
        <v>439</v>
      </c>
      <c r="I255" s="125"/>
      <c r="J255" s="133">
        <f>BK255</f>
        <v>0</v>
      </c>
      <c r="L255" s="122"/>
      <c r="M255" s="127"/>
      <c r="P255" s="128">
        <f>SUM(P256:P261)</f>
        <v>0</v>
      </c>
      <c r="R255" s="128">
        <f>SUM(R256:R261)</f>
        <v>0</v>
      </c>
      <c r="T255" s="129">
        <f>SUM(T256:T261)</f>
        <v>0</v>
      </c>
      <c r="AR255" s="123" t="s">
        <v>87</v>
      </c>
      <c r="AT255" s="130" t="s">
        <v>77</v>
      </c>
      <c r="AU255" s="130" t="s">
        <v>85</v>
      </c>
      <c r="AY255" s="123" t="s">
        <v>172</v>
      </c>
      <c r="BK255" s="131">
        <f>SUM(BK256:BK261)</f>
        <v>0</v>
      </c>
    </row>
    <row r="256" spans="2:65" s="1" customFormat="1" ht="24.15" customHeight="1" x14ac:dyDescent="0.2">
      <c r="B256" s="34"/>
      <c r="C256" s="134" t="s">
        <v>440</v>
      </c>
      <c r="D256" s="134" t="s">
        <v>174</v>
      </c>
      <c r="E256" s="135" t="s">
        <v>441</v>
      </c>
      <c r="F256" s="136" t="s">
        <v>442</v>
      </c>
      <c r="G256" s="137" t="s">
        <v>188</v>
      </c>
      <c r="H256" s="138">
        <v>27</v>
      </c>
      <c r="I256" s="139"/>
      <c r="J256" s="140">
        <f>ROUND(I256*H256,2)</f>
        <v>0</v>
      </c>
      <c r="K256" s="141"/>
      <c r="L256" s="34"/>
      <c r="M256" s="142" t="s">
        <v>34</v>
      </c>
      <c r="N256" s="143" t="s">
        <v>49</v>
      </c>
      <c r="P256" s="144">
        <f>O256*H256</f>
        <v>0</v>
      </c>
      <c r="Q256" s="144">
        <v>0</v>
      </c>
      <c r="R256" s="144">
        <f>Q256*H256</f>
        <v>0</v>
      </c>
      <c r="S256" s="144">
        <v>0</v>
      </c>
      <c r="T256" s="145">
        <f>S256*H256</f>
        <v>0</v>
      </c>
      <c r="AR256" s="146" t="s">
        <v>329</v>
      </c>
      <c r="AT256" s="146" t="s">
        <v>174</v>
      </c>
      <c r="AU256" s="146" t="s">
        <v>87</v>
      </c>
      <c r="AY256" s="18" t="s">
        <v>172</v>
      </c>
      <c r="BE256" s="147">
        <f>IF(N256="základní",J256,0)</f>
        <v>0</v>
      </c>
      <c r="BF256" s="147">
        <f>IF(N256="snížená",J256,0)</f>
        <v>0</v>
      </c>
      <c r="BG256" s="147">
        <f>IF(N256="zákl. přenesená",J256,0)</f>
        <v>0</v>
      </c>
      <c r="BH256" s="147">
        <f>IF(N256="sníž. přenesená",J256,0)</f>
        <v>0</v>
      </c>
      <c r="BI256" s="147">
        <f>IF(N256="nulová",J256,0)</f>
        <v>0</v>
      </c>
      <c r="BJ256" s="18" t="s">
        <v>85</v>
      </c>
      <c r="BK256" s="147">
        <f>ROUND(I256*H256,2)</f>
        <v>0</v>
      </c>
      <c r="BL256" s="18" t="s">
        <v>329</v>
      </c>
      <c r="BM256" s="146" t="s">
        <v>443</v>
      </c>
    </row>
    <row r="257" spans="2:65" s="1" customFormat="1" ht="19.2" x14ac:dyDescent="0.2">
      <c r="B257" s="34"/>
      <c r="D257" s="148" t="s">
        <v>180</v>
      </c>
      <c r="F257" s="149" t="s">
        <v>442</v>
      </c>
      <c r="I257" s="150"/>
      <c r="L257" s="34"/>
      <c r="M257" s="151"/>
      <c r="T257" s="55"/>
      <c r="AT257" s="18" t="s">
        <v>180</v>
      </c>
      <c r="AU257" s="18" t="s">
        <v>87</v>
      </c>
    </row>
    <row r="258" spans="2:65" s="12" customFormat="1" ht="10.199999999999999" x14ac:dyDescent="0.2">
      <c r="B258" s="154"/>
      <c r="D258" s="148" t="s">
        <v>184</v>
      </c>
      <c r="E258" s="155" t="s">
        <v>34</v>
      </c>
      <c r="F258" s="156" t="s">
        <v>444</v>
      </c>
      <c r="H258" s="157">
        <v>27</v>
      </c>
      <c r="I258" s="158"/>
      <c r="L258" s="154"/>
      <c r="M258" s="159"/>
      <c r="T258" s="160"/>
      <c r="AT258" s="155" t="s">
        <v>184</v>
      </c>
      <c r="AU258" s="155" t="s">
        <v>87</v>
      </c>
      <c r="AV258" s="12" t="s">
        <v>87</v>
      </c>
      <c r="AW258" s="12" t="s">
        <v>39</v>
      </c>
      <c r="AX258" s="12" t="s">
        <v>85</v>
      </c>
      <c r="AY258" s="155" t="s">
        <v>172</v>
      </c>
    </row>
    <row r="259" spans="2:65" s="1" customFormat="1" ht="24.15" customHeight="1" x14ac:dyDescent="0.2">
      <c r="B259" s="34"/>
      <c r="C259" s="134" t="s">
        <v>445</v>
      </c>
      <c r="D259" s="134" t="s">
        <v>174</v>
      </c>
      <c r="E259" s="135" t="s">
        <v>446</v>
      </c>
      <c r="F259" s="136" t="s">
        <v>447</v>
      </c>
      <c r="G259" s="137" t="s">
        <v>188</v>
      </c>
      <c r="H259" s="138">
        <v>21</v>
      </c>
      <c r="I259" s="139"/>
      <c r="J259" s="140">
        <f>ROUND(I259*H259,2)</f>
        <v>0</v>
      </c>
      <c r="K259" s="141"/>
      <c r="L259" s="34"/>
      <c r="M259" s="142" t="s">
        <v>34</v>
      </c>
      <c r="N259" s="143" t="s">
        <v>49</v>
      </c>
      <c r="P259" s="144">
        <f>O259*H259</f>
        <v>0</v>
      </c>
      <c r="Q259" s="144">
        <v>0</v>
      </c>
      <c r="R259" s="144">
        <f>Q259*H259</f>
        <v>0</v>
      </c>
      <c r="S259" s="144">
        <v>0</v>
      </c>
      <c r="T259" s="145">
        <f>S259*H259</f>
        <v>0</v>
      </c>
      <c r="AR259" s="146" t="s">
        <v>329</v>
      </c>
      <c r="AT259" s="146" t="s">
        <v>174</v>
      </c>
      <c r="AU259" s="146" t="s">
        <v>87</v>
      </c>
      <c r="AY259" s="18" t="s">
        <v>172</v>
      </c>
      <c r="BE259" s="147">
        <f>IF(N259="základní",J259,0)</f>
        <v>0</v>
      </c>
      <c r="BF259" s="147">
        <f>IF(N259="snížená",J259,0)</f>
        <v>0</v>
      </c>
      <c r="BG259" s="147">
        <f>IF(N259="zákl. přenesená",J259,0)</f>
        <v>0</v>
      </c>
      <c r="BH259" s="147">
        <f>IF(N259="sníž. přenesená",J259,0)</f>
        <v>0</v>
      </c>
      <c r="BI259" s="147">
        <f>IF(N259="nulová",J259,0)</f>
        <v>0</v>
      </c>
      <c r="BJ259" s="18" t="s">
        <v>85</v>
      </c>
      <c r="BK259" s="147">
        <f>ROUND(I259*H259,2)</f>
        <v>0</v>
      </c>
      <c r="BL259" s="18" t="s">
        <v>329</v>
      </c>
      <c r="BM259" s="146" t="s">
        <v>448</v>
      </c>
    </row>
    <row r="260" spans="2:65" s="1" customFormat="1" ht="19.2" x14ac:dyDescent="0.2">
      <c r="B260" s="34"/>
      <c r="D260" s="148" t="s">
        <v>180</v>
      </c>
      <c r="F260" s="149" t="s">
        <v>449</v>
      </c>
      <c r="I260" s="150"/>
      <c r="L260" s="34"/>
      <c r="M260" s="151"/>
      <c r="T260" s="55"/>
      <c r="AT260" s="18" t="s">
        <v>180</v>
      </c>
      <c r="AU260" s="18" t="s">
        <v>87</v>
      </c>
    </row>
    <row r="261" spans="2:65" s="12" customFormat="1" ht="10.199999999999999" x14ac:dyDescent="0.2">
      <c r="B261" s="154"/>
      <c r="D261" s="148" t="s">
        <v>184</v>
      </c>
      <c r="E261" s="155" t="s">
        <v>34</v>
      </c>
      <c r="F261" s="156" t="s">
        <v>450</v>
      </c>
      <c r="H261" s="157">
        <v>21</v>
      </c>
      <c r="I261" s="158"/>
      <c r="L261" s="154"/>
      <c r="M261" s="161"/>
      <c r="N261" s="162"/>
      <c r="O261" s="162"/>
      <c r="P261" s="162"/>
      <c r="Q261" s="162"/>
      <c r="R261" s="162"/>
      <c r="S261" s="162"/>
      <c r="T261" s="163"/>
      <c r="AT261" s="155" t="s">
        <v>184</v>
      </c>
      <c r="AU261" s="155" t="s">
        <v>87</v>
      </c>
      <c r="AV261" s="12" t="s">
        <v>87</v>
      </c>
      <c r="AW261" s="12" t="s">
        <v>39</v>
      </c>
      <c r="AX261" s="12" t="s">
        <v>85</v>
      </c>
      <c r="AY261" s="155" t="s">
        <v>172</v>
      </c>
    </row>
    <row r="262" spans="2:65" s="1" customFormat="1" ht="6.9" customHeight="1" x14ac:dyDescent="0.2">
      <c r="B262" s="43"/>
      <c r="C262" s="44"/>
      <c r="D262" s="44"/>
      <c r="E262" s="44"/>
      <c r="F262" s="44"/>
      <c r="G262" s="44"/>
      <c r="H262" s="44"/>
      <c r="I262" s="44"/>
      <c r="J262" s="44"/>
      <c r="K262" s="44"/>
      <c r="L262" s="34"/>
    </row>
  </sheetData>
  <sheetProtection algorithmName="SHA-512" hashValue="HWcOJgBEZguTIBsUSov5QR6MWxb1t7ryanxsQEx6lef2ntReGa3KtljynUOkEmo7dOyiqeiSd6NHNOqBNQu+1g==" saltValue="NHUoLxki7+OdgdXgSxpgub+gHT9tea5abEd9sJ3VEYcx9rFbEf/OUHrhxjUgxBYUSDI9kbobGLz6PjEBIhSWug==" spinCount="100000" sheet="1" objects="1" scenarios="1" formatColumns="0" formatRows="0" autoFilter="0"/>
  <autoFilter ref="C93:K261" xr:uid="{00000000-0009-0000-0000-000002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 xr:uid="{00000000-0004-0000-0200-000000000000}"/>
    <hyperlink ref="F103" r:id="rId2" xr:uid="{00000000-0004-0000-0200-000001000000}"/>
    <hyperlink ref="F107" r:id="rId3" xr:uid="{00000000-0004-0000-0200-000002000000}"/>
    <hyperlink ref="F111" r:id="rId4" xr:uid="{00000000-0004-0000-0200-000003000000}"/>
    <hyperlink ref="F115" r:id="rId5" xr:uid="{00000000-0004-0000-0200-000004000000}"/>
    <hyperlink ref="F119" r:id="rId6" xr:uid="{00000000-0004-0000-0200-000005000000}"/>
    <hyperlink ref="F124" r:id="rId7" xr:uid="{00000000-0004-0000-0200-000006000000}"/>
    <hyperlink ref="F129" r:id="rId8" xr:uid="{00000000-0004-0000-0200-000007000000}"/>
    <hyperlink ref="F135" r:id="rId9" xr:uid="{00000000-0004-0000-0200-000008000000}"/>
    <hyperlink ref="F139" r:id="rId10" xr:uid="{00000000-0004-0000-0200-000009000000}"/>
    <hyperlink ref="F145" r:id="rId11" xr:uid="{00000000-0004-0000-0200-00000A000000}"/>
    <hyperlink ref="F149" r:id="rId12" xr:uid="{00000000-0004-0000-0200-00000B000000}"/>
    <hyperlink ref="F156" r:id="rId13" xr:uid="{00000000-0004-0000-0200-00000C000000}"/>
    <hyperlink ref="F167" r:id="rId14" xr:uid="{00000000-0004-0000-0200-00000D000000}"/>
    <hyperlink ref="F180" r:id="rId15" xr:uid="{00000000-0004-0000-0200-00000E000000}"/>
    <hyperlink ref="F183" r:id="rId16" xr:uid="{00000000-0004-0000-0200-00000F000000}"/>
    <hyperlink ref="F190" r:id="rId17" xr:uid="{00000000-0004-0000-0200-000010000000}"/>
    <hyperlink ref="F203" r:id="rId18" xr:uid="{00000000-0004-0000-0200-000011000000}"/>
    <hyperlink ref="F207" r:id="rId19" xr:uid="{00000000-0004-0000-0200-000012000000}"/>
    <hyperlink ref="F213" r:id="rId20" xr:uid="{00000000-0004-0000-0200-000013000000}"/>
    <hyperlink ref="F219" r:id="rId21" xr:uid="{00000000-0004-0000-0200-000014000000}"/>
    <hyperlink ref="F224" r:id="rId22" xr:uid="{00000000-0004-0000-0200-000015000000}"/>
    <hyperlink ref="F227" r:id="rId23" xr:uid="{00000000-0004-0000-0200-000016000000}"/>
    <hyperlink ref="F231" r:id="rId24" xr:uid="{00000000-0004-0000-0200-000017000000}"/>
    <hyperlink ref="F238" r:id="rId25" xr:uid="{00000000-0004-0000-0200-000018000000}"/>
    <hyperlink ref="F242" r:id="rId26" xr:uid="{00000000-0004-0000-0200-000019000000}"/>
    <hyperlink ref="F246" r:id="rId27" xr:uid="{00000000-0004-0000-0200-00001A000000}"/>
    <hyperlink ref="F249" r:id="rId28" xr:uid="{00000000-0004-0000-0200-00001B000000}"/>
    <hyperlink ref="F253" r:id="rId29" xr:uid="{00000000-0004-0000-02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61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97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148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451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19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ROUND(J94,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ROUND((SUM(BE94:BE260)),  2)</f>
        <v>0</v>
      </c>
      <c r="I35" s="95">
        <v>0.21</v>
      </c>
      <c r="J35" s="85">
        <f>ROUND(((SUM(BE94:BE260))*I35),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ROUND((SUM(BF94:BF260)),  2)</f>
        <v>0</v>
      </c>
      <c r="I36" s="95">
        <v>0.12</v>
      </c>
      <c r="J36" s="85">
        <f>ROUND(((SUM(BF94:BF260))*I36),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ROUND((SUM(BG94:BG260)),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ROUND((SUM(BH94:BH260)),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ROUND((SUM(BI94:BI260)),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148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08 - KOLUMBÁRIUM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J94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J95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J96</f>
        <v>0</v>
      </c>
      <c r="L65" s="109"/>
    </row>
    <row r="66" spans="2:12" s="9" customFormat="1" ht="19.95" customHeight="1" x14ac:dyDescent="0.2">
      <c r="B66" s="109"/>
      <c r="D66" s="110" t="s">
        <v>206</v>
      </c>
      <c r="E66" s="111"/>
      <c r="F66" s="111"/>
      <c r="G66" s="111"/>
      <c r="H66" s="111"/>
      <c r="I66" s="111"/>
      <c r="J66" s="112">
        <f>J121</f>
        <v>0</v>
      </c>
      <c r="L66" s="109"/>
    </row>
    <row r="67" spans="2:12" s="9" customFormat="1" ht="19.95" customHeight="1" x14ac:dyDescent="0.2">
      <c r="B67" s="109"/>
      <c r="D67" s="110" t="s">
        <v>207</v>
      </c>
      <c r="E67" s="111"/>
      <c r="F67" s="111"/>
      <c r="G67" s="111"/>
      <c r="H67" s="111"/>
      <c r="I67" s="111"/>
      <c r="J67" s="112">
        <f>J150</f>
        <v>0</v>
      </c>
      <c r="L67" s="109"/>
    </row>
    <row r="68" spans="2:12" s="9" customFormat="1" ht="19.95" customHeight="1" x14ac:dyDescent="0.2">
      <c r="B68" s="109"/>
      <c r="D68" s="110" t="s">
        <v>208</v>
      </c>
      <c r="E68" s="111"/>
      <c r="F68" s="111"/>
      <c r="G68" s="111"/>
      <c r="H68" s="111"/>
      <c r="I68" s="111"/>
      <c r="J68" s="112">
        <f>J199</f>
        <v>0</v>
      </c>
      <c r="L68" s="109"/>
    </row>
    <row r="69" spans="2:12" s="9" customFormat="1" ht="19.95" customHeight="1" x14ac:dyDescent="0.2">
      <c r="B69" s="109"/>
      <c r="D69" s="110" t="s">
        <v>209</v>
      </c>
      <c r="E69" s="111"/>
      <c r="F69" s="111"/>
      <c r="G69" s="111"/>
      <c r="H69" s="111"/>
      <c r="I69" s="111"/>
      <c r="J69" s="112">
        <f>J231</f>
        <v>0</v>
      </c>
      <c r="L69" s="109"/>
    </row>
    <row r="70" spans="2:12" s="9" customFormat="1" ht="19.95" customHeight="1" x14ac:dyDescent="0.2">
      <c r="B70" s="109"/>
      <c r="D70" s="110" t="s">
        <v>210</v>
      </c>
      <c r="E70" s="111"/>
      <c r="F70" s="111"/>
      <c r="G70" s="111"/>
      <c r="H70" s="111"/>
      <c r="I70" s="111"/>
      <c r="J70" s="112">
        <f>J246</f>
        <v>0</v>
      </c>
      <c r="L70" s="109"/>
    </row>
    <row r="71" spans="2:12" s="8" customFormat="1" ht="24.9" customHeight="1" x14ac:dyDescent="0.2">
      <c r="B71" s="105"/>
      <c r="D71" s="106" t="s">
        <v>211</v>
      </c>
      <c r="E71" s="107"/>
      <c r="F71" s="107"/>
      <c r="G71" s="107"/>
      <c r="H71" s="107"/>
      <c r="I71" s="107"/>
      <c r="J71" s="108">
        <f>J250</f>
        <v>0</v>
      </c>
      <c r="L71" s="105"/>
    </row>
    <row r="72" spans="2:12" s="9" customFormat="1" ht="19.95" customHeight="1" x14ac:dyDescent="0.2">
      <c r="B72" s="109"/>
      <c r="D72" s="110" t="s">
        <v>212</v>
      </c>
      <c r="E72" s="111"/>
      <c r="F72" s="111"/>
      <c r="G72" s="111"/>
      <c r="H72" s="111"/>
      <c r="I72" s="111"/>
      <c r="J72" s="112">
        <f>J251</f>
        <v>0</v>
      </c>
      <c r="L72" s="109"/>
    </row>
    <row r="73" spans="2:12" s="1" customFormat="1" ht="21.75" customHeight="1" x14ac:dyDescent="0.2">
      <c r="B73" s="34"/>
      <c r="L73" s="34"/>
    </row>
    <row r="74" spans="2:12" s="1" customFormat="1" ht="6.9" customHeight="1" x14ac:dyDescent="0.2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4"/>
    </row>
    <row r="78" spans="2:12" s="1" customFormat="1" ht="6.9" customHeight="1" x14ac:dyDescent="0.2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34"/>
    </row>
    <row r="79" spans="2:12" s="1" customFormat="1" ht="24.9" customHeight="1" x14ac:dyDescent="0.2">
      <c r="B79" s="34"/>
      <c r="C79" s="22" t="s">
        <v>157</v>
      </c>
      <c r="L79" s="34"/>
    </row>
    <row r="80" spans="2:12" s="1" customFormat="1" ht="6.9" customHeight="1" x14ac:dyDescent="0.2">
      <c r="B80" s="34"/>
      <c r="L80" s="34"/>
    </row>
    <row r="81" spans="2:63" s="1" customFormat="1" ht="12" customHeight="1" x14ac:dyDescent="0.2">
      <c r="B81" s="34"/>
      <c r="C81" s="28" t="s">
        <v>16</v>
      </c>
      <c r="L81" s="34"/>
    </row>
    <row r="82" spans="2:63" s="1" customFormat="1" ht="16.5" customHeight="1" x14ac:dyDescent="0.2">
      <c r="B82" s="34"/>
      <c r="E82" s="328" t="str">
        <f>E7</f>
        <v>ÚPRAVY HŘBITOVA KBELY- ETAPA1</v>
      </c>
      <c r="F82" s="329"/>
      <c r="G82" s="329"/>
      <c r="H82" s="329"/>
      <c r="L82" s="34"/>
    </row>
    <row r="83" spans="2:63" ht="12" customHeight="1" x14ac:dyDescent="0.2">
      <c r="B83" s="21"/>
      <c r="C83" s="28" t="s">
        <v>147</v>
      </c>
      <c r="L83" s="21"/>
    </row>
    <row r="84" spans="2:63" s="1" customFormat="1" ht="16.5" customHeight="1" x14ac:dyDescent="0.2">
      <c r="B84" s="34"/>
      <c r="E84" s="328" t="s">
        <v>148</v>
      </c>
      <c r="F84" s="330"/>
      <c r="G84" s="330"/>
      <c r="H84" s="330"/>
      <c r="L84" s="34"/>
    </row>
    <row r="85" spans="2:63" s="1" customFormat="1" ht="12" customHeight="1" x14ac:dyDescent="0.2">
      <c r="B85" s="34"/>
      <c r="C85" s="28" t="s">
        <v>149</v>
      </c>
      <c r="L85" s="34"/>
    </row>
    <row r="86" spans="2:63" s="1" customFormat="1" ht="16.5" customHeight="1" x14ac:dyDescent="0.2">
      <c r="B86" s="34"/>
      <c r="E86" s="292" t="str">
        <f>E11</f>
        <v>08 - KOLUMBÁRIUM</v>
      </c>
      <c r="F86" s="330"/>
      <c r="G86" s="330"/>
      <c r="H86" s="330"/>
      <c r="L86" s="34"/>
    </row>
    <row r="87" spans="2:63" s="1" customFormat="1" ht="6.9" customHeight="1" x14ac:dyDescent="0.2">
      <c r="B87" s="34"/>
      <c r="L87" s="34"/>
    </row>
    <row r="88" spans="2:63" s="1" customFormat="1" ht="12" customHeight="1" x14ac:dyDescent="0.2">
      <c r="B88" s="34"/>
      <c r="C88" s="28" t="s">
        <v>21</v>
      </c>
      <c r="F88" s="26" t="str">
        <f>F14</f>
        <v>Praha 9-Kbely</v>
      </c>
      <c r="I88" s="28" t="s">
        <v>23</v>
      </c>
      <c r="J88" s="51" t="str">
        <f>IF(J14="","",J14)</f>
        <v>17. 11. 2024</v>
      </c>
      <c r="L88" s="34"/>
    </row>
    <row r="89" spans="2:63" s="1" customFormat="1" ht="6.9" customHeight="1" x14ac:dyDescent="0.2">
      <c r="B89" s="34"/>
      <c r="L89" s="34"/>
    </row>
    <row r="90" spans="2:63" s="1" customFormat="1" ht="25.65" customHeight="1" x14ac:dyDescent="0.2">
      <c r="B90" s="34"/>
      <c r="C90" s="28" t="s">
        <v>29</v>
      </c>
      <c r="F90" s="26" t="str">
        <f>E17</f>
        <v>MĆ Praha 19, Semilská 43/1, 197 00 Praha 9-Kbely</v>
      </c>
      <c r="I90" s="28" t="s">
        <v>37</v>
      </c>
      <c r="J90" s="32" t="str">
        <f>E23</f>
        <v xml:space="preserve">Ing.Jan Pustějovský, Ph.D.,  </v>
      </c>
      <c r="L90" s="34"/>
    </row>
    <row r="91" spans="2:63" s="1" customFormat="1" ht="15.15" customHeight="1" x14ac:dyDescent="0.2">
      <c r="B91" s="34"/>
      <c r="C91" s="28" t="s">
        <v>35</v>
      </c>
      <c r="F91" s="26" t="str">
        <f>IF(E20="","",E20)</f>
        <v>Vyplň údaj</v>
      </c>
      <c r="I91" s="28" t="s">
        <v>40</v>
      </c>
      <c r="J91" s="32" t="str">
        <f>E26</f>
        <v xml:space="preserve"> </v>
      </c>
      <c r="L91" s="34"/>
    </row>
    <row r="92" spans="2:63" s="1" customFormat="1" ht="10.35" customHeight="1" x14ac:dyDescent="0.2">
      <c r="B92" s="34"/>
      <c r="L92" s="34"/>
    </row>
    <row r="93" spans="2:63" s="10" customFormat="1" ht="29.25" customHeight="1" x14ac:dyDescent="0.2">
      <c r="B93" s="113"/>
      <c r="C93" s="114" t="s">
        <v>158</v>
      </c>
      <c r="D93" s="115" t="s">
        <v>63</v>
      </c>
      <c r="E93" s="115" t="s">
        <v>59</v>
      </c>
      <c r="F93" s="115" t="s">
        <v>60</v>
      </c>
      <c r="G93" s="115" t="s">
        <v>159</v>
      </c>
      <c r="H93" s="115" t="s">
        <v>160</v>
      </c>
      <c r="I93" s="115" t="s">
        <v>161</v>
      </c>
      <c r="J93" s="116" t="s">
        <v>153</v>
      </c>
      <c r="K93" s="117" t="s">
        <v>162</v>
      </c>
      <c r="L93" s="113"/>
      <c r="M93" s="58" t="s">
        <v>34</v>
      </c>
      <c r="N93" s="59" t="s">
        <v>48</v>
      </c>
      <c r="O93" s="59" t="s">
        <v>163</v>
      </c>
      <c r="P93" s="59" t="s">
        <v>164</v>
      </c>
      <c r="Q93" s="59" t="s">
        <v>165</v>
      </c>
      <c r="R93" s="59" t="s">
        <v>166</v>
      </c>
      <c r="S93" s="59" t="s">
        <v>167</v>
      </c>
      <c r="T93" s="60" t="s">
        <v>168</v>
      </c>
    </row>
    <row r="94" spans="2:63" s="1" customFormat="1" ht="22.8" customHeight="1" x14ac:dyDescent="0.3">
      <c r="B94" s="34"/>
      <c r="C94" s="63" t="s">
        <v>169</v>
      </c>
      <c r="J94" s="118">
        <f>BK94</f>
        <v>0</v>
      </c>
      <c r="L94" s="34"/>
      <c r="M94" s="61"/>
      <c r="N94" s="52"/>
      <c r="O94" s="52"/>
      <c r="P94" s="119">
        <f>P95+P250</f>
        <v>0</v>
      </c>
      <c r="Q94" s="52"/>
      <c r="R94" s="119">
        <f>R95+R250</f>
        <v>159.07190895976566</v>
      </c>
      <c r="S94" s="52"/>
      <c r="T94" s="120">
        <f>T95+T250</f>
        <v>0</v>
      </c>
      <c r="AT94" s="18" t="s">
        <v>77</v>
      </c>
      <c r="AU94" s="18" t="s">
        <v>154</v>
      </c>
      <c r="BK94" s="121">
        <f>BK95+BK250</f>
        <v>0</v>
      </c>
    </row>
    <row r="95" spans="2:63" s="11" customFormat="1" ht="25.95" customHeight="1" x14ac:dyDescent="0.25">
      <c r="B95" s="122"/>
      <c r="D95" s="123" t="s">
        <v>77</v>
      </c>
      <c r="E95" s="124" t="s">
        <v>170</v>
      </c>
      <c r="F95" s="124" t="s">
        <v>171</v>
      </c>
      <c r="I95" s="125"/>
      <c r="J95" s="126">
        <f>BK95</f>
        <v>0</v>
      </c>
      <c r="L95" s="122"/>
      <c r="M95" s="127"/>
      <c r="P95" s="128">
        <f>P96+P121+P150+P199+P231+P246</f>
        <v>0</v>
      </c>
      <c r="R95" s="128">
        <f>R96+R121+R150+R199+R231+R246</f>
        <v>159.07190895976566</v>
      </c>
      <c r="T95" s="129">
        <f>T96+T121+T150+T199+T231+T246</f>
        <v>0</v>
      </c>
      <c r="AR95" s="123" t="s">
        <v>85</v>
      </c>
      <c r="AT95" s="130" t="s">
        <v>77</v>
      </c>
      <c r="AU95" s="130" t="s">
        <v>78</v>
      </c>
      <c r="AY95" s="123" t="s">
        <v>172</v>
      </c>
      <c r="BK95" s="131">
        <f>BK96+BK121+BK150+BK199+BK231+BK246</f>
        <v>0</v>
      </c>
    </row>
    <row r="96" spans="2:63" s="11" customFormat="1" ht="22.8" customHeight="1" x14ac:dyDescent="0.25">
      <c r="B96" s="122"/>
      <c r="D96" s="123" t="s">
        <v>77</v>
      </c>
      <c r="E96" s="132" t="s">
        <v>85</v>
      </c>
      <c r="F96" s="132" t="s">
        <v>173</v>
      </c>
      <c r="I96" s="125"/>
      <c r="J96" s="133">
        <f>BK96</f>
        <v>0</v>
      </c>
      <c r="L96" s="122"/>
      <c r="M96" s="127"/>
      <c r="P96" s="128">
        <f>SUM(P97:P120)</f>
        <v>0</v>
      </c>
      <c r="R96" s="128">
        <f>SUM(R97:R120)</f>
        <v>0</v>
      </c>
      <c r="T96" s="129">
        <f>SUM(T97:T120)</f>
        <v>0</v>
      </c>
      <c r="AR96" s="123" t="s">
        <v>85</v>
      </c>
      <c r="AT96" s="130" t="s">
        <v>77</v>
      </c>
      <c r="AU96" s="130" t="s">
        <v>85</v>
      </c>
      <c r="AY96" s="123" t="s">
        <v>172</v>
      </c>
      <c r="BK96" s="131">
        <f>SUM(BK97:BK120)</f>
        <v>0</v>
      </c>
    </row>
    <row r="97" spans="2:65" s="1" customFormat="1" ht="21.75" customHeight="1" x14ac:dyDescent="0.2">
      <c r="B97" s="34"/>
      <c r="C97" s="134" t="s">
        <v>85</v>
      </c>
      <c r="D97" s="134" t="s">
        <v>174</v>
      </c>
      <c r="E97" s="135" t="s">
        <v>213</v>
      </c>
      <c r="F97" s="136" t="s">
        <v>214</v>
      </c>
      <c r="G97" s="137" t="s">
        <v>215</v>
      </c>
      <c r="H97" s="138">
        <v>25.956</v>
      </c>
      <c r="I97" s="139"/>
      <c r="J97" s="140">
        <f>ROUND(I97*H97,2)</f>
        <v>0</v>
      </c>
      <c r="K97" s="141"/>
      <c r="L97" s="34"/>
      <c r="M97" s="142" t="s">
        <v>34</v>
      </c>
      <c r="N97" s="143" t="s">
        <v>49</v>
      </c>
      <c r="P97" s="144">
        <f>O97*H97</f>
        <v>0</v>
      </c>
      <c r="Q97" s="144">
        <v>0</v>
      </c>
      <c r="R97" s="144">
        <f>Q97*H97</f>
        <v>0</v>
      </c>
      <c r="S97" s="144">
        <v>0</v>
      </c>
      <c r="T97" s="145">
        <f>S97*H97</f>
        <v>0</v>
      </c>
      <c r="AR97" s="146" t="s">
        <v>178</v>
      </c>
      <c r="AT97" s="146" t="s">
        <v>174</v>
      </c>
      <c r="AU97" s="146" t="s">
        <v>87</v>
      </c>
      <c r="AY97" s="18" t="s">
        <v>172</v>
      </c>
      <c r="BE97" s="147">
        <f>IF(N97="základní",J97,0)</f>
        <v>0</v>
      </c>
      <c r="BF97" s="147">
        <f>IF(N97="snížená",J97,0)</f>
        <v>0</v>
      </c>
      <c r="BG97" s="147">
        <f>IF(N97="zákl. přenesená",J97,0)</f>
        <v>0</v>
      </c>
      <c r="BH97" s="147">
        <f>IF(N97="sníž. přenesená",J97,0)</f>
        <v>0</v>
      </c>
      <c r="BI97" s="147">
        <f>IF(N97="nulová",J97,0)</f>
        <v>0</v>
      </c>
      <c r="BJ97" s="18" t="s">
        <v>85</v>
      </c>
      <c r="BK97" s="147">
        <f>ROUND(I97*H97,2)</f>
        <v>0</v>
      </c>
      <c r="BL97" s="18" t="s">
        <v>178</v>
      </c>
      <c r="BM97" s="146" t="s">
        <v>452</v>
      </c>
    </row>
    <row r="98" spans="2:65" s="1" customFormat="1" ht="19.2" x14ac:dyDescent="0.2">
      <c r="B98" s="34"/>
      <c r="D98" s="148" t="s">
        <v>180</v>
      </c>
      <c r="F98" s="149" t="s">
        <v>217</v>
      </c>
      <c r="I98" s="150"/>
      <c r="L98" s="34"/>
      <c r="M98" s="151"/>
      <c r="T98" s="55"/>
      <c r="AT98" s="18" t="s">
        <v>180</v>
      </c>
      <c r="AU98" s="18" t="s">
        <v>87</v>
      </c>
    </row>
    <row r="99" spans="2:65" s="1" customFormat="1" ht="10.199999999999999" x14ac:dyDescent="0.2">
      <c r="B99" s="34"/>
      <c r="D99" s="152" t="s">
        <v>182</v>
      </c>
      <c r="F99" s="153" t="s">
        <v>453</v>
      </c>
      <c r="I99" s="150"/>
      <c r="L99" s="34"/>
      <c r="M99" s="151"/>
      <c r="T99" s="55"/>
      <c r="AT99" s="18" t="s">
        <v>182</v>
      </c>
      <c r="AU99" s="18" t="s">
        <v>87</v>
      </c>
    </row>
    <row r="100" spans="2:65" s="12" customFormat="1" ht="10.199999999999999" x14ac:dyDescent="0.2">
      <c r="B100" s="154"/>
      <c r="D100" s="148" t="s">
        <v>184</v>
      </c>
      <c r="E100" s="155" t="s">
        <v>34</v>
      </c>
      <c r="F100" s="156" t="s">
        <v>454</v>
      </c>
      <c r="H100" s="157">
        <v>25.956</v>
      </c>
      <c r="I100" s="158"/>
      <c r="L100" s="154"/>
      <c r="M100" s="159"/>
      <c r="T100" s="160"/>
      <c r="AT100" s="155" t="s">
        <v>184</v>
      </c>
      <c r="AU100" s="155" t="s">
        <v>87</v>
      </c>
      <c r="AV100" s="12" t="s">
        <v>87</v>
      </c>
      <c r="AW100" s="12" t="s">
        <v>39</v>
      </c>
      <c r="AX100" s="12" t="s">
        <v>85</v>
      </c>
      <c r="AY100" s="155" t="s">
        <v>172</v>
      </c>
    </row>
    <row r="101" spans="2:65" s="1" customFormat="1" ht="21.75" customHeight="1" x14ac:dyDescent="0.2">
      <c r="B101" s="34"/>
      <c r="C101" s="134" t="s">
        <v>87</v>
      </c>
      <c r="D101" s="134" t="s">
        <v>174</v>
      </c>
      <c r="E101" s="135" t="s">
        <v>220</v>
      </c>
      <c r="F101" s="136" t="s">
        <v>221</v>
      </c>
      <c r="G101" s="137" t="s">
        <v>215</v>
      </c>
      <c r="H101" s="138">
        <v>13.521000000000001</v>
      </c>
      <c r="I101" s="139"/>
      <c r="J101" s="140">
        <f>ROUND(I101*H101,2)</f>
        <v>0</v>
      </c>
      <c r="K101" s="141"/>
      <c r="L101" s="34"/>
      <c r="M101" s="142" t="s">
        <v>34</v>
      </c>
      <c r="N101" s="143" t="s">
        <v>49</v>
      </c>
      <c r="P101" s="144">
        <f>O101*H101</f>
        <v>0</v>
      </c>
      <c r="Q101" s="144">
        <v>0</v>
      </c>
      <c r="R101" s="144">
        <f>Q101*H101</f>
        <v>0</v>
      </c>
      <c r="S101" s="144">
        <v>0</v>
      </c>
      <c r="T101" s="145">
        <f>S101*H101</f>
        <v>0</v>
      </c>
      <c r="AR101" s="146" t="s">
        <v>178</v>
      </c>
      <c r="AT101" s="146" t="s">
        <v>174</v>
      </c>
      <c r="AU101" s="146" t="s">
        <v>87</v>
      </c>
      <c r="AY101" s="18" t="s">
        <v>172</v>
      </c>
      <c r="BE101" s="147">
        <f>IF(N101="základní",J101,0)</f>
        <v>0</v>
      </c>
      <c r="BF101" s="147">
        <f>IF(N101="snížená",J101,0)</f>
        <v>0</v>
      </c>
      <c r="BG101" s="147">
        <f>IF(N101="zákl. přenesená",J101,0)</f>
        <v>0</v>
      </c>
      <c r="BH101" s="147">
        <f>IF(N101="sníž. přenesená",J101,0)</f>
        <v>0</v>
      </c>
      <c r="BI101" s="147">
        <f>IF(N101="nulová",J101,0)</f>
        <v>0</v>
      </c>
      <c r="BJ101" s="18" t="s">
        <v>85</v>
      </c>
      <c r="BK101" s="147">
        <f>ROUND(I101*H101,2)</f>
        <v>0</v>
      </c>
      <c r="BL101" s="18" t="s">
        <v>178</v>
      </c>
      <c r="BM101" s="146" t="s">
        <v>455</v>
      </c>
    </row>
    <row r="102" spans="2:65" s="1" customFormat="1" ht="19.2" x14ac:dyDescent="0.2">
      <c r="B102" s="34"/>
      <c r="D102" s="148" t="s">
        <v>180</v>
      </c>
      <c r="F102" s="149" t="s">
        <v>223</v>
      </c>
      <c r="I102" s="150"/>
      <c r="L102" s="34"/>
      <c r="M102" s="151"/>
      <c r="T102" s="55"/>
      <c r="AT102" s="18" t="s">
        <v>180</v>
      </c>
      <c r="AU102" s="18" t="s">
        <v>87</v>
      </c>
    </row>
    <row r="103" spans="2:65" s="1" customFormat="1" ht="10.199999999999999" x14ac:dyDescent="0.2">
      <c r="B103" s="34"/>
      <c r="D103" s="152" t="s">
        <v>182</v>
      </c>
      <c r="F103" s="153" t="s">
        <v>456</v>
      </c>
      <c r="I103" s="150"/>
      <c r="L103" s="34"/>
      <c r="M103" s="151"/>
      <c r="T103" s="55"/>
      <c r="AT103" s="18" t="s">
        <v>182</v>
      </c>
      <c r="AU103" s="18" t="s">
        <v>87</v>
      </c>
    </row>
    <row r="104" spans="2:65" s="12" customFormat="1" ht="10.199999999999999" x14ac:dyDescent="0.2">
      <c r="B104" s="154"/>
      <c r="D104" s="148" t="s">
        <v>184</v>
      </c>
      <c r="E104" s="155" t="s">
        <v>34</v>
      </c>
      <c r="F104" s="156" t="s">
        <v>457</v>
      </c>
      <c r="H104" s="157">
        <v>13.521000000000001</v>
      </c>
      <c r="I104" s="158"/>
      <c r="L104" s="154"/>
      <c r="M104" s="159"/>
      <c r="T104" s="160"/>
      <c r="AT104" s="155" t="s">
        <v>184</v>
      </c>
      <c r="AU104" s="155" t="s">
        <v>87</v>
      </c>
      <c r="AV104" s="12" t="s">
        <v>87</v>
      </c>
      <c r="AW104" s="12" t="s">
        <v>39</v>
      </c>
      <c r="AX104" s="12" t="s">
        <v>85</v>
      </c>
      <c r="AY104" s="155" t="s">
        <v>172</v>
      </c>
    </row>
    <row r="105" spans="2:65" s="1" customFormat="1" ht="16.5" customHeight="1" x14ac:dyDescent="0.2">
      <c r="B105" s="34"/>
      <c r="C105" s="134" t="s">
        <v>193</v>
      </c>
      <c r="D105" s="134" t="s">
        <v>174</v>
      </c>
      <c r="E105" s="135" t="s">
        <v>226</v>
      </c>
      <c r="F105" s="136" t="s">
        <v>227</v>
      </c>
      <c r="G105" s="137" t="s">
        <v>228</v>
      </c>
      <c r="H105" s="138">
        <v>22.986000000000001</v>
      </c>
      <c r="I105" s="139"/>
      <c r="J105" s="140">
        <f>ROUND(I105*H105,2)</f>
        <v>0</v>
      </c>
      <c r="K105" s="141"/>
      <c r="L105" s="34"/>
      <c r="M105" s="142" t="s">
        <v>34</v>
      </c>
      <c r="N105" s="143" t="s">
        <v>49</v>
      </c>
      <c r="P105" s="144">
        <f>O105*H105</f>
        <v>0</v>
      </c>
      <c r="Q105" s="144">
        <v>0</v>
      </c>
      <c r="R105" s="144">
        <f>Q105*H105</f>
        <v>0</v>
      </c>
      <c r="S105" s="144">
        <v>0</v>
      </c>
      <c r="T105" s="145">
        <f>S105*H105</f>
        <v>0</v>
      </c>
      <c r="AR105" s="146" t="s">
        <v>178</v>
      </c>
      <c r="AT105" s="146" t="s">
        <v>174</v>
      </c>
      <c r="AU105" s="146" t="s">
        <v>87</v>
      </c>
      <c r="AY105" s="18" t="s">
        <v>172</v>
      </c>
      <c r="BE105" s="147">
        <f>IF(N105="základní",J105,0)</f>
        <v>0</v>
      </c>
      <c r="BF105" s="147">
        <f>IF(N105="snížená",J105,0)</f>
        <v>0</v>
      </c>
      <c r="BG105" s="147">
        <f>IF(N105="zákl. přenesená",J105,0)</f>
        <v>0</v>
      </c>
      <c r="BH105" s="147">
        <f>IF(N105="sníž. přenesená",J105,0)</f>
        <v>0</v>
      </c>
      <c r="BI105" s="147">
        <f>IF(N105="nulová",J105,0)</f>
        <v>0</v>
      </c>
      <c r="BJ105" s="18" t="s">
        <v>85</v>
      </c>
      <c r="BK105" s="147">
        <f>ROUND(I105*H105,2)</f>
        <v>0</v>
      </c>
      <c r="BL105" s="18" t="s">
        <v>178</v>
      </c>
      <c r="BM105" s="146" t="s">
        <v>458</v>
      </c>
    </row>
    <row r="106" spans="2:65" s="1" customFormat="1" ht="19.2" x14ac:dyDescent="0.2">
      <c r="B106" s="34"/>
      <c r="D106" s="148" t="s">
        <v>180</v>
      </c>
      <c r="F106" s="149" t="s">
        <v>230</v>
      </c>
      <c r="I106" s="150"/>
      <c r="L106" s="34"/>
      <c r="M106" s="151"/>
      <c r="T106" s="55"/>
      <c r="AT106" s="18" t="s">
        <v>180</v>
      </c>
      <c r="AU106" s="18" t="s">
        <v>87</v>
      </c>
    </row>
    <row r="107" spans="2:65" s="1" customFormat="1" ht="10.199999999999999" x14ac:dyDescent="0.2">
      <c r="B107" s="34"/>
      <c r="D107" s="152" t="s">
        <v>182</v>
      </c>
      <c r="F107" s="153" t="s">
        <v>459</v>
      </c>
      <c r="I107" s="150"/>
      <c r="L107" s="34"/>
      <c r="M107" s="151"/>
      <c r="T107" s="55"/>
      <c r="AT107" s="18" t="s">
        <v>182</v>
      </c>
      <c r="AU107" s="18" t="s">
        <v>87</v>
      </c>
    </row>
    <row r="108" spans="2:65" s="12" customFormat="1" ht="10.199999999999999" x14ac:dyDescent="0.2">
      <c r="B108" s="154"/>
      <c r="D108" s="148" t="s">
        <v>184</v>
      </c>
      <c r="E108" s="155" t="s">
        <v>34</v>
      </c>
      <c r="F108" s="156" t="s">
        <v>460</v>
      </c>
      <c r="H108" s="157">
        <v>22.986000000000001</v>
      </c>
      <c r="I108" s="158"/>
      <c r="L108" s="154"/>
      <c r="M108" s="159"/>
      <c r="T108" s="160"/>
      <c r="AT108" s="155" t="s">
        <v>184</v>
      </c>
      <c r="AU108" s="155" t="s">
        <v>87</v>
      </c>
      <c r="AV108" s="12" t="s">
        <v>87</v>
      </c>
      <c r="AW108" s="12" t="s">
        <v>39</v>
      </c>
      <c r="AX108" s="12" t="s">
        <v>85</v>
      </c>
      <c r="AY108" s="155" t="s">
        <v>172</v>
      </c>
    </row>
    <row r="109" spans="2:65" s="1" customFormat="1" ht="16.5" customHeight="1" x14ac:dyDescent="0.2">
      <c r="B109" s="34"/>
      <c r="C109" s="134" t="s">
        <v>178</v>
      </c>
      <c r="D109" s="134" t="s">
        <v>174</v>
      </c>
      <c r="E109" s="135" t="s">
        <v>233</v>
      </c>
      <c r="F109" s="136" t="s">
        <v>234</v>
      </c>
      <c r="G109" s="137" t="s">
        <v>215</v>
      </c>
      <c r="H109" s="138">
        <v>12.435</v>
      </c>
      <c r="I109" s="139"/>
      <c r="J109" s="140">
        <f>ROUND(I109*H109,2)</f>
        <v>0</v>
      </c>
      <c r="K109" s="141"/>
      <c r="L109" s="34"/>
      <c r="M109" s="142" t="s">
        <v>34</v>
      </c>
      <c r="N109" s="143" t="s">
        <v>49</v>
      </c>
      <c r="P109" s="144">
        <f>O109*H109</f>
        <v>0</v>
      </c>
      <c r="Q109" s="144">
        <v>0</v>
      </c>
      <c r="R109" s="144">
        <f>Q109*H109</f>
        <v>0</v>
      </c>
      <c r="S109" s="144">
        <v>0</v>
      </c>
      <c r="T109" s="145">
        <f>S109*H109</f>
        <v>0</v>
      </c>
      <c r="AR109" s="146" t="s">
        <v>178</v>
      </c>
      <c r="AT109" s="146" t="s">
        <v>174</v>
      </c>
      <c r="AU109" s="146" t="s">
        <v>87</v>
      </c>
      <c r="AY109" s="18" t="s">
        <v>172</v>
      </c>
      <c r="BE109" s="147">
        <f>IF(N109="základní",J109,0)</f>
        <v>0</v>
      </c>
      <c r="BF109" s="147">
        <f>IF(N109="snížená",J109,0)</f>
        <v>0</v>
      </c>
      <c r="BG109" s="147">
        <f>IF(N109="zákl. přenesená",J109,0)</f>
        <v>0</v>
      </c>
      <c r="BH109" s="147">
        <f>IF(N109="sníž. přenesená",J109,0)</f>
        <v>0</v>
      </c>
      <c r="BI109" s="147">
        <f>IF(N109="nulová",J109,0)</f>
        <v>0</v>
      </c>
      <c r="BJ109" s="18" t="s">
        <v>85</v>
      </c>
      <c r="BK109" s="147">
        <f>ROUND(I109*H109,2)</f>
        <v>0</v>
      </c>
      <c r="BL109" s="18" t="s">
        <v>178</v>
      </c>
      <c r="BM109" s="146" t="s">
        <v>461</v>
      </c>
    </row>
    <row r="110" spans="2:65" s="1" customFormat="1" ht="19.2" x14ac:dyDescent="0.2">
      <c r="B110" s="34"/>
      <c r="D110" s="148" t="s">
        <v>180</v>
      </c>
      <c r="F110" s="149" t="s">
        <v>236</v>
      </c>
      <c r="I110" s="150"/>
      <c r="L110" s="34"/>
      <c r="M110" s="151"/>
      <c r="T110" s="55"/>
      <c r="AT110" s="18" t="s">
        <v>180</v>
      </c>
      <c r="AU110" s="18" t="s">
        <v>87</v>
      </c>
    </row>
    <row r="111" spans="2:65" s="1" customFormat="1" ht="10.199999999999999" x14ac:dyDescent="0.2">
      <c r="B111" s="34"/>
      <c r="D111" s="152" t="s">
        <v>182</v>
      </c>
      <c r="F111" s="153" t="s">
        <v>462</v>
      </c>
      <c r="I111" s="150"/>
      <c r="L111" s="34"/>
      <c r="M111" s="151"/>
      <c r="T111" s="55"/>
      <c r="AT111" s="18" t="s">
        <v>182</v>
      </c>
      <c r="AU111" s="18" t="s">
        <v>87</v>
      </c>
    </row>
    <row r="112" spans="2:65" s="12" customFormat="1" ht="10.199999999999999" x14ac:dyDescent="0.2">
      <c r="B112" s="154"/>
      <c r="D112" s="148" t="s">
        <v>184</v>
      </c>
      <c r="E112" s="155" t="s">
        <v>34</v>
      </c>
      <c r="F112" s="156" t="s">
        <v>463</v>
      </c>
      <c r="H112" s="157">
        <v>12.435</v>
      </c>
      <c r="I112" s="158"/>
      <c r="L112" s="154"/>
      <c r="M112" s="159"/>
      <c r="T112" s="160"/>
      <c r="AT112" s="155" t="s">
        <v>184</v>
      </c>
      <c r="AU112" s="155" t="s">
        <v>87</v>
      </c>
      <c r="AV112" s="12" t="s">
        <v>87</v>
      </c>
      <c r="AW112" s="12" t="s">
        <v>39</v>
      </c>
      <c r="AX112" s="12" t="s">
        <v>85</v>
      </c>
      <c r="AY112" s="155" t="s">
        <v>172</v>
      </c>
    </row>
    <row r="113" spans="2:65" s="1" customFormat="1" ht="16.5" customHeight="1" x14ac:dyDescent="0.2">
      <c r="B113" s="34"/>
      <c r="C113" s="134" t="s">
        <v>239</v>
      </c>
      <c r="D113" s="134" t="s">
        <v>174</v>
      </c>
      <c r="E113" s="135" t="s">
        <v>246</v>
      </c>
      <c r="F113" s="136" t="s">
        <v>247</v>
      </c>
      <c r="G113" s="137" t="s">
        <v>215</v>
      </c>
      <c r="H113" s="138">
        <v>12.435</v>
      </c>
      <c r="I113" s="139"/>
      <c r="J113" s="140">
        <f>ROUND(I113*H113,2)</f>
        <v>0</v>
      </c>
      <c r="K113" s="141"/>
      <c r="L113" s="34"/>
      <c r="M113" s="142" t="s">
        <v>34</v>
      </c>
      <c r="N113" s="143" t="s">
        <v>49</v>
      </c>
      <c r="P113" s="144">
        <f>O113*H113</f>
        <v>0</v>
      </c>
      <c r="Q113" s="144">
        <v>0</v>
      </c>
      <c r="R113" s="144">
        <f>Q113*H113</f>
        <v>0</v>
      </c>
      <c r="S113" s="144">
        <v>0</v>
      </c>
      <c r="T113" s="145">
        <f>S113*H113</f>
        <v>0</v>
      </c>
      <c r="AR113" s="146" t="s">
        <v>178</v>
      </c>
      <c r="AT113" s="146" t="s">
        <v>174</v>
      </c>
      <c r="AU113" s="146" t="s">
        <v>87</v>
      </c>
      <c r="AY113" s="18" t="s">
        <v>172</v>
      </c>
      <c r="BE113" s="147">
        <f>IF(N113="základní",J113,0)</f>
        <v>0</v>
      </c>
      <c r="BF113" s="147">
        <f>IF(N113="snížená",J113,0)</f>
        <v>0</v>
      </c>
      <c r="BG113" s="147">
        <f>IF(N113="zákl. přenesená",J113,0)</f>
        <v>0</v>
      </c>
      <c r="BH113" s="147">
        <f>IF(N113="sníž. přenesená",J113,0)</f>
        <v>0</v>
      </c>
      <c r="BI113" s="147">
        <f>IF(N113="nulová",J113,0)</f>
        <v>0</v>
      </c>
      <c r="BJ113" s="18" t="s">
        <v>85</v>
      </c>
      <c r="BK113" s="147">
        <f>ROUND(I113*H113,2)</f>
        <v>0</v>
      </c>
      <c r="BL113" s="18" t="s">
        <v>178</v>
      </c>
      <c r="BM113" s="146" t="s">
        <v>464</v>
      </c>
    </row>
    <row r="114" spans="2:65" s="1" customFormat="1" ht="19.2" x14ac:dyDescent="0.2">
      <c r="B114" s="34"/>
      <c r="D114" s="148" t="s">
        <v>180</v>
      </c>
      <c r="F114" s="149" t="s">
        <v>249</v>
      </c>
      <c r="I114" s="150"/>
      <c r="L114" s="34"/>
      <c r="M114" s="151"/>
      <c r="T114" s="55"/>
      <c r="AT114" s="18" t="s">
        <v>180</v>
      </c>
      <c r="AU114" s="18" t="s">
        <v>87</v>
      </c>
    </row>
    <row r="115" spans="2:65" s="1" customFormat="1" ht="10.199999999999999" x14ac:dyDescent="0.2">
      <c r="B115" s="34"/>
      <c r="D115" s="152" t="s">
        <v>182</v>
      </c>
      <c r="F115" s="153" t="s">
        <v>465</v>
      </c>
      <c r="I115" s="150"/>
      <c r="L115" s="34"/>
      <c r="M115" s="151"/>
      <c r="T115" s="55"/>
      <c r="AT115" s="18" t="s">
        <v>182</v>
      </c>
      <c r="AU115" s="18" t="s">
        <v>87</v>
      </c>
    </row>
    <row r="116" spans="2:65" s="12" customFormat="1" ht="10.199999999999999" x14ac:dyDescent="0.2">
      <c r="B116" s="154"/>
      <c r="D116" s="148" t="s">
        <v>184</v>
      </c>
      <c r="E116" s="155" t="s">
        <v>34</v>
      </c>
      <c r="F116" s="156" t="s">
        <v>463</v>
      </c>
      <c r="H116" s="157">
        <v>12.435</v>
      </c>
      <c r="I116" s="158"/>
      <c r="L116" s="154"/>
      <c r="M116" s="159"/>
      <c r="T116" s="160"/>
      <c r="AT116" s="155" t="s">
        <v>184</v>
      </c>
      <c r="AU116" s="155" t="s">
        <v>87</v>
      </c>
      <c r="AV116" s="12" t="s">
        <v>87</v>
      </c>
      <c r="AW116" s="12" t="s">
        <v>39</v>
      </c>
      <c r="AX116" s="12" t="s">
        <v>85</v>
      </c>
      <c r="AY116" s="155" t="s">
        <v>172</v>
      </c>
    </row>
    <row r="117" spans="2:65" s="1" customFormat="1" ht="16.5" customHeight="1" x14ac:dyDescent="0.2">
      <c r="B117" s="34"/>
      <c r="C117" s="134" t="s">
        <v>245</v>
      </c>
      <c r="D117" s="134" t="s">
        <v>174</v>
      </c>
      <c r="E117" s="135" t="s">
        <v>240</v>
      </c>
      <c r="F117" s="136" t="s">
        <v>241</v>
      </c>
      <c r="G117" s="137" t="s">
        <v>215</v>
      </c>
      <c r="H117" s="138">
        <v>12.435</v>
      </c>
      <c r="I117" s="139"/>
      <c r="J117" s="140">
        <f>ROUND(I117*H117,2)</f>
        <v>0</v>
      </c>
      <c r="K117" s="141"/>
      <c r="L117" s="34"/>
      <c r="M117" s="142" t="s">
        <v>34</v>
      </c>
      <c r="N117" s="143" t="s">
        <v>49</v>
      </c>
      <c r="P117" s="144">
        <f>O117*H117</f>
        <v>0</v>
      </c>
      <c r="Q117" s="144">
        <v>0</v>
      </c>
      <c r="R117" s="144">
        <f>Q117*H117</f>
        <v>0</v>
      </c>
      <c r="S117" s="144">
        <v>0</v>
      </c>
      <c r="T117" s="145">
        <f>S117*H117</f>
        <v>0</v>
      </c>
      <c r="AR117" s="146" t="s">
        <v>178</v>
      </c>
      <c r="AT117" s="146" t="s">
        <v>174</v>
      </c>
      <c r="AU117" s="146" t="s">
        <v>87</v>
      </c>
      <c r="AY117" s="18" t="s">
        <v>172</v>
      </c>
      <c r="BE117" s="147">
        <f>IF(N117="základní",J117,0)</f>
        <v>0</v>
      </c>
      <c r="BF117" s="147">
        <f>IF(N117="snížená",J117,0)</f>
        <v>0</v>
      </c>
      <c r="BG117" s="147">
        <f>IF(N117="zákl. přenesená",J117,0)</f>
        <v>0</v>
      </c>
      <c r="BH117" s="147">
        <f>IF(N117="sníž. přenesená",J117,0)</f>
        <v>0</v>
      </c>
      <c r="BI117" s="147">
        <f>IF(N117="nulová",J117,0)</f>
        <v>0</v>
      </c>
      <c r="BJ117" s="18" t="s">
        <v>85</v>
      </c>
      <c r="BK117" s="147">
        <f>ROUND(I117*H117,2)</f>
        <v>0</v>
      </c>
      <c r="BL117" s="18" t="s">
        <v>178</v>
      </c>
      <c r="BM117" s="146" t="s">
        <v>466</v>
      </c>
    </row>
    <row r="118" spans="2:65" s="1" customFormat="1" ht="19.2" x14ac:dyDescent="0.2">
      <c r="B118" s="34"/>
      <c r="D118" s="148" t="s">
        <v>180</v>
      </c>
      <c r="F118" s="149" t="s">
        <v>467</v>
      </c>
      <c r="I118" s="150"/>
      <c r="L118" s="34"/>
      <c r="M118" s="151"/>
      <c r="T118" s="55"/>
      <c r="AT118" s="18" t="s">
        <v>180</v>
      </c>
      <c r="AU118" s="18" t="s">
        <v>87</v>
      </c>
    </row>
    <row r="119" spans="2:65" s="1" customFormat="1" ht="10.199999999999999" x14ac:dyDescent="0.2">
      <c r="B119" s="34"/>
      <c r="D119" s="152" t="s">
        <v>182</v>
      </c>
      <c r="F119" s="153" t="s">
        <v>468</v>
      </c>
      <c r="I119" s="150"/>
      <c r="L119" s="34"/>
      <c r="M119" s="151"/>
      <c r="T119" s="55"/>
      <c r="AT119" s="18" t="s">
        <v>182</v>
      </c>
      <c r="AU119" s="18" t="s">
        <v>87</v>
      </c>
    </row>
    <row r="120" spans="2:65" s="12" customFormat="1" ht="10.199999999999999" x14ac:dyDescent="0.2">
      <c r="B120" s="154"/>
      <c r="D120" s="148" t="s">
        <v>184</v>
      </c>
      <c r="E120" s="155" t="s">
        <v>34</v>
      </c>
      <c r="F120" s="156" t="s">
        <v>463</v>
      </c>
      <c r="H120" s="157">
        <v>12.435</v>
      </c>
      <c r="I120" s="158"/>
      <c r="L120" s="154"/>
      <c r="M120" s="159"/>
      <c r="T120" s="160"/>
      <c r="AT120" s="155" t="s">
        <v>184</v>
      </c>
      <c r="AU120" s="155" t="s">
        <v>87</v>
      </c>
      <c r="AV120" s="12" t="s">
        <v>87</v>
      </c>
      <c r="AW120" s="12" t="s">
        <v>39</v>
      </c>
      <c r="AX120" s="12" t="s">
        <v>85</v>
      </c>
      <c r="AY120" s="155" t="s">
        <v>172</v>
      </c>
    </row>
    <row r="121" spans="2:65" s="11" customFormat="1" ht="22.8" customHeight="1" x14ac:dyDescent="0.25">
      <c r="B121" s="122"/>
      <c r="D121" s="123" t="s">
        <v>77</v>
      </c>
      <c r="E121" s="132" t="s">
        <v>87</v>
      </c>
      <c r="F121" s="132" t="s">
        <v>251</v>
      </c>
      <c r="I121" s="125"/>
      <c r="J121" s="133">
        <f>BK121</f>
        <v>0</v>
      </c>
      <c r="L121" s="122"/>
      <c r="M121" s="127"/>
      <c r="P121" s="128">
        <f>SUM(P122:P149)</f>
        <v>0</v>
      </c>
      <c r="R121" s="128">
        <f>SUM(R122:R149)</f>
        <v>30.9830441943657</v>
      </c>
      <c r="T121" s="129">
        <f>SUM(T122:T149)</f>
        <v>0</v>
      </c>
      <c r="AR121" s="123" t="s">
        <v>85</v>
      </c>
      <c r="AT121" s="130" t="s">
        <v>77</v>
      </c>
      <c r="AU121" s="130" t="s">
        <v>85</v>
      </c>
      <c r="AY121" s="123" t="s">
        <v>172</v>
      </c>
      <c r="BK121" s="131">
        <f>SUM(BK122:BK149)</f>
        <v>0</v>
      </c>
    </row>
    <row r="122" spans="2:65" s="1" customFormat="1" ht="16.5" customHeight="1" x14ac:dyDescent="0.2">
      <c r="B122" s="34"/>
      <c r="C122" s="134" t="s">
        <v>252</v>
      </c>
      <c r="D122" s="134" t="s">
        <v>174</v>
      </c>
      <c r="E122" s="135" t="s">
        <v>253</v>
      </c>
      <c r="F122" s="136" t="s">
        <v>254</v>
      </c>
      <c r="G122" s="137" t="s">
        <v>215</v>
      </c>
      <c r="H122" s="138">
        <v>5.3280000000000003</v>
      </c>
      <c r="I122" s="139"/>
      <c r="J122" s="140">
        <f>ROUND(I122*H122,2)</f>
        <v>0</v>
      </c>
      <c r="K122" s="141"/>
      <c r="L122" s="34"/>
      <c r="M122" s="142" t="s">
        <v>34</v>
      </c>
      <c r="N122" s="143" t="s">
        <v>49</v>
      </c>
      <c r="P122" s="144">
        <f>O122*H122</f>
        <v>0</v>
      </c>
      <c r="Q122" s="144">
        <v>2.5018722040000001</v>
      </c>
      <c r="R122" s="144">
        <f>Q122*H122</f>
        <v>13.329975102912002</v>
      </c>
      <c r="S122" s="144">
        <v>0</v>
      </c>
      <c r="T122" s="145">
        <f>S122*H122</f>
        <v>0</v>
      </c>
      <c r="AR122" s="146" t="s">
        <v>178</v>
      </c>
      <c r="AT122" s="146" t="s">
        <v>174</v>
      </c>
      <c r="AU122" s="146" t="s">
        <v>87</v>
      </c>
      <c r="AY122" s="18" t="s">
        <v>172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8" t="s">
        <v>85</v>
      </c>
      <c r="BK122" s="147">
        <f>ROUND(I122*H122,2)</f>
        <v>0</v>
      </c>
      <c r="BL122" s="18" t="s">
        <v>178</v>
      </c>
      <c r="BM122" s="146" t="s">
        <v>469</v>
      </c>
    </row>
    <row r="123" spans="2:65" s="1" customFormat="1" ht="10.199999999999999" x14ac:dyDescent="0.2">
      <c r="B123" s="34"/>
      <c r="D123" s="148" t="s">
        <v>180</v>
      </c>
      <c r="F123" s="149" t="s">
        <v>256</v>
      </c>
      <c r="I123" s="150"/>
      <c r="L123" s="34"/>
      <c r="M123" s="151"/>
      <c r="T123" s="55"/>
      <c r="AT123" s="18" t="s">
        <v>180</v>
      </c>
      <c r="AU123" s="18" t="s">
        <v>87</v>
      </c>
    </row>
    <row r="124" spans="2:65" s="1" customFormat="1" ht="10.199999999999999" x14ac:dyDescent="0.2">
      <c r="B124" s="34"/>
      <c r="D124" s="152" t="s">
        <v>182</v>
      </c>
      <c r="F124" s="153" t="s">
        <v>257</v>
      </c>
      <c r="I124" s="150"/>
      <c r="L124" s="34"/>
      <c r="M124" s="151"/>
      <c r="T124" s="55"/>
      <c r="AT124" s="18" t="s">
        <v>182</v>
      </c>
      <c r="AU124" s="18" t="s">
        <v>87</v>
      </c>
    </row>
    <row r="125" spans="2:65" s="12" customFormat="1" ht="10.199999999999999" x14ac:dyDescent="0.2">
      <c r="B125" s="154"/>
      <c r="D125" s="148" t="s">
        <v>184</v>
      </c>
      <c r="E125" s="155" t="s">
        <v>34</v>
      </c>
      <c r="F125" s="156" t="s">
        <v>470</v>
      </c>
      <c r="H125" s="157">
        <v>3.3</v>
      </c>
      <c r="I125" s="158"/>
      <c r="L125" s="154"/>
      <c r="M125" s="159"/>
      <c r="T125" s="160"/>
      <c r="AT125" s="155" t="s">
        <v>184</v>
      </c>
      <c r="AU125" s="155" t="s">
        <v>87</v>
      </c>
      <c r="AV125" s="12" t="s">
        <v>87</v>
      </c>
      <c r="AW125" s="12" t="s">
        <v>39</v>
      </c>
      <c r="AX125" s="12" t="s">
        <v>78</v>
      </c>
      <c r="AY125" s="155" t="s">
        <v>172</v>
      </c>
    </row>
    <row r="126" spans="2:65" s="12" customFormat="1" ht="10.199999999999999" x14ac:dyDescent="0.2">
      <c r="B126" s="154"/>
      <c r="D126" s="148" t="s">
        <v>184</v>
      </c>
      <c r="E126" s="155" t="s">
        <v>34</v>
      </c>
      <c r="F126" s="156" t="s">
        <v>471</v>
      </c>
      <c r="H126" s="157">
        <v>1.3</v>
      </c>
      <c r="I126" s="158"/>
      <c r="L126" s="154"/>
      <c r="M126" s="159"/>
      <c r="T126" s="160"/>
      <c r="AT126" s="155" t="s">
        <v>184</v>
      </c>
      <c r="AU126" s="155" t="s">
        <v>87</v>
      </c>
      <c r="AV126" s="12" t="s">
        <v>87</v>
      </c>
      <c r="AW126" s="12" t="s">
        <v>39</v>
      </c>
      <c r="AX126" s="12" t="s">
        <v>78</v>
      </c>
      <c r="AY126" s="155" t="s">
        <v>172</v>
      </c>
    </row>
    <row r="127" spans="2:65" s="12" customFormat="1" ht="10.199999999999999" x14ac:dyDescent="0.2">
      <c r="B127" s="154"/>
      <c r="D127" s="148" t="s">
        <v>184</v>
      </c>
      <c r="E127" s="155" t="s">
        <v>34</v>
      </c>
      <c r="F127" s="156" t="s">
        <v>472</v>
      </c>
      <c r="H127" s="157">
        <v>0.72799999999999998</v>
      </c>
      <c r="I127" s="158"/>
      <c r="L127" s="154"/>
      <c r="M127" s="159"/>
      <c r="T127" s="160"/>
      <c r="AT127" s="155" t="s">
        <v>184</v>
      </c>
      <c r="AU127" s="155" t="s">
        <v>87</v>
      </c>
      <c r="AV127" s="12" t="s">
        <v>87</v>
      </c>
      <c r="AW127" s="12" t="s">
        <v>39</v>
      </c>
      <c r="AX127" s="12" t="s">
        <v>78</v>
      </c>
      <c r="AY127" s="155" t="s">
        <v>172</v>
      </c>
    </row>
    <row r="128" spans="2:65" s="13" customFormat="1" ht="10.199999999999999" x14ac:dyDescent="0.2">
      <c r="B128" s="164"/>
      <c r="D128" s="148" t="s">
        <v>184</v>
      </c>
      <c r="E128" s="165" t="s">
        <v>34</v>
      </c>
      <c r="F128" s="166" t="s">
        <v>259</v>
      </c>
      <c r="H128" s="167">
        <v>5.3280000000000003</v>
      </c>
      <c r="I128" s="168"/>
      <c r="L128" s="164"/>
      <c r="M128" s="169"/>
      <c r="T128" s="170"/>
      <c r="AT128" s="165" t="s">
        <v>184</v>
      </c>
      <c r="AU128" s="165" t="s">
        <v>87</v>
      </c>
      <c r="AV128" s="13" t="s">
        <v>178</v>
      </c>
      <c r="AW128" s="13" t="s">
        <v>39</v>
      </c>
      <c r="AX128" s="13" t="s">
        <v>85</v>
      </c>
      <c r="AY128" s="165" t="s">
        <v>172</v>
      </c>
    </row>
    <row r="129" spans="2:65" s="1" customFormat="1" ht="16.5" customHeight="1" x14ac:dyDescent="0.2">
      <c r="B129" s="34"/>
      <c r="C129" s="134" t="s">
        <v>260</v>
      </c>
      <c r="D129" s="134" t="s">
        <v>174</v>
      </c>
      <c r="E129" s="135" t="s">
        <v>261</v>
      </c>
      <c r="F129" s="136" t="s">
        <v>262</v>
      </c>
      <c r="G129" s="137" t="s">
        <v>228</v>
      </c>
      <c r="H129" s="138">
        <v>0.42099999999999999</v>
      </c>
      <c r="I129" s="139"/>
      <c r="J129" s="140">
        <f>ROUND(I129*H129,2)</f>
        <v>0</v>
      </c>
      <c r="K129" s="141"/>
      <c r="L129" s="34"/>
      <c r="M129" s="142" t="s">
        <v>34</v>
      </c>
      <c r="N129" s="143" t="s">
        <v>49</v>
      </c>
      <c r="P129" s="144">
        <f>O129*H129</f>
        <v>0</v>
      </c>
      <c r="Q129" s="144">
        <v>1.0627727796999999</v>
      </c>
      <c r="R129" s="144">
        <f>Q129*H129</f>
        <v>0.44742734025369996</v>
      </c>
      <c r="S129" s="144">
        <v>0</v>
      </c>
      <c r="T129" s="145">
        <f>S129*H129</f>
        <v>0</v>
      </c>
      <c r="AR129" s="146" t="s">
        <v>178</v>
      </c>
      <c r="AT129" s="146" t="s">
        <v>174</v>
      </c>
      <c r="AU129" s="146" t="s">
        <v>87</v>
      </c>
      <c r="AY129" s="18" t="s">
        <v>172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8" t="s">
        <v>85</v>
      </c>
      <c r="BK129" s="147">
        <f>ROUND(I129*H129,2)</f>
        <v>0</v>
      </c>
      <c r="BL129" s="18" t="s">
        <v>178</v>
      </c>
      <c r="BM129" s="146" t="s">
        <v>473</v>
      </c>
    </row>
    <row r="130" spans="2:65" s="1" customFormat="1" ht="10.199999999999999" x14ac:dyDescent="0.2">
      <c r="B130" s="34"/>
      <c r="D130" s="148" t="s">
        <v>180</v>
      </c>
      <c r="F130" s="149" t="s">
        <v>264</v>
      </c>
      <c r="I130" s="150"/>
      <c r="L130" s="34"/>
      <c r="M130" s="151"/>
      <c r="T130" s="55"/>
      <c r="AT130" s="18" t="s">
        <v>180</v>
      </c>
      <c r="AU130" s="18" t="s">
        <v>87</v>
      </c>
    </row>
    <row r="131" spans="2:65" s="1" customFormat="1" ht="10.199999999999999" x14ac:dyDescent="0.2">
      <c r="B131" s="34"/>
      <c r="D131" s="152" t="s">
        <v>182</v>
      </c>
      <c r="F131" s="153" t="s">
        <v>265</v>
      </c>
      <c r="I131" s="150"/>
      <c r="L131" s="34"/>
      <c r="M131" s="151"/>
      <c r="T131" s="55"/>
      <c r="AT131" s="18" t="s">
        <v>182</v>
      </c>
      <c r="AU131" s="18" t="s">
        <v>87</v>
      </c>
    </row>
    <row r="132" spans="2:65" s="14" customFormat="1" ht="10.199999999999999" x14ac:dyDescent="0.2">
      <c r="B132" s="171"/>
      <c r="D132" s="148" t="s">
        <v>184</v>
      </c>
      <c r="E132" s="172" t="s">
        <v>34</v>
      </c>
      <c r="F132" s="173" t="s">
        <v>266</v>
      </c>
      <c r="H132" s="172" t="s">
        <v>34</v>
      </c>
      <c r="I132" s="174"/>
      <c r="L132" s="171"/>
      <c r="M132" s="175"/>
      <c r="T132" s="176"/>
      <c r="AT132" s="172" t="s">
        <v>184</v>
      </c>
      <c r="AU132" s="172" t="s">
        <v>87</v>
      </c>
      <c r="AV132" s="14" t="s">
        <v>85</v>
      </c>
      <c r="AW132" s="14" t="s">
        <v>39</v>
      </c>
      <c r="AX132" s="14" t="s">
        <v>78</v>
      </c>
      <c r="AY132" s="172" t="s">
        <v>172</v>
      </c>
    </row>
    <row r="133" spans="2:65" s="14" customFormat="1" ht="10.199999999999999" x14ac:dyDescent="0.2">
      <c r="B133" s="171"/>
      <c r="D133" s="148" t="s">
        <v>184</v>
      </c>
      <c r="E133" s="172" t="s">
        <v>34</v>
      </c>
      <c r="F133" s="173" t="s">
        <v>267</v>
      </c>
      <c r="H133" s="172" t="s">
        <v>34</v>
      </c>
      <c r="I133" s="174"/>
      <c r="L133" s="171"/>
      <c r="M133" s="175"/>
      <c r="T133" s="176"/>
      <c r="AT133" s="172" t="s">
        <v>184</v>
      </c>
      <c r="AU133" s="172" t="s">
        <v>87</v>
      </c>
      <c r="AV133" s="14" t="s">
        <v>85</v>
      </c>
      <c r="AW133" s="14" t="s">
        <v>39</v>
      </c>
      <c r="AX133" s="14" t="s">
        <v>78</v>
      </c>
      <c r="AY133" s="172" t="s">
        <v>172</v>
      </c>
    </row>
    <row r="134" spans="2:65" s="12" customFormat="1" ht="10.199999999999999" x14ac:dyDescent="0.2">
      <c r="B134" s="154"/>
      <c r="D134" s="148" t="s">
        <v>184</v>
      </c>
      <c r="E134" s="155" t="s">
        <v>34</v>
      </c>
      <c r="F134" s="156" t="s">
        <v>474</v>
      </c>
      <c r="H134" s="157">
        <v>16.5</v>
      </c>
      <c r="I134" s="158"/>
      <c r="L134" s="154"/>
      <c r="M134" s="159"/>
      <c r="T134" s="160"/>
      <c r="AT134" s="155" t="s">
        <v>184</v>
      </c>
      <c r="AU134" s="155" t="s">
        <v>87</v>
      </c>
      <c r="AV134" s="12" t="s">
        <v>87</v>
      </c>
      <c r="AW134" s="12" t="s">
        <v>39</v>
      </c>
      <c r="AX134" s="12" t="s">
        <v>78</v>
      </c>
      <c r="AY134" s="155" t="s">
        <v>172</v>
      </c>
    </row>
    <row r="135" spans="2:65" s="12" customFormat="1" ht="10.199999999999999" x14ac:dyDescent="0.2">
      <c r="B135" s="154"/>
      <c r="D135" s="148" t="s">
        <v>184</v>
      </c>
      <c r="E135" s="155" t="s">
        <v>34</v>
      </c>
      <c r="F135" s="156" t="s">
        <v>475</v>
      </c>
      <c r="H135" s="157">
        <v>6.5</v>
      </c>
      <c r="I135" s="158"/>
      <c r="L135" s="154"/>
      <c r="M135" s="159"/>
      <c r="T135" s="160"/>
      <c r="AT135" s="155" t="s">
        <v>184</v>
      </c>
      <c r="AU135" s="155" t="s">
        <v>87</v>
      </c>
      <c r="AV135" s="12" t="s">
        <v>87</v>
      </c>
      <c r="AW135" s="12" t="s">
        <v>39</v>
      </c>
      <c r="AX135" s="12" t="s">
        <v>78</v>
      </c>
      <c r="AY135" s="155" t="s">
        <v>172</v>
      </c>
    </row>
    <row r="136" spans="2:65" s="12" customFormat="1" ht="10.199999999999999" x14ac:dyDescent="0.2">
      <c r="B136" s="154"/>
      <c r="D136" s="148" t="s">
        <v>184</v>
      </c>
      <c r="E136" s="155" t="s">
        <v>34</v>
      </c>
      <c r="F136" s="156" t="s">
        <v>476</v>
      </c>
      <c r="H136" s="157">
        <v>3.64</v>
      </c>
      <c r="I136" s="158"/>
      <c r="L136" s="154"/>
      <c r="M136" s="159"/>
      <c r="T136" s="160"/>
      <c r="AT136" s="155" t="s">
        <v>184</v>
      </c>
      <c r="AU136" s="155" t="s">
        <v>87</v>
      </c>
      <c r="AV136" s="12" t="s">
        <v>87</v>
      </c>
      <c r="AW136" s="12" t="s">
        <v>39</v>
      </c>
      <c r="AX136" s="12" t="s">
        <v>78</v>
      </c>
      <c r="AY136" s="155" t="s">
        <v>172</v>
      </c>
    </row>
    <row r="137" spans="2:65" s="15" customFormat="1" ht="10.199999999999999" x14ac:dyDescent="0.2">
      <c r="B137" s="177"/>
      <c r="D137" s="148" t="s">
        <v>184</v>
      </c>
      <c r="E137" s="178" t="s">
        <v>34</v>
      </c>
      <c r="F137" s="179" t="s">
        <v>345</v>
      </c>
      <c r="H137" s="180">
        <v>26.64</v>
      </c>
      <c r="I137" s="181"/>
      <c r="L137" s="177"/>
      <c r="M137" s="182"/>
      <c r="T137" s="183"/>
      <c r="AT137" s="178" t="s">
        <v>184</v>
      </c>
      <c r="AU137" s="178" t="s">
        <v>87</v>
      </c>
      <c r="AV137" s="15" t="s">
        <v>193</v>
      </c>
      <c r="AW137" s="15" t="s">
        <v>39</v>
      </c>
      <c r="AX137" s="15" t="s">
        <v>78</v>
      </c>
      <c r="AY137" s="178" t="s">
        <v>172</v>
      </c>
    </row>
    <row r="138" spans="2:65" s="12" customFormat="1" ht="10.199999999999999" x14ac:dyDescent="0.2">
      <c r="B138" s="154"/>
      <c r="D138" s="148" t="s">
        <v>184</v>
      </c>
      <c r="E138" s="155" t="s">
        <v>34</v>
      </c>
      <c r="F138" s="156" t="s">
        <v>477</v>
      </c>
      <c r="H138" s="157">
        <v>0.42099999999999999</v>
      </c>
      <c r="I138" s="158"/>
      <c r="L138" s="154"/>
      <c r="M138" s="159"/>
      <c r="T138" s="160"/>
      <c r="AT138" s="155" t="s">
        <v>184</v>
      </c>
      <c r="AU138" s="155" t="s">
        <v>87</v>
      </c>
      <c r="AV138" s="12" t="s">
        <v>87</v>
      </c>
      <c r="AW138" s="12" t="s">
        <v>39</v>
      </c>
      <c r="AX138" s="12" t="s">
        <v>85</v>
      </c>
      <c r="AY138" s="155" t="s">
        <v>172</v>
      </c>
    </row>
    <row r="139" spans="2:65" s="1" customFormat="1" ht="21.75" customHeight="1" x14ac:dyDescent="0.2">
      <c r="B139" s="34"/>
      <c r="C139" s="134" t="s">
        <v>269</v>
      </c>
      <c r="D139" s="134" t="s">
        <v>174</v>
      </c>
      <c r="E139" s="135" t="s">
        <v>284</v>
      </c>
      <c r="F139" s="136" t="s">
        <v>285</v>
      </c>
      <c r="G139" s="137" t="s">
        <v>177</v>
      </c>
      <c r="H139" s="138">
        <v>22.8</v>
      </c>
      <c r="I139" s="139"/>
      <c r="J139" s="140">
        <f>ROUND(I139*H139,2)</f>
        <v>0</v>
      </c>
      <c r="K139" s="141"/>
      <c r="L139" s="34"/>
      <c r="M139" s="142" t="s">
        <v>34</v>
      </c>
      <c r="N139" s="143" t="s">
        <v>49</v>
      </c>
      <c r="P139" s="144">
        <f>O139*H139</f>
        <v>0</v>
      </c>
      <c r="Q139" s="144">
        <v>0.73558274000000001</v>
      </c>
      <c r="R139" s="144">
        <f>Q139*H139</f>
        <v>16.771286472</v>
      </c>
      <c r="S139" s="144">
        <v>0</v>
      </c>
      <c r="T139" s="145">
        <f>S139*H139</f>
        <v>0</v>
      </c>
      <c r="AR139" s="146" t="s">
        <v>178</v>
      </c>
      <c r="AT139" s="146" t="s">
        <v>174</v>
      </c>
      <c r="AU139" s="146" t="s">
        <v>87</v>
      </c>
      <c r="AY139" s="18" t="s">
        <v>172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8" t="s">
        <v>85</v>
      </c>
      <c r="BK139" s="147">
        <f>ROUND(I139*H139,2)</f>
        <v>0</v>
      </c>
      <c r="BL139" s="18" t="s">
        <v>178</v>
      </c>
      <c r="BM139" s="146" t="s">
        <v>478</v>
      </c>
    </row>
    <row r="140" spans="2:65" s="1" customFormat="1" ht="19.2" x14ac:dyDescent="0.2">
      <c r="B140" s="34"/>
      <c r="D140" s="148" t="s">
        <v>180</v>
      </c>
      <c r="F140" s="149" t="s">
        <v>479</v>
      </c>
      <c r="I140" s="150"/>
      <c r="L140" s="34"/>
      <c r="M140" s="151"/>
      <c r="T140" s="55"/>
      <c r="AT140" s="18" t="s">
        <v>180</v>
      </c>
      <c r="AU140" s="18" t="s">
        <v>87</v>
      </c>
    </row>
    <row r="141" spans="2:65" s="1" customFormat="1" ht="10.199999999999999" x14ac:dyDescent="0.2">
      <c r="B141" s="34"/>
      <c r="D141" s="152" t="s">
        <v>182</v>
      </c>
      <c r="F141" s="153" t="s">
        <v>480</v>
      </c>
      <c r="I141" s="150"/>
      <c r="L141" s="34"/>
      <c r="M141" s="151"/>
      <c r="T141" s="55"/>
      <c r="AT141" s="18" t="s">
        <v>182</v>
      </c>
      <c r="AU141" s="18" t="s">
        <v>87</v>
      </c>
    </row>
    <row r="142" spans="2:65" s="12" customFormat="1" ht="10.199999999999999" x14ac:dyDescent="0.2">
      <c r="B142" s="154"/>
      <c r="D142" s="148" t="s">
        <v>184</v>
      </c>
      <c r="E142" s="155" t="s">
        <v>34</v>
      </c>
      <c r="F142" s="156" t="s">
        <v>481</v>
      </c>
      <c r="H142" s="157">
        <v>22.8</v>
      </c>
      <c r="I142" s="158"/>
      <c r="L142" s="154"/>
      <c r="M142" s="159"/>
      <c r="T142" s="160"/>
      <c r="AT142" s="155" t="s">
        <v>184</v>
      </c>
      <c r="AU142" s="155" t="s">
        <v>87</v>
      </c>
      <c r="AV142" s="12" t="s">
        <v>87</v>
      </c>
      <c r="AW142" s="12" t="s">
        <v>39</v>
      </c>
      <c r="AX142" s="12" t="s">
        <v>85</v>
      </c>
      <c r="AY142" s="155" t="s">
        <v>172</v>
      </c>
    </row>
    <row r="143" spans="2:65" s="1" customFormat="1" ht="16.5" customHeight="1" x14ac:dyDescent="0.2">
      <c r="B143" s="34"/>
      <c r="C143" s="134" t="s">
        <v>100</v>
      </c>
      <c r="D143" s="134" t="s">
        <v>174</v>
      </c>
      <c r="E143" s="135" t="s">
        <v>290</v>
      </c>
      <c r="F143" s="136" t="s">
        <v>291</v>
      </c>
      <c r="G143" s="137" t="s">
        <v>228</v>
      </c>
      <c r="H143" s="138">
        <v>0.41</v>
      </c>
      <c r="I143" s="139"/>
      <c r="J143" s="140">
        <f>ROUND(I143*H143,2)</f>
        <v>0</v>
      </c>
      <c r="K143" s="141"/>
      <c r="L143" s="34"/>
      <c r="M143" s="142" t="s">
        <v>34</v>
      </c>
      <c r="N143" s="143" t="s">
        <v>49</v>
      </c>
      <c r="P143" s="144">
        <f>O143*H143</f>
        <v>0</v>
      </c>
      <c r="Q143" s="144">
        <v>1.05940312</v>
      </c>
      <c r="R143" s="144">
        <f>Q143*H143</f>
        <v>0.4343552792</v>
      </c>
      <c r="S143" s="144">
        <v>0</v>
      </c>
      <c r="T143" s="145">
        <f>S143*H143</f>
        <v>0</v>
      </c>
      <c r="AR143" s="146" t="s">
        <v>178</v>
      </c>
      <c r="AT143" s="146" t="s">
        <v>174</v>
      </c>
      <c r="AU143" s="146" t="s">
        <v>87</v>
      </c>
      <c r="AY143" s="18" t="s">
        <v>172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8" t="s">
        <v>85</v>
      </c>
      <c r="BK143" s="147">
        <f>ROUND(I143*H143,2)</f>
        <v>0</v>
      </c>
      <c r="BL143" s="18" t="s">
        <v>178</v>
      </c>
      <c r="BM143" s="146" t="s">
        <v>482</v>
      </c>
    </row>
    <row r="144" spans="2:65" s="1" customFormat="1" ht="19.2" x14ac:dyDescent="0.2">
      <c r="B144" s="34"/>
      <c r="D144" s="148" t="s">
        <v>180</v>
      </c>
      <c r="F144" s="149" t="s">
        <v>293</v>
      </c>
      <c r="I144" s="150"/>
      <c r="L144" s="34"/>
      <c r="M144" s="151"/>
      <c r="T144" s="55"/>
      <c r="AT144" s="18" t="s">
        <v>180</v>
      </c>
      <c r="AU144" s="18" t="s">
        <v>87</v>
      </c>
    </row>
    <row r="145" spans="2:65" s="1" customFormat="1" ht="10.199999999999999" x14ac:dyDescent="0.2">
      <c r="B145" s="34"/>
      <c r="D145" s="152" t="s">
        <v>182</v>
      </c>
      <c r="F145" s="153" t="s">
        <v>483</v>
      </c>
      <c r="I145" s="150"/>
      <c r="L145" s="34"/>
      <c r="M145" s="151"/>
      <c r="T145" s="55"/>
      <c r="AT145" s="18" t="s">
        <v>182</v>
      </c>
      <c r="AU145" s="18" t="s">
        <v>87</v>
      </c>
    </row>
    <row r="146" spans="2:65" s="14" customFormat="1" ht="10.199999999999999" x14ac:dyDescent="0.2">
      <c r="B146" s="171"/>
      <c r="D146" s="148" t="s">
        <v>184</v>
      </c>
      <c r="E146" s="172" t="s">
        <v>34</v>
      </c>
      <c r="F146" s="173" t="s">
        <v>281</v>
      </c>
      <c r="H146" s="172" t="s">
        <v>34</v>
      </c>
      <c r="I146" s="174"/>
      <c r="L146" s="171"/>
      <c r="M146" s="175"/>
      <c r="T146" s="176"/>
      <c r="AT146" s="172" t="s">
        <v>184</v>
      </c>
      <c r="AU146" s="172" t="s">
        <v>87</v>
      </c>
      <c r="AV146" s="14" t="s">
        <v>85</v>
      </c>
      <c r="AW146" s="14" t="s">
        <v>39</v>
      </c>
      <c r="AX146" s="14" t="s">
        <v>78</v>
      </c>
      <c r="AY146" s="172" t="s">
        <v>172</v>
      </c>
    </row>
    <row r="147" spans="2:65" s="14" customFormat="1" ht="10.199999999999999" x14ac:dyDescent="0.2">
      <c r="B147" s="171"/>
      <c r="D147" s="148" t="s">
        <v>184</v>
      </c>
      <c r="E147" s="172" t="s">
        <v>34</v>
      </c>
      <c r="F147" s="173" t="s">
        <v>295</v>
      </c>
      <c r="H147" s="172" t="s">
        <v>34</v>
      </c>
      <c r="I147" s="174"/>
      <c r="L147" s="171"/>
      <c r="M147" s="175"/>
      <c r="T147" s="176"/>
      <c r="AT147" s="172" t="s">
        <v>184</v>
      </c>
      <c r="AU147" s="172" t="s">
        <v>87</v>
      </c>
      <c r="AV147" s="14" t="s">
        <v>85</v>
      </c>
      <c r="AW147" s="14" t="s">
        <v>39</v>
      </c>
      <c r="AX147" s="14" t="s">
        <v>78</v>
      </c>
      <c r="AY147" s="172" t="s">
        <v>172</v>
      </c>
    </row>
    <row r="148" spans="2:65" s="12" customFormat="1" ht="10.199999999999999" x14ac:dyDescent="0.2">
      <c r="B148" s="154"/>
      <c r="D148" s="148" t="s">
        <v>184</v>
      </c>
      <c r="E148" s="155" t="s">
        <v>34</v>
      </c>
      <c r="F148" s="156" t="s">
        <v>481</v>
      </c>
      <c r="H148" s="157">
        <v>22.8</v>
      </c>
      <c r="I148" s="158"/>
      <c r="L148" s="154"/>
      <c r="M148" s="159"/>
      <c r="T148" s="160"/>
      <c r="AT148" s="155" t="s">
        <v>184</v>
      </c>
      <c r="AU148" s="155" t="s">
        <v>87</v>
      </c>
      <c r="AV148" s="12" t="s">
        <v>87</v>
      </c>
      <c r="AW148" s="12" t="s">
        <v>39</v>
      </c>
      <c r="AX148" s="12" t="s">
        <v>78</v>
      </c>
      <c r="AY148" s="155" t="s">
        <v>172</v>
      </c>
    </row>
    <row r="149" spans="2:65" s="12" customFormat="1" ht="10.199999999999999" x14ac:dyDescent="0.2">
      <c r="B149" s="154"/>
      <c r="D149" s="148" t="s">
        <v>184</v>
      </c>
      <c r="E149" s="155" t="s">
        <v>34</v>
      </c>
      <c r="F149" s="156" t="s">
        <v>484</v>
      </c>
      <c r="H149" s="157">
        <v>0.41</v>
      </c>
      <c r="I149" s="158"/>
      <c r="L149" s="154"/>
      <c r="M149" s="159"/>
      <c r="T149" s="160"/>
      <c r="AT149" s="155" t="s">
        <v>184</v>
      </c>
      <c r="AU149" s="155" t="s">
        <v>87</v>
      </c>
      <c r="AV149" s="12" t="s">
        <v>87</v>
      </c>
      <c r="AW149" s="12" t="s">
        <v>39</v>
      </c>
      <c r="AX149" s="12" t="s">
        <v>85</v>
      </c>
      <c r="AY149" s="155" t="s">
        <v>172</v>
      </c>
    </row>
    <row r="150" spans="2:65" s="11" customFormat="1" ht="22.8" customHeight="1" x14ac:dyDescent="0.25">
      <c r="B150" s="122"/>
      <c r="D150" s="123" t="s">
        <v>77</v>
      </c>
      <c r="E150" s="132" t="s">
        <v>193</v>
      </c>
      <c r="F150" s="132" t="s">
        <v>297</v>
      </c>
      <c r="I150" s="125"/>
      <c r="J150" s="133">
        <f>BK150</f>
        <v>0</v>
      </c>
      <c r="L150" s="122"/>
      <c r="M150" s="127"/>
      <c r="P150" s="128">
        <f>SUM(P151:P198)</f>
        <v>0</v>
      </c>
      <c r="R150" s="128">
        <f>SUM(R151:R198)</f>
        <v>118.96368166199998</v>
      </c>
      <c r="T150" s="129">
        <f>SUM(T151:T198)</f>
        <v>0</v>
      </c>
      <c r="AR150" s="123" t="s">
        <v>85</v>
      </c>
      <c r="AT150" s="130" t="s">
        <v>77</v>
      </c>
      <c r="AU150" s="130" t="s">
        <v>85</v>
      </c>
      <c r="AY150" s="123" t="s">
        <v>172</v>
      </c>
      <c r="BK150" s="131">
        <f>SUM(BK151:BK198)</f>
        <v>0</v>
      </c>
    </row>
    <row r="151" spans="2:65" s="1" customFormat="1" ht="16.5" customHeight="1" x14ac:dyDescent="0.2">
      <c r="B151" s="34"/>
      <c r="C151" s="134" t="s">
        <v>102</v>
      </c>
      <c r="D151" s="134" t="s">
        <v>174</v>
      </c>
      <c r="E151" s="135" t="s">
        <v>298</v>
      </c>
      <c r="F151" s="136" t="s">
        <v>299</v>
      </c>
      <c r="G151" s="137" t="s">
        <v>215</v>
      </c>
      <c r="H151" s="138">
        <v>44.536999999999999</v>
      </c>
      <c r="I151" s="139"/>
      <c r="J151" s="140">
        <f>ROUND(I151*H151,2)</f>
        <v>0</v>
      </c>
      <c r="K151" s="141"/>
      <c r="L151" s="34"/>
      <c r="M151" s="142" t="s">
        <v>34</v>
      </c>
      <c r="N151" s="143" t="s">
        <v>49</v>
      </c>
      <c r="P151" s="144">
        <f>O151*H151</f>
        <v>0</v>
      </c>
      <c r="Q151" s="144">
        <v>2.5018699999999998</v>
      </c>
      <c r="R151" s="144">
        <f>Q151*H151</f>
        <v>111.42578418999999</v>
      </c>
      <c r="S151" s="144">
        <v>0</v>
      </c>
      <c r="T151" s="145">
        <f>S151*H151</f>
        <v>0</v>
      </c>
      <c r="AR151" s="146" t="s">
        <v>178</v>
      </c>
      <c r="AT151" s="146" t="s">
        <v>174</v>
      </c>
      <c r="AU151" s="146" t="s">
        <v>87</v>
      </c>
      <c r="AY151" s="18" t="s">
        <v>172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8" t="s">
        <v>85</v>
      </c>
      <c r="BK151" s="147">
        <f>ROUND(I151*H151,2)</f>
        <v>0</v>
      </c>
      <c r="BL151" s="18" t="s">
        <v>178</v>
      </c>
      <c r="BM151" s="146" t="s">
        <v>485</v>
      </c>
    </row>
    <row r="152" spans="2:65" s="1" customFormat="1" ht="10.199999999999999" x14ac:dyDescent="0.2">
      <c r="B152" s="34"/>
      <c r="D152" s="148" t="s">
        <v>180</v>
      </c>
      <c r="F152" s="149" t="s">
        <v>301</v>
      </c>
      <c r="I152" s="150"/>
      <c r="L152" s="34"/>
      <c r="M152" s="151"/>
      <c r="T152" s="55"/>
      <c r="AT152" s="18" t="s">
        <v>180</v>
      </c>
      <c r="AU152" s="18" t="s">
        <v>87</v>
      </c>
    </row>
    <row r="153" spans="2:65" s="1" customFormat="1" ht="10.199999999999999" x14ac:dyDescent="0.2">
      <c r="B153" s="34"/>
      <c r="D153" s="152" t="s">
        <v>182</v>
      </c>
      <c r="F153" s="153" t="s">
        <v>302</v>
      </c>
      <c r="I153" s="150"/>
      <c r="L153" s="34"/>
      <c r="M153" s="151"/>
      <c r="T153" s="55"/>
      <c r="AT153" s="18" t="s">
        <v>182</v>
      </c>
      <c r="AU153" s="18" t="s">
        <v>87</v>
      </c>
    </row>
    <row r="154" spans="2:65" s="14" customFormat="1" ht="10.199999999999999" x14ac:dyDescent="0.2">
      <c r="B154" s="171"/>
      <c r="D154" s="148" t="s">
        <v>184</v>
      </c>
      <c r="E154" s="172" t="s">
        <v>34</v>
      </c>
      <c r="F154" s="173" t="s">
        <v>303</v>
      </c>
      <c r="H154" s="172" t="s">
        <v>34</v>
      </c>
      <c r="I154" s="174"/>
      <c r="L154" s="171"/>
      <c r="M154" s="175"/>
      <c r="T154" s="176"/>
      <c r="AT154" s="172" t="s">
        <v>184</v>
      </c>
      <c r="AU154" s="172" t="s">
        <v>87</v>
      </c>
      <c r="AV154" s="14" t="s">
        <v>85</v>
      </c>
      <c r="AW154" s="14" t="s">
        <v>39</v>
      </c>
      <c r="AX154" s="14" t="s">
        <v>78</v>
      </c>
      <c r="AY154" s="172" t="s">
        <v>172</v>
      </c>
    </row>
    <row r="155" spans="2:65" s="12" customFormat="1" ht="10.199999999999999" x14ac:dyDescent="0.2">
      <c r="B155" s="154"/>
      <c r="D155" s="148" t="s">
        <v>184</v>
      </c>
      <c r="E155" s="155" t="s">
        <v>34</v>
      </c>
      <c r="F155" s="156" t="s">
        <v>486</v>
      </c>
      <c r="H155" s="157">
        <v>8.6940000000000008</v>
      </c>
      <c r="I155" s="158"/>
      <c r="L155" s="154"/>
      <c r="M155" s="159"/>
      <c r="T155" s="160"/>
      <c r="AT155" s="155" t="s">
        <v>184</v>
      </c>
      <c r="AU155" s="155" t="s">
        <v>87</v>
      </c>
      <c r="AV155" s="12" t="s">
        <v>87</v>
      </c>
      <c r="AW155" s="12" t="s">
        <v>39</v>
      </c>
      <c r="AX155" s="12" t="s">
        <v>78</v>
      </c>
      <c r="AY155" s="155" t="s">
        <v>172</v>
      </c>
    </row>
    <row r="156" spans="2:65" s="14" customFormat="1" ht="10.199999999999999" x14ac:dyDescent="0.2">
      <c r="B156" s="171"/>
      <c r="D156" s="148" t="s">
        <v>184</v>
      </c>
      <c r="E156" s="172" t="s">
        <v>34</v>
      </c>
      <c r="F156" s="173" t="s">
        <v>305</v>
      </c>
      <c r="H156" s="172" t="s">
        <v>34</v>
      </c>
      <c r="I156" s="174"/>
      <c r="L156" s="171"/>
      <c r="M156" s="175"/>
      <c r="T156" s="176"/>
      <c r="AT156" s="172" t="s">
        <v>184</v>
      </c>
      <c r="AU156" s="172" t="s">
        <v>87</v>
      </c>
      <c r="AV156" s="14" t="s">
        <v>85</v>
      </c>
      <c r="AW156" s="14" t="s">
        <v>39</v>
      </c>
      <c r="AX156" s="14" t="s">
        <v>78</v>
      </c>
      <c r="AY156" s="172" t="s">
        <v>172</v>
      </c>
    </row>
    <row r="157" spans="2:65" s="12" customFormat="1" ht="10.199999999999999" x14ac:dyDescent="0.2">
      <c r="B157" s="154"/>
      <c r="D157" s="148" t="s">
        <v>184</v>
      </c>
      <c r="E157" s="155" t="s">
        <v>34</v>
      </c>
      <c r="F157" s="156" t="s">
        <v>487</v>
      </c>
      <c r="H157" s="157">
        <v>20.55</v>
      </c>
      <c r="I157" s="158"/>
      <c r="L157" s="154"/>
      <c r="M157" s="159"/>
      <c r="T157" s="160"/>
      <c r="AT157" s="155" t="s">
        <v>184</v>
      </c>
      <c r="AU157" s="155" t="s">
        <v>87</v>
      </c>
      <c r="AV157" s="12" t="s">
        <v>87</v>
      </c>
      <c r="AW157" s="12" t="s">
        <v>39</v>
      </c>
      <c r="AX157" s="12" t="s">
        <v>78</v>
      </c>
      <c r="AY157" s="155" t="s">
        <v>172</v>
      </c>
    </row>
    <row r="158" spans="2:65" s="12" customFormat="1" ht="10.199999999999999" x14ac:dyDescent="0.2">
      <c r="B158" s="154"/>
      <c r="D158" s="148" t="s">
        <v>184</v>
      </c>
      <c r="E158" s="155" t="s">
        <v>34</v>
      </c>
      <c r="F158" s="156" t="s">
        <v>488</v>
      </c>
      <c r="H158" s="157">
        <v>8.9499999999999993</v>
      </c>
      <c r="I158" s="158"/>
      <c r="L158" s="154"/>
      <c r="M158" s="159"/>
      <c r="T158" s="160"/>
      <c r="AT158" s="155" t="s">
        <v>184</v>
      </c>
      <c r="AU158" s="155" t="s">
        <v>87</v>
      </c>
      <c r="AV158" s="12" t="s">
        <v>87</v>
      </c>
      <c r="AW158" s="12" t="s">
        <v>39</v>
      </c>
      <c r="AX158" s="12" t="s">
        <v>78</v>
      </c>
      <c r="AY158" s="155" t="s">
        <v>172</v>
      </c>
    </row>
    <row r="159" spans="2:65" s="12" customFormat="1" ht="10.199999999999999" x14ac:dyDescent="0.2">
      <c r="B159" s="154"/>
      <c r="D159" s="148" t="s">
        <v>184</v>
      </c>
      <c r="E159" s="155" t="s">
        <v>34</v>
      </c>
      <c r="F159" s="156" t="s">
        <v>489</v>
      </c>
      <c r="H159" s="157">
        <v>4.0999999999999996</v>
      </c>
      <c r="I159" s="158"/>
      <c r="L159" s="154"/>
      <c r="M159" s="159"/>
      <c r="T159" s="160"/>
      <c r="AT159" s="155" t="s">
        <v>184</v>
      </c>
      <c r="AU159" s="155" t="s">
        <v>87</v>
      </c>
      <c r="AV159" s="12" t="s">
        <v>87</v>
      </c>
      <c r="AW159" s="12" t="s">
        <v>39</v>
      </c>
      <c r="AX159" s="12" t="s">
        <v>78</v>
      </c>
      <c r="AY159" s="155" t="s">
        <v>172</v>
      </c>
    </row>
    <row r="160" spans="2:65" s="12" customFormat="1" ht="10.199999999999999" x14ac:dyDescent="0.2">
      <c r="B160" s="154"/>
      <c r="D160" s="148" t="s">
        <v>184</v>
      </c>
      <c r="E160" s="155" t="s">
        <v>34</v>
      </c>
      <c r="F160" s="156" t="s">
        <v>490</v>
      </c>
      <c r="H160" s="157">
        <v>2.2429999999999999</v>
      </c>
      <c r="I160" s="158"/>
      <c r="L160" s="154"/>
      <c r="M160" s="159"/>
      <c r="T160" s="160"/>
      <c r="AT160" s="155" t="s">
        <v>184</v>
      </c>
      <c r="AU160" s="155" t="s">
        <v>87</v>
      </c>
      <c r="AV160" s="12" t="s">
        <v>87</v>
      </c>
      <c r="AW160" s="12" t="s">
        <v>39</v>
      </c>
      <c r="AX160" s="12" t="s">
        <v>78</v>
      </c>
      <c r="AY160" s="155" t="s">
        <v>172</v>
      </c>
    </row>
    <row r="161" spans="2:65" s="13" customFormat="1" ht="10.199999999999999" x14ac:dyDescent="0.2">
      <c r="B161" s="164"/>
      <c r="D161" s="148" t="s">
        <v>184</v>
      </c>
      <c r="E161" s="165" t="s">
        <v>34</v>
      </c>
      <c r="F161" s="166" t="s">
        <v>259</v>
      </c>
      <c r="H161" s="167">
        <v>44.536999999999999</v>
      </c>
      <c r="I161" s="168"/>
      <c r="L161" s="164"/>
      <c r="M161" s="169"/>
      <c r="T161" s="170"/>
      <c r="AT161" s="165" t="s">
        <v>184</v>
      </c>
      <c r="AU161" s="165" t="s">
        <v>87</v>
      </c>
      <c r="AV161" s="13" t="s">
        <v>178</v>
      </c>
      <c r="AW161" s="13" t="s">
        <v>39</v>
      </c>
      <c r="AX161" s="13" t="s">
        <v>85</v>
      </c>
      <c r="AY161" s="165" t="s">
        <v>172</v>
      </c>
    </row>
    <row r="162" spans="2:65" s="1" customFormat="1" ht="16.5" customHeight="1" x14ac:dyDescent="0.2">
      <c r="B162" s="34"/>
      <c r="C162" s="134" t="s">
        <v>8</v>
      </c>
      <c r="D162" s="134" t="s">
        <v>174</v>
      </c>
      <c r="E162" s="135" t="s">
        <v>311</v>
      </c>
      <c r="F162" s="136" t="s">
        <v>312</v>
      </c>
      <c r="G162" s="137" t="s">
        <v>177</v>
      </c>
      <c r="H162" s="138">
        <v>115.30500000000001</v>
      </c>
      <c r="I162" s="139"/>
      <c r="J162" s="140">
        <f>ROUND(I162*H162,2)</f>
        <v>0</v>
      </c>
      <c r="K162" s="141"/>
      <c r="L162" s="34"/>
      <c r="M162" s="142" t="s">
        <v>34</v>
      </c>
      <c r="N162" s="143" t="s">
        <v>49</v>
      </c>
      <c r="P162" s="144">
        <f>O162*H162</f>
        <v>0</v>
      </c>
      <c r="Q162" s="144">
        <v>2.7499999999999998E-3</v>
      </c>
      <c r="R162" s="144">
        <f>Q162*H162</f>
        <v>0.31708874999999997</v>
      </c>
      <c r="S162" s="144">
        <v>0</v>
      </c>
      <c r="T162" s="145">
        <f>S162*H162</f>
        <v>0</v>
      </c>
      <c r="AR162" s="146" t="s">
        <v>178</v>
      </c>
      <c r="AT162" s="146" t="s">
        <v>174</v>
      </c>
      <c r="AU162" s="146" t="s">
        <v>87</v>
      </c>
      <c r="AY162" s="18" t="s">
        <v>172</v>
      </c>
      <c r="BE162" s="147">
        <f>IF(N162="základní",J162,0)</f>
        <v>0</v>
      </c>
      <c r="BF162" s="147">
        <f>IF(N162="snížená",J162,0)</f>
        <v>0</v>
      </c>
      <c r="BG162" s="147">
        <f>IF(N162="zákl. přenesená",J162,0)</f>
        <v>0</v>
      </c>
      <c r="BH162" s="147">
        <f>IF(N162="sníž. přenesená",J162,0)</f>
        <v>0</v>
      </c>
      <c r="BI162" s="147">
        <f>IF(N162="nulová",J162,0)</f>
        <v>0</v>
      </c>
      <c r="BJ162" s="18" t="s">
        <v>85</v>
      </c>
      <c r="BK162" s="147">
        <f>ROUND(I162*H162,2)</f>
        <v>0</v>
      </c>
      <c r="BL162" s="18" t="s">
        <v>178</v>
      </c>
      <c r="BM162" s="146" t="s">
        <v>491</v>
      </c>
    </row>
    <row r="163" spans="2:65" s="1" customFormat="1" ht="10.199999999999999" x14ac:dyDescent="0.2">
      <c r="B163" s="34"/>
      <c r="D163" s="148" t="s">
        <v>180</v>
      </c>
      <c r="F163" s="149" t="s">
        <v>314</v>
      </c>
      <c r="I163" s="150"/>
      <c r="L163" s="34"/>
      <c r="M163" s="151"/>
      <c r="T163" s="55"/>
      <c r="AT163" s="18" t="s">
        <v>180</v>
      </c>
      <c r="AU163" s="18" t="s">
        <v>87</v>
      </c>
    </row>
    <row r="164" spans="2:65" s="1" customFormat="1" ht="10.199999999999999" x14ac:dyDescent="0.2">
      <c r="B164" s="34"/>
      <c r="D164" s="152" t="s">
        <v>182</v>
      </c>
      <c r="F164" s="153" t="s">
        <v>492</v>
      </c>
      <c r="I164" s="150"/>
      <c r="L164" s="34"/>
      <c r="M164" s="151"/>
      <c r="T164" s="55"/>
      <c r="AT164" s="18" t="s">
        <v>182</v>
      </c>
      <c r="AU164" s="18" t="s">
        <v>87</v>
      </c>
    </row>
    <row r="165" spans="2:65" s="14" customFormat="1" ht="10.199999999999999" x14ac:dyDescent="0.2">
      <c r="B165" s="171"/>
      <c r="D165" s="148" t="s">
        <v>184</v>
      </c>
      <c r="E165" s="172" t="s">
        <v>34</v>
      </c>
      <c r="F165" s="173" t="s">
        <v>303</v>
      </c>
      <c r="H165" s="172" t="s">
        <v>34</v>
      </c>
      <c r="I165" s="174"/>
      <c r="L165" s="171"/>
      <c r="M165" s="175"/>
      <c r="T165" s="176"/>
      <c r="AT165" s="172" t="s">
        <v>184</v>
      </c>
      <c r="AU165" s="172" t="s">
        <v>87</v>
      </c>
      <c r="AV165" s="14" t="s">
        <v>85</v>
      </c>
      <c r="AW165" s="14" t="s">
        <v>39</v>
      </c>
      <c r="AX165" s="14" t="s">
        <v>78</v>
      </c>
      <c r="AY165" s="172" t="s">
        <v>172</v>
      </c>
    </row>
    <row r="166" spans="2:65" s="12" customFormat="1" ht="10.199999999999999" x14ac:dyDescent="0.2">
      <c r="B166" s="154"/>
      <c r="D166" s="148" t="s">
        <v>184</v>
      </c>
      <c r="E166" s="155" t="s">
        <v>34</v>
      </c>
      <c r="F166" s="156" t="s">
        <v>493</v>
      </c>
      <c r="H166" s="157">
        <v>24</v>
      </c>
      <c r="I166" s="158"/>
      <c r="L166" s="154"/>
      <c r="M166" s="159"/>
      <c r="T166" s="160"/>
      <c r="AT166" s="155" t="s">
        <v>184</v>
      </c>
      <c r="AU166" s="155" t="s">
        <v>87</v>
      </c>
      <c r="AV166" s="12" t="s">
        <v>87</v>
      </c>
      <c r="AW166" s="12" t="s">
        <v>39</v>
      </c>
      <c r="AX166" s="12" t="s">
        <v>78</v>
      </c>
      <c r="AY166" s="155" t="s">
        <v>172</v>
      </c>
    </row>
    <row r="167" spans="2:65" s="12" customFormat="1" ht="10.199999999999999" x14ac:dyDescent="0.2">
      <c r="B167" s="154"/>
      <c r="D167" s="148" t="s">
        <v>184</v>
      </c>
      <c r="E167" s="155" t="s">
        <v>34</v>
      </c>
      <c r="F167" s="156" t="s">
        <v>494</v>
      </c>
      <c r="H167" s="157">
        <v>4</v>
      </c>
      <c r="I167" s="158"/>
      <c r="L167" s="154"/>
      <c r="M167" s="159"/>
      <c r="T167" s="160"/>
      <c r="AT167" s="155" t="s">
        <v>184</v>
      </c>
      <c r="AU167" s="155" t="s">
        <v>87</v>
      </c>
      <c r="AV167" s="12" t="s">
        <v>87</v>
      </c>
      <c r="AW167" s="12" t="s">
        <v>39</v>
      </c>
      <c r="AX167" s="12" t="s">
        <v>78</v>
      </c>
      <c r="AY167" s="155" t="s">
        <v>172</v>
      </c>
    </row>
    <row r="168" spans="2:65" s="12" customFormat="1" ht="10.199999999999999" x14ac:dyDescent="0.2">
      <c r="B168" s="154"/>
      <c r="D168" s="148" t="s">
        <v>184</v>
      </c>
      <c r="E168" s="155" t="s">
        <v>34</v>
      </c>
      <c r="F168" s="156" t="s">
        <v>495</v>
      </c>
      <c r="H168" s="157">
        <v>8.8800000000000008</v>
      </c>
      <c r="I168" s="158"/>
      <c r="L168" s="154"/>
      <c r="M168" s="159"/>
      <c r="T168" s="160"/>
      <c r="AT168" s="155" t="s">
        <v>184</v>
      </c>
      <c r="AU168" s="155" t="s">
        <v>87</v>
      </c>
      <c r="AV168" s="12" t="s">
        <v>87</v>
      </c>
      <c r="AW168" s="12" t="s">
        <v>39</v>
      </c>
      <c r="AX168" s="12" t="s">
        <v>78</v>
      </c>
      <c r="AY168" s="155" t="s">
        <v>172</v>
      </c>
    </row>
    <row r="169" spans="2:65" s="14" customFormat="1" ht="10.199999999999999" x14ac:dyDescent="0.2">
      <c r="B169" s="171"/>
      <c r="D169" s="148" t="s">
        <v>184</v>
      </c>
      <c r="E169" s="172" t="s">
        <v>34</v>
      </c>
      <c r="F169" s="173" t="s">
        <v>305</v>
      </c>
      <c r="H169" s="172" t="s">
        <v>34</v>
      </c>
      <c r="I169" s="174"/>
      <c r="L169" s="171"/>
      <c r="M169" s="175"/>
      <c r="T169" s="176"/>
      <c r="AT169" s="172" t="s">
        <v>184</v>
      </c>
      <c r="AU169" s="172" t="s">
        <v>87</v>
      </c>
      <c r="AV169" s="14" t="s">
        <v>85</v>
      </c>
      <c r="AW169" s="14" t="s">
        <v>39</v>
      </c>
      <c r="AX169" s="14" t="s">
        <v>78</v>
      </c>
      <c r="AY169" s="172" t="s">
        <v>172</v>
      </c>
    </row>
    <row r="170" spans="2:65" s="12" customFormat="1" ht="10.199999999999999" x14ac:dyDescent="0.2">
      <c r="B170" s="154"/>
      <c r="D170" s="148" t="s">
        <v>184</v>
      </c>
      <c r="E170" s="155" t="s">
        <v>34</v>
      </c>
      <c r="F170" s="156" t="s">
        <v>496</v>
      </c>
      <c r="H170" s="157">
        <v>21</v>
      </c>
      <c r="I170" s="158"/>
      <c r="L170" s="154"/>
      <c r="M170" s="159"/>
      <c r="T170" s="160"/>
      <c r="AT170" s="155" t="s">
        <v>184</v>
      </c>
      <c r="AU170" s="155" t="s">
        <v>87</v>
      </c>
      <c r="AV170" s="12" t="s">
        <v>87</v>
      </c>
      <c r="AW170" s="12" t="s">
        <v>39</v>
      </c>
      <c r="AX170" s="12" t="s">
        <v>78</v>
      </c>
      <c r="AY170" s="155" t="s">
        <v>172</v>
      </c>
    </row>
    <row r="171" spans="2:65" s="12" customFormat="1" ht="10.199999999999999" x14ac:dyDescent="0.2">
      <c r="B171" s="154"/>
      <c r="D171" s="148" t="s">
        <v>184</v>
      </c>
      <c r="E171" s="155" t="s">
        <v>34</v>
      </c>
      <c r="F171" s="156" t="s">
        <v>497</v>
      </c>
      <c r="H171" s="157">
        <v>1.65</v>
      </c>
      <c r="I171" s="158"/>
      <c r="L171" s="154"/>
      <c r="M171" s="159"/>
      <c r="T171" s="160"/>
      <c r="AT171" s="155" t="s">
        <v>184</v>
      </c>
      <c r="AU171" s="155" t="s">
        <v>87</v>
      </c>
      <c r="AV171" s="12" t="s">
        <v>87</v>
      </c>
      <c r="AW171" s="12" t="s">
        <v>39</v>
      </c>
      <c r="AX171" s="12" t="s">
        <v>78</v>
      </c>
      <c r="AY171" s="155" t="s">
        <v>172</v>
      </c>
    </row>
    <row r="172" spans="2:65" s="12" customFormat="1" ht="20.399999999999999" x14ac:dyDescent="0.2">
      <c r="B172" s="154"/>
      <c r="D172" s="148" t="s">
        <v>184</v>
      </c>
      <c r="E172" s="155" t="s">
        <v>34</v>
      </c>
      <c r="F172" s="156" t="s">
        <v>498</v>
      </c>
      <c r="H172" s="157">
        <v>55.774999999999999</v>
      </c>
      <c r="I172" s="158"/>
      <c r="L172" s="154"/>
      <c r="M172" s="159"/>
      <c r="T172" s="160"/>
      <c r="AT172" s="155" t="s">
        <v>184</v>
      </c>
      <c r="AU172" s="155" t="s">
        <v>87</v>
      </c>
      <c r="AV172" s="12" t="s">
        <v>87</v>
      </c>
      <c r="AW172" s="12" t="s">
        <v>39</v>
      </c>
      <c r="AX172" s="12" t="s">
        <v>78</v>
      </c>
      <c r="AY172" s="155" t="s">
        <v>172</v>
      </c>
    </row>
    <row r="173" spans="2:65" s="13" customFormat="1" ht="10.199999999999999" x14ac:dyDescent="0.2">
      <c r="B173" s="164"/>
      <c r="D173" s="148" t="s">
        <v>184</v>
      </c>
      <c r="E173" s="165" t="s">
        <v>34</v>
      </c>
      <c r="F173" s="166" t="s">
        <v>259</v>
      </c>
      <c r="H173" s="167">
        <v>115.30500000000001</v>
      </c>
      <c r="I173" s="168"/>
      <c r="L173" s="164"/>
      <c r="M173" s="169"/>
      <c r="T173" s="170"/>
      <c r="AT173" s="165" t="s">
        <v>184</v>
      </c>
      <c r="AU173" s="165" t="s">
        <v>87</v>
      </c>
      <c r="AV173" s="13" t="s">
        <v>178</v>
      </c>
      <c r="AW173" s="13" t="s">
        <v>39</v>
      </c>
      <c r="AX173" s="13" t="s">
        <v>85</v>
      </c>
      <c r="AY173" s="165" t="s">
        <v>172</v>
      </c>
    </row>
    <row r="174" spans="2:65" s="1" customFormat="1" ht="16.5" customHeight="1" x14ac:dyDescent="0.2">
      <c r="B174" s="34"/>
      <c r="C174" s="134" t="s">
        <v>105</v>
      </c>
      <c r="D174" s="134" t="s">
        <v>174</v>
      </c>
      <c r="E174" s="135" t="s">
        <v>324</v>
      </c>
      <c r="F174" s="136" t="s">
        <v>325</v>
      </c>
      <c r="G174" s="137" t="s">
        <v>177</v>
      </c>
      <c r="H174" s="138">
        <v>115.30500000000001</v>
      </c>
      <c r="I174" s="139"/>
      <c r="J174" s="140">
        <f>ROUND(I174*H174,2)</f>
        <v>0</v>
      </c>
      <c r="K174" s="141"/>
      <c r="L174" s="34"/>
      <c r="M174" s="142" t="s">
        <v>34</v>
      </c>
      <c r="N174" s="143" t="s">
        <v>49</v>
      </c>
      <c r="P174" s="144">
        <f>O174*H174</f>
        <v>0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AR174" s="146" t="s">
        <v>178</v>
      </c>
      <c r="AT174" s="146" t="s">
        <v>174</v>
      </c>
      <c r="AU174" s="146" t="s">
        <v>87</v>
      </c>
      <c r="AY174" s="18" t="s">
        <v>172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8" t="s">
        <v>85</v>
      </c>
      <c r="BK174" s="147">
        <f>ROUND(I174*H174,2)</f>
        <v>0</v>
      </c>
      <c r="BL174" s="18" t="s">
        <v>178</v>
      </c>
      <c r="BM174" s="146" t="s">
        <v>499</v>
      </c>
    </row>
    <row r="175" spans="2:65" s="1" customFormat="1" ht="10.199999999999999" x14ac:dyDescent="0.2">
      <c r="B175" s="34"/>
      <c r="D175" s="148" t="s">
        <v>180</v>
      </c>
      <c r="F175" s="149" t="s">
        <v>327</v>
      </c>
      <c r="I175" s="150"/>
      <c r="L175" s="34"/>
      <c r="M175" s="151"/>
      <c r="T175" s="55"/>
      <c r="AT175" s="18" t="s">
        <v>180</v>
      </c>
      <c r="AU175" s="18" t="s">
        <v>87</v>
      </c>
    </row>
    <row r="176" spans="2:65" s="1" customFormat="1" ht="10.199999999999999" x14ac:dyDescent="0.2">
      <c r="B176" s="34"/>
      <c r="D176" s="152" t="s">
        <v>182</v>
      </c>
      <c r="F176" s="153" t="s">
        <v>500</v>
      </c>
      <c r="I176" s="150"/>
      <c r="L176" s="34"/>
      <c r="M176" s="151"/>
      <c r="T176" s="55"/>
      <c r="AT176" s="18" t="s">
        <v>182</v>
      </c>
      <c r="AU176" s="18" t="s">
        <v>87</v>
      </c>
    </row>
    <row r="177" spans="2:65" s="1" customFormat="1" ht="16.5" customHeight="1" x14ac:dyDescent="0.2">
      <c r="B177" s="34"/>
      <c r="C177" s="134" t="s">
        <v>310</v>
      </c>
      <c r="D177" s="134" t="s">
        <v>174</v>
      </c>
      <c r="E177" s="135" t="s">
        <v>330</v>
      </c>
      <c r="F177" s="136" t="s">
        <v>331</v>
      </c>
      <c r="G177" s="137" t="s">
        <v>177</v>
      </c>
      <c r="H177" s="138">
        <v>86.21</v>
      </c>
      <c r="I177" s="139"/>
      <c r="J177" s="140">
        <f>ROUND(I177*H177,2)</f>
        <v>0</v>
      </c>
      <c r="K177" s="141"/>
      <c r="L177" s="34"/>
      <c r="M177" s="142" t="s">
        <v>34</v>
      </c>
      <c r="N177" s="143" t="s">
        <v>49</v>
      </c>
      <c r="P177" s="144">
        <f>O177*H177</f>
        <v>0</v>
      </c>
      <c r="Q177" s="144">
        <v>2.5000000000000001E-3</v>
      </c>
      <c r="R177" s="144">
        <f>Q177*H177</f>
        <v>0.21552499999999999</v>
      </c>
      <c r="S177" s="144">
        <v>0</v>
      </c>
      <c r="T177" s="145">
        <f>S177*H177</f>
        <v>0</v>
      </c>
      <c r="AR177" s="146" t="s">
        <v>178</v>
      </c>
      <c r="AT177" s="146" t="s">
        <v>174</v>
      </c>
      <c r="AU177" s="146" t="s">
        <v>87</v>
      </c>
      <c r="AY177" s="18" t="s">
        <v>172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8" t="s">
        <v>85</v>
      </c>
      <c r="BK177" s="147">
        <f>ROUND(I177*H177,2)</f>
        <v>0</v>
      </c>
      <c r="BL177" s="18" t="s">
        <v>178</v>
      </c>
      <c r="BM177" s="146" t="s">
        <v>501</v>
      </c>
    </row>
    <row r="178" spans="2:65" s="1" customFormat="1" ht="10.199999999999999" x14ac:dyDescent="0.2">
      <c r="B178" s="34"/>
      <c r="D178" s="148" t="s">
        <v>180</v>
      </c>
      <c r="F178" s="149" t="s">
        <v>333</v>
      </c>
      <c r="I178" s="150"/>
      <c r="L178" s="34"/>
      <c r="M178" s="151"/>
      <c r="T178" s="55"/>
      <c r="AT178" s="18" t="s">
        <v>180</v>
      </c>
      <c r="AU178" s="18" t="s">
        <v>87</v>
      </c>
    </row>
    <row r="179" spans="2:65" s="1" customFormat="1" ht="10.199999999999999" x14ac:dyDescent="0.2">
      <c r="B179" s="34"/>
      <c r="D179" s="152" t="s">
        <v>182</v>
      </c>
      <c r="F179" s="153" t="s">
        <v>502</v>
      </c>
      <c r="I179" s="150"/>
      <c r="L179" s="34"/>
      <c r="M179" s="151"/>
      <c r="T179" s="55"/>
      <c r="AT179" s="18" t="s">
        <v>182</v>
      </c>
      <c r="AU179" s="18" t="s">
        <v>87</v>
      </c>
    </row>
    <row r="180" spans="2:65" s="12" customFormat="1" ht="10.199999999999999" x14ac:dyDescent="0.2">
      <c r="B180" s="154"/>
      <c r="D180" s="148" t="s">
        <v>184</v>
      </c>
      <c r="E180" s="155" t="s">
        <v>34</v>
      </c>
      <c r="F180" s="156" t="s">
        <v>503</v>
      </c>
      <c r="H180" s="157">
        <v>60</v>
      </c>
      <c r="I180" s="158"/>
      <c r="L180" s="154"/>
      <c r="M180" s="159"/>
      <c r="T180" s="160"/>
      <c r="AT180" s="155" t="s">
        <v>184</v>
      </c>
      <c r="AU180" s="155" t="s">
        <v>87</v>
      </c>
      <c r="AV180" s="12" t="s">
        <v>87</v>
      </c>
      <c r="AW180" s="12" t="s">
        <v>39</v>
      </c>
      <c r="AX180" s="12" t="s">
        <v>78</v>
      </c>
      <c r="AY180" s="155" t="s">
        <v>172</v>
      </c>
    </row>
    <row r="181" spans="2:65" s="12" customFormat="1" ht="10.199999999999999" x14ac:dyDescent="0.2">
      <c r="B181" s="154"/>
      <c r="D181" s="148" t="s">
        <v>184</v>
      </c>
      <c r="E181" s="155" t="s">
        <v>34</v>
      </c>
      <c r="F181" s="156" t="s">
        <v>504</v>
      </c>
      <c r="H181" s="157">
        <v>-18.45</v>
      </c>
      <c r="I181" s="158"/>
      <c r="L181" s="154"/>
      <c r="M181" s="159"/>
      <c r="T181" s="160"/>
      <c r="AT181" s="155" t="s">
        <v>184</v>
      </c>
      <c r="AU181" s="155" t="s">
        <v>87</v>
      </c>
      <c r="AV181" s="12" t="s">
        <v>87</v>
      </c>
      <c r="AW181" s="12" t="s">
        <v>39</v>
      </c>
      <c r="AX181" s="12" t="s">
        <v>78</v>
      </c>
      <c r="AY181" s="155" t="s">
        <v>172</v>
      </c>
    </row>
    <row r="182" spans="2:65" s="12" customFormat="1" ht="10.199999999999999" x14ac:dyDescent="0.2">
      <c r="B182" s="154"/>
      <c r="D182" s="148" t="s">
        <v>184</v>
      </c>
      <c r="E182" s="155" t="s">
        <v>34</v>
      </c>
      <c r="F182" s="156" t="s">
        <v>505</v>
      </c>
      <c r="H182" s="157">
        <v>2.4</v>
      </c>
      <c r="I182" s="158"/>
      <c r="L182" s="154"/>
      <c r="M182" s="159"/>
      <c r="T182" s="160"/>
      <c r="AT182" s="155" t="s">
        <v>184</v>
      </c>
      <c r="AU182" s="155" t="s">
        <v>87</v>
      </c>
      <c r="AV182" s="12" t="s">
        <v>87</v>
      </c>
      <c r="AW182" s="12" t="s">
        <v>39</v>
      </c>
      <c r="AX182" s="12" t="s">
        <v>78</v>
      </c>
      <c r="AY182" s="155" t="s">
        <v>172</v>
      </c>
    </row>
    <row r="183" spans="2:65" s="12" customFormat="1" ht="10.199999999999999" x14ac:dyDescent="0.2">
      <c r="B183" s="154"/>
      <c r="D183" s="148" t="s">
        <v>184</v>
      </c>
      <c r="E183" s="155" t="s">
        <v>34</v>
      </c>
      <c r="F183" s="156" t="s">
        <v>506</v>
      </c>
      <c r="H183" s="157">
        <v>0.5</v>
      </c>
      <c r="I183" s="158"/>
      <c r="L183" s="154"/>
      <c r="M183" s="159"/>
      <c r="T183" s="160"/>
      <c r="AT183" s="155" t="s">
        <v>184</v>
      </c>
      <c r="AU183" s="155" t="s">
        <v>87</v>
      </c>
      <c r="AV183" s="12" t="s">
        <v>87</v>
      </c>
      <c r="AW183" s="12" t="s">
        <v>39</v>
      </c>
      <c r="AX183" s="12" t="s">
        <v>78</v>
      </c>
      <c r="AY183" s="155" t="s">
        <v>172</v>
      </c>
    </row>
    <row r="184" spans="2:65" s="12" customFormat="1" ht="10.199999999999999" x14ac:dyDescent="0.2">
      <c r="B184" s="154"/>
      <c r="D184" s="148" t="s">
        <v>184</v>
      </c>
      <c r="E184" s="155" t="s">
        <v>34</v>
      </c>
      <c r="F184" s="156" t="s">
        <v>507</v>
      </c>
      <c r="H184" s="157">
        <v>34.484999999999999</v>
      </c>
      <c r="I184" s="158"/>
      <c r="L184" s="154"/>
      <c r="M184" s="159"/>
      <c r="T184" s="160"/>
      <c r="AT184" s="155" t="s">
        <v>184</v>
      </c>
      <c r="AU184" s="155" t="s">
        <v>87</v>
      </c>
      <c r="AV184" s="12" t="s">
        <v>87</v>
      </c>
      <c r="AW184" s="12" t="s">
        <v>39</v>
      </c>
      <c r="AX184" s="12" t="s">
        <v>78</v>
      </c>
      <c r="AY184" s="155" t="s">
        <v>172</v>
      </c>
    </row>
    <row r="185" spans="2:65" s="12" customFormat="1" ht="10.199999999999999" x14ac:dyDescent="0.2">
      <c r="B185" s="154"/>
      <c r="D185" s="148" t="s">
        <v>184</v>
      </c>
      <c r="E185" s="155" t="s">
        <v>34</v>
      </c>
      <c r="F185" s="156" t="s">
        <v>508</v>
      </c>
      <c r="H185" s="157">
        <v>7.2750000000000004</v>
      </c>
      <c r="I185" s="158"/>
      <c r="L185" s="154"/>
      <c r="M185" s="159"/>
      <c r="T185" s="160"/>
      <c r="AT185" s="155" t="s">
        <v>184</v>
      </c>
      <c r="AU185" s="155" t="s">
        <v>87</v>
      </c>
      <c r="AV185" s="12" t="s">
        <v>87</v>
      </c>
      <c r="AW185" s="12" t="s">
        <v>39</v>
      </c>
      <c r="AX185" s="12" t="s">
        <v>78</v>
      </c>
      <c r="AY185" s="155" t="s">
        <v>172</v>
      </c>
    </row>
    <row r="186" spans="2:65" s="13" customFormat="1" ht="10.199999999999999" x14ac:dyDescent="0.2">
      <c r="B186" s="164"/>
      <c r="D186" s="148" t="s">
        <v>184</v>
      </c>
      <c r="E186" s="165" t="s">
        <v>34</v>
      </c>
      <c r="F186" s="166" t="s">
        <v>259</v>
      </c>
      <c r="H186" s="167">
        <v>86.21</v>
      </c>
      <c r="I186" s="168"/>
      <c r="L186" s="164"/>
      <c r="M186" s="169"/>
      <c r="T186" s="170"/>
      <c r="AT186" s="165" t="s">
        <v>184</v>
      </c>
      <c r="AU186" s="165" t="s">
        <v>87</v>
      </c>
      <c r="AV186" s="13" t="s">
        <v>178</v>
      </c>
      <c r="AW186" s="13" t="s">
        <v>39</v>
      </c>
      <c r="AX186" s="13" t="s">
        <v>85</v>
      </c>
      <c r="AY186" s="165" t="s">
        <v>172</v>
      </c>
    </row>
    <row r="187" spans="2:65" s="1" customFormat="1" ht="16.5" customHeight="1" x14ac:dyDescent="0.2">
      <c r="B187" s="34"/>
      <c r="C187" s="134" t="s">
        <v>323</v>
      </c>
      <c r="D187" s="134" t="s">
        <v>174</v>
      </c>
      <c r="E187" s="135" t="s">
        <v>339</v>
      </c>
      <c r="F187" s="136" t="s">
        <v>340</v>
      </c>
      <c r="G187" s="137" t="s">
        <v>228</v>
      </c>
      <c r="H187" s="138">
        <v>5.79</v>
      </c>
      <c r="I187" s="139"/>
      <c r="J187" s="140">
        <f>ROUND(I187*H187,2)</f>
        <v>0</v>
      </c>
      <c r="K187" s="141"/>
      <c r="L187" s="34"/>
      <c r="M187" s="142" t="s">
        <v>34</v>
      </c>
      <c r="N187" s="143" t="s">
        <v>49</v>
      </c>
      <c r="P187" s="144">
        <f>O187*H187</f>
        <v>0</v>
      </c>
      <c r="Q187" s="144">
        <v>1.0492218</v>
      </c>
      <c r="R187" s="144">
        <f>Q187*H187</f>
        <v>6.0749942219999999</v>
      </c>
      <c r="S187" s="144">
        <v>0</v>
      </c>
      <c r="T187" s="145">
        <f>S187*H187</f>
        <v>0</v>
      </c>
      <c r="AR187" s="146" t="s">
        <v>178</v>
      </c>
      <c r="AT187" s="146" t="s">
        <v>174</v>
      </c>
      <c r="AU187" s="146" t="s">
        <v>87</v>
      </c>
      <c r="AY187" s="18" t="s">
        <v>172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8" t="s">
        <v>85</v>
      </c>
      <c r="BK187" s="147">
        <f>ROUND(I187*H187,2)</f>
        <v>0</v>
      </c>
      <c r="BL187" s="18" t="s">
        <v>178</v>
      </c>
      <c r="BM187" s="146" t="s">
        <v>509</v>
      </c>
    </row>
    <row r="188" spans="2:65" s="1" customFormat="1" ht="19.2" x14ac:dyDescent="0.2">
      <c r="B188" s="34"/>
      <c r="D188" s="148" t="s">
        <v>180</v>
      </c>
      <c r="F188" s="149" t="s">
        <v>342</v>
      </c>
      <c r="I188" s="150"/>
      <c r="L188" s="34"/>
      <c r="M188" s="151"/>
      <c r="T188" s="55"/>
      <c r="AT188" s="18" t="s">
        <v>180</v>
      </c>
      <c r="AU188" s="18" t="s">
        <v>87</v>
      </c>
    </row>
    <row r="189" spans="2:65" s="1" customFormat="1" ht="10.199999999999999" x14ac:dyDescent="0.2">
      <c r="B189" s="34"/>
      <c r="D189" s="152" t="s">
        <v>182</v>
      </c>
      <c r="F189" s="153" t="s">
        <v>510</v>
      </c>
      <c r="I189" s="150"/>
      <c r="L189" s="34"/>
      <c r="M189" s="151"/>
      <c r="T189" s="55"/>
      <c r="AT189" s="18" t="s">
        <v>182</v>
      </c>
      <c r="AU189" s="18" t="s">
        <v>87</v>
      </c>
    </row>
    <row r="190" spans="2:65" s="14" customFormat="1" ht="10.199999999999999" x14ac:dyDescent="0.2">
      <c r="B190" s="171"/>
      <c r="D190" s="148" t="s">
        <v>184</v>
      </c>
      <c r="E190" s="172" t="s">
        <v>34</v>
      </c>
      <c r="F190" s="173" t="s">
        <v>281</v>
      </c>
      <c r="H190" s="172" t="s">
        <v>34</v>
      </c>
      <c r="I190" s="174"/>
      <c r="L190" s="171"/>
      <c r="M190" s="175"/>
      <c r="T190" s="176"/>
      <c r="AT190" s="172" t="s">
        <v>184</v>
      </c>
      <c r="AU190" s="172" t="s">
        <v>87</v>
      </c>
      <c r="AV190" s="14" t="s">
        <v>85</v>
      </c>
      <c r="AW190" s="14" t="s">
        <v>39</v>
      </c>
      <c r="AX190" s="14" t="s">
        <v>78</v>
      </c>
      <c r="AY190" s="172" t="s">
        <v>172</v>
      </c>
    </row>
    <row r="191" spans="2:65" s="14" customFormat="1" ht="10.199999999999999" x14ac:dyDescent="0.2">
      <c r="B191" s="171"/>
      <c r="D191" s="148" t="s">
        <v>184</v>
      </c>
      <c r="E191" s="172" t="s">
        <v>34</v>
      </c>
      <c r="F191" s="173" t="s">
        <v>344</v>
      </c>
      <c r="H191" s="172" t="s">
        <v>34</v>
      </c>
      <c r="I191" s="174"/>
      <c r="L191" s="171"/>
      <c r="M191" s="175"/>
      <c r="T191" s="176"/>
      <c r="AT191" s="172" t="s">
        <v>184</v>
      </c>
      <c r="AU191" s="172" t="s">
        <v>87</v>
      </c>
      <c r="AV191" s="14" t="s">
        <v>85</v>
      </c>
      <c r="AW191" s="14" t="s">
        <v>39</v>
      </c>
      <c r="AX191" s="14" t="s">
        <v>78</v>
      </c>
      <c r="AY191" s="172" t="s">
        <v>172</v>
      </c>
    </row>
    <row r="192" spans="2:65" s="12" customFormat="1" ht="10.199999999999999" x14ac:dyDescent="0.2">
      <c r="B192" s="154"/>
      <c r="D192" s="148" t="s">
        <v>184</v>
      </c>
      <c r="E192" s="155" t="s">
        <v>34</v>
      </c>
      <c r="F192" s="156" t="s">
        <v>511</v>
      </c>
      <c r="H192" s="157">
        <v>44.536999999999999</v>
      </c>
      <c r="I192" s="158"/>
      <c r="L192" s="154"/>
      <c r="M192" s="159"/>
      <c r="T192" s="160"/>
      <c r="AT192" s="155" t="s">
        <v>184</v>
      </c>
      <c r="AU192" s="155" t="s">
        <v>87</v>
      </c>
      <c r="AV192" s="12" t="s">
        <v>87</v>
      </c>
      <c r="AW192" s="12" t="s">
        <v>39</v>
      </c>
      <c r="AX192" s="12" t="s">
        <v>78</v>
      </c>
      <c r="AY192" s="155" t="s">
        <v>172</v>
      </c>
    </row>
    <row r="193" spans="2:65" s="15" customFormat="1" ht="10.199999999999999" x14ac:dyDescent="0.2">
      <c r="B193" s="177"/>
      <c r="D193" s="148" t="s">
        <v>184</v>
      </c>
      <c r="E193" s="178" t="s">
        <v>34</v>
      </c>
      <c r="F193" s="179" t="s">
        <v>345</v>
      </c>
      <c r="H193" s="180">
        <v>44.536999999999999</v>
      </c>
      <c r="I193" s="181"/>
      <c r="L193" s="177"/>
      <c r="M193" s="182"/>
      <c r="T193" s="183"/>
      <c r="AT193" s="178" t="s">
        <v>184</v>
      </c>
      <c r="AU193" s="178" t="s">
        <v>87</v>
      </c>
      <c r="AV193" s="15" t="s">
        <v>193</v>
      </c>
      <c r="AW193" s="15" t="s">
        <v>39</v>
      </c>
      <c r="AX193" s="15" t="s">
        <v>78</v>
      </c>
      <c r="AY193" s="178" t="s">
        <v>172</v>
      </c>
    </row>
    <row r="194" spans="2:65" s="12" customFormat="1" ht="10.199999999999999" x14ac:dyDescent="0.2">
      <c r="B194" s="154"/>
      <c r="D194" s="148" t="s">
        <v>184</v>
      </c>
      <c r="E194" s="155" t="s">
        <v>34</v>
      </c>
      <c r="F194" s="156" t="s">
        <v>512</v>
      </c>
      <c r="H194" s="157">
        <v>5.79</v>
      </c>
      <c r="I194" s="158"/>
      <c r="L194" s="154"/>
      <c r="M194" s="159"/>
      <c r="T194" s="160"/>
      <c r="AT194" s="155" t="s">
        <v>184</v>
      </c>
      <c r="AU194" s="155" t="s">
        <v>87</v>
      </c>
      <c r="AV194" s="12" t="s">
        <v>87</v>
      </c>
      <c r="AW194" s="12" t="s">
        <v>39</v>
      </c>
      <c r="AX194" s="12" t="s">
        <v>85</v>
      </c>
      <c r="AY194" s="155" t="s">
        <v>172</v>
      </c>
    </row>
    <row r="195" spans="2:65" s="1" customFormat="1" ht="16.5" customHeight="1" x14ac:dyDescent="0.2">
      <c r="B195" s="34"/>
      <c r="C195" s="134" t="s">
        <v>329</v>
      </c>
      <c r="D195" s="134" t="s">
        <v>174</v>
      </c>
      <c r="E195" s="135" t="s">
        <v>348</v>
      </c>
      <c r="F195" s="136" t="s">
        <v>349</v>
      </c>
      <c r="G195" s="137" t="s">
        <v>177</v>
      </c>
      <c r="H195" s="138">
        <v>22.05</v>
      </c>
      <c r="I195" s="139"/>
      <c r="J195" s="140">
        <f>ROUND(I195*H195,2)</f>
        <v>0</v>
      </c>
      <c r="K195" s="141"/>
      <c r="L195" s="34"/>
      <c r="M195" s="142" t="s">
        <v>34</v>
      </c>
      <c r="N195" s="143" t="s">
        <v>49</v>
      </c>
      <c r="P195" s="144">
        <f>O195*H195</f>
        <v>0</v>
      </c>
      <c r="Q195" s="144">
        <v>4.2189999999999998E-2</v>
      </c>
      <c r="R195" s="144">
        <f>Q195*H195</f>
        <v>0.93028949999999999</v>
      </c>
      <c r="S195" s="144">
        <v>0</v>
      </c>
      <c r="T195" s="145">
        <f>S195*H195</f>
        <v>0</v>
      </c>
      <c r="AR195" s="146" t="s">
        <v>178</v>
      </c>
      <c r="AT195" s="146" t="s">
        <v>174</v>
      </c>
      <c r="AU195" s="146" t="s">
        <v>87</v>
      </c>
      <c r="AY195" s="18" t="s">
        <v>172</v>
      </c>
      <c r="BE195" s="147">
        <f>IF(N195="základní",J195,0)</f>
        <v>0</v>
      </c>
      <c r="BF195" s="147">
        <f>IF(N195="snížená",J195,0)</f>
        <v>0</v>
      </c>
      <c r="BG195" s="147">
        <f>IF(N195="zákl. přenesená",J195,0)</f>
        <v>0</v>
      </c>
      <c r="BH195" s="147">
        <f>IF(N195="sníž. přenesená",J195,0)</f>
        <v>0</v>
      </c>
      <c r="BI195" s="147">
        <f>IF(N195="nulová",J195,0)</f>
        <v>0</v>
      </c>
      <c r="BJ195" s="18" t="s">
        <v>85</v>
      </c>
      <c r="BK195" s="147">
        <f>ROUND(I195*H195,2)</f>
        <v>0</v>
      </c>
      <c r="BL195" s="18" t="s">
        <v>178</v>
      </c>
      <c r="BM195" s="146" t="s">
        <v>513</v>
      </c>
    </row>
    <row r="196" spans="2:65" s="1" customFormat="1" ht="10.199999999999999" x14ac:dyDescent="0.2">
      <c r="B196" s="34"/>
      <c r="D196" s="148" t="s">
        <v>180</v>
      </c>
      <c r="F196" s="149" t="s">
        <v>349</v>
      </c>
      <c r="I196" s="150"/>
      <c r="L196" s="34"/>
      <c r="M196" s="151"/>
      <c r="T196" s="55"/>
      <c r="AT196" s="18" t="s">
        <v>180</v>
      </c>
      <c r="AU196" s="18" t="s">
        <v>87</v>
      </c>
    </row>
    <row r="197" spans="2:65" s="14" customFormat="1" ht="10.199999999999999" x14ac:dyDescent="0.2">
      <c r="B197" s="171"/>
      <c r="D197" s="148" t="s">
        <v>184</v>
      </c>
      <c r="E197" s="172" t="s">
        <v>34</v>
      </c>
      <c r="F197" s="173" t="s">
        <v>351</v>
      </c>
      <c r="H197" s="172" t="s">
        <v>34</v>
      </c>
      <c r="I197" s="174"/>
      <c r="L197" s="171"/>
      <c r="M197" s="175"/>
      <c r="T197" s="176"/>
      <c r="AT197" s="172" t="s">
        <v>184</v>
      </c>
      <c r="AU197" s="172" t="s">
        <v>87</v>
      </c>
      <c r="AV197" s="14" t="s">
        <v>85</v>
      </c>
      <c r="AW197" s="14" t="s">
        <v>39</v>
      </c>
      <c r="AX197" s="14" t="s">
        <v>78</v>
      </c>
      <c r="AY197" s="172" t="s">
        <v>172</v>
      </c>
    </row>
    <row r="198" spans="2:65" s="12" customFormat="1" ht="10.199999999999999" x14ac:dyDescent="0.2">
      <c r="B198" s="154"/>
      <c r="D198" s="148" t="s">
        <v>184</v>
      </c>
      <c r="E198" s="155" t="s">
        <v>34</v>
      </c>
      <c r="F198" s="156" t="s">
        <v>514</v>
      </c>
      <c r="H198" s="157">
        <v>22.05</v>
      </c>
      <c r="I198" s="158"/>
      <c r="L198" s="154"/>
      <c r="M198" s="159"/>
      <c r="T198" s="160"/>
      <c r="AT198" s="155" t="s">
        <v>184</v>
      </c>
      <c r="AU198" s="155" t="s">
        <v>87</v>
      </c>
      <c r="AV198" s="12" t="s">
        <v>87</v>
      </c>
      <c r="AW198" s="12" t="s">
        <v>39</v>
      </c>
      <c r="AX198" s="12" t="s">
        <v>85</v>
      </c>
      <c r="AY198" s="155" t="s">
        <v>172</v>
      </c>
    </row>
    <row r="199" spans="2:65" s="11" customFormat="1" ht="22.8" customHeight="1" x14ac:dyDescent="0.25">
      <c r="B199" s="122"/>
      <c r="D199" s="123" t="s">
        <v>77</v>
      </c>
      <c r="E199" s="132" t="s">
        <v>178</v>
      </c>
      <c r="F199" s="132" t="s">
        <v>353</v>
      </c>
      <c r="I199" s="125"/>
      <c r="J199" s="133">
        <f>BK199</f>
        <v>0</v>
      </c>
      <c r="L199" s="122"/>
      <c r="M199" s="127"/>
      <c r="P199" s="128">
        <f>SUM(P200:P230)</f>
        <v>0</v>
      </c>
      <c r="R199" s="128">
        <f>SUM(R200:R230)</f>
        <v>9.1251831033999977</v>
      </c>
      <c r="T199" s="129">
        <f>SUM(T200:T230)</f>
        <v>0</v>
      </c>
      <c r="AR199" s="123" t="s">
        <v>85</v>
      </c>
      <c r="AT199" s="130" t="s">
        <v>77</v>
      </c>
      <c r="AU199" s="130" t="s">
        <v>85</v>
      </c>
      <c r="AY199" s="123" t="s">
        <v>172</v>
      </c>
      <c r="BK199" s="131">
        <f>SUM(BK200:BK230)</f>
        <v>0</v>
      </c>
    </row>
    <row r="200" spans="2:65" s="1" customFormat="1" ht="16.5" customHeight="1" x14ac:dyDescent="0.2">
      <c r="B200" s="34"/>
      <c r="C200" s="134" t="s">
        <v>338</v>
      </c>
      <c r="D200" s="134" t="s">
        <v>174</v>
      </c>
      <c r="E200" s="135" t="s">
        <v>355</v>
      </c>
      <c r="F200" s="136" t="s">
        <v>356</v>
      </c>
      <c r="G200" s="137" t="s">
        <v>215</v>
      </c>
      <c r="H200" s="138">
        <v>3.42</v>
      </c>
      <c r="I200" s="139"/>
      <c r="J200" s="140">
        <f>ROUND(I200*H200,2)</f>
        <v>0</v>
      </c>
      <c r="K200" s="141"/>
      <c r="L200" s="34"/>
      <c r="M200" s="142" t="s">
        <v>34</v>
      </c>
      <c r="N200" s="143" t="s">
        <v>49</v>
      </c>
      <c r="P200" s="144">
        <f>O200*H200</f>
        <v>0</v>
      </c>
      <c r="Q200" s="144">
        <v>2.5020099999999998</v>
      </c>
      <c r="R200" s="144">
        <f>Q200*H200</f>
        <v>8.5568741999999993</v>
      </c>
      <c r="S200" s="144">
        <v>0</v>
      </c>
      <c r="T200" s="145">
        <f>S200*H200</f>
        <v>0</v>
      </c>
      <c r="AR200" s="146" t="s">
        <v>178</v>
      </c>
      <c r="AT200" s="146" t="s">
        <v>174</v>
      </c>
      <c r="AU200" s="146" t="s">
        <v>87</v>
      </c>
      <c r="AY200" s="18" t="s">
        <v>172</v>
      </c>
      <c r="BE200" s="147">
        <f>IF(N200="základní",J200,0)</f>
        <v>0</v>
      </c>
      <c r="BF200" s="147">
        <f>IF(N200="snížená",J200,0)</f>
        <v>0</v>
      </c>
      <c r="BG200" s="147">
        <f>IF(N200="zákl. přenesená",J200,0)</f>
        <v>0</v>
      </c>
      <c r="BH200" s="147">
        <f>IF(N200="sníž. přenesená",J200,0)</f>
        <v>0</v>
      </c>
      <c r="BI200" s="147">
        <f>IF(N200="nulová",J200,0)</f>
        <v>0</v>
      </c>
      <c r="BJ200" s="18" t="s">
        <v>85</v>
      </c>
      <c r="BK200" s="147">
        <f>ROUND(I200*H200,2)</f>
        <v>0</v>
      </c>
      <c r="BL200" s="18" t="s">
        <v>178</v>
      </c>
      <c r="BM200" s="146" t="s">
        <v>515</v>
      </c>
    </row>
    <row r="201" spans="2:65" s="1" customFormat="1" ht="19.2" x14ac:dyDescent="0.2">
      <c r="B201" s="34"/>
      <c r="D201" s="148" t="s">
        <v>180</v>
      </c>
      <c r="F201" s="149" t="s">
        <v>358</v>
      </c>
      <c r="I201" s="150"/>
      <c r="L201" s="34"/>
      <c r="M201" s="151"/>
      <c r="T201" s="55"/>
      <c r="AT201" s="18" t="s">
        <v>180</v>
      </c>
      <c r="AU201" s="18" t="s">
        <v>87</v>
      </c>
    </row>
    <row r="202" spans="2:65" s="1" customFormat="1" ht="10.199999999999999" x14ac:dyDescent="0.2">
      <c r="B202" s="34"/>
      <c r="D202" s="152" t="s">
        <v>182</v>
      </c>
      <c r="F202" s="153" t="s">
        <v>359</v>
      </c>
      <c r="I202" s="150"/>
      <c r="L202" s="34"/>
      <c r="M202" s="151"/>
      <c r="T202" s="55"/>
      <c r="AT202" s="18" t="s">
        <v>182</v>
      </c>
      <c r="AU202" s="18" t="s">
        <v>87</v>
      </c>
    </row>
    <row r="203" spans="2:65" s="12" customFormat="1" ht="10.199999999999999" x14ac:dyDescent="0.2">
      <c r="B203" s="154"/>
      <c r="D203" s="148" t="s">
        <v>184</v>
      </c>
      <c r="E203" s="155" t="s">
        <v>34</v>
      </c>
      <c r="F203" s="156" t="s">
        <v>516</v>
      </c>
      <c r="H203" s="157">
        <v>3.42</v>
      </c>
      <c r="I203" s="158"/>
      <c r="L203" s="154"/>
      <c r="M203" s="159"/>
      <c r="T203" s="160"/>
      <c r="AT203" s="155" t="s">
        <v>184</v>
      </c>
      <c r="AU203" s="155" t="s">
        <v>87</v>
      </c>
      <c r="AV203" s="12" t="s">
        <v>87</v>
      </c>
      <c r="AW203" s="12" t="s">
        <v>39</v>
      </c>
      <c r="AX203" s="12" t="s">
        <v>85</v>
      </c>
      <c r="AY203" s="155" t="s">
        <v>172</v>
      </c>
    </row>
    <row r="204" spans="2:65" s="1" customFormat="1" ht="16.5" customHeight="1" x14ac:dyDescent="0.2">
      <c r="B204" s="34"/>
      <c r="C204" s="134" t="s">
        <v>347</v>
      </c>
      <c r="D204" s="134" t="s">
        <v>174</v>
      </c>
      <c r="E204" s="135" t="s">
        <v>362</v>
      </c>
      <c r="F204" s="136" t="s">
        <v>363</v>
      </c>
      <c r="G204" s="137" t="s">
        <v>177</v>
      </c>
      <c r="H204" s="138">
        <v>18.254999999999999</v>
      </c>
      <c r="I204" s="139"/>
      <c r="J204" s="140">
        <f>ROUND(I204*H204,2)</f>
        <v>0</v>
      </c>
      <c r="K204" s="141"/>
      <c r="L204" s="34"/>
      <c r="M204" s="142" t="s">
        <v>34</v>
      </c>
      <c r="N204" s="143" t="s">
        <v>49</v>
      </c>
      <c r="P204" s="144">
        <f>O204*H204</f>
        <v>0</v>
      </c>
      <c r="Q204" s="144">
        <v>5.3261999999999997E-3</v>
      </c>
      <c r="R204" s="144">
        <f>Q204*H204</f>
        <v>9.7229780999999987E-2</v>
      </c>
      <c r="S204" s="144">
        <v>0</v>
      </c>
      <c r="T204" s="145">
        <f>S204*H204</f>
        <v>0</v>
      </c>
      <c r="AR204" s="146" t="s">
        <v>178</v>
      </c>
      <c r="AT204" s="146" t="s">
        <v>174</v>
      </c>
      <c r="AU204" s="146" t="s">
        <v>87</v>
      </c>
      <c r="AY204" s="18" t="s">
        <v>172</v>
      </c>
      <c r="BE204" s="147">
        <f>IF(N204="základní",J204,0)</f>
        <v>0</v>
      </c>
      <c r="BF204" s="147">
        <f>IF(N204="snížená",J204,0)</f>
        <v>0</v>
      </c>
      <c r="BG204" s="147">
        <f>IF(N204="zákl. přenesená",J204,0)</f>
        <v>0</v>
      </c>
      <c r="BH204" s="147">
        <f>IF(N204="sníž. přenesená",J204,0)</f>
        <v>0</v>
      </c>
      <c r="BI204" s="147">
        <f>IF(N204="nulová",J204,0)</f>
        <v>0</v>
      </c>
      <c r="BJ204" s="18" t="s">
        <v>85</v>
      </c>
      <c r="BK204" s="147">
        <f>ROUND(I204*H204,2)</f>
        <v>0</v>
      </c>
      <c r="BL204" s="18" t="s">
        <v>178</v>
      </c>
      <c r="BM204" s="146" t="s">
        <v>517</v>
      </c>
    </row>
    <row r="205" spans="2:65" s="1" customFormat="1" ht="10.199999999999999" x14ac:dyDescent="0.2">
      <c r="B205" s="34"/>
      <c r="D205" s="148" t="s">
        <v>180</v>
      </c>
      <c r="F205" s="149" t="s">
        <v>365</v>
      </c>
      <c r="I205" s="150"/>
      <c r="L205" s="34"/>
      <c r="M205" s="151"/>
      <c r="T205" s="55"/>
      <c r="AT205" s="18" t="s">
        <v>180</v>
      </c>
      <c r="AU205" s="18" t="s">
        <v>87</v>
      </c>
    </row>
    <row r="206" spans="2:65" s="1" customFormat="1" ht="10.199999999999999" x14ac:dyDescent="0.2">
      <c r="B206" s="34"/>
      <c r="D206" s="152" t="s">
        <v>182</v>
      </c>
      <c r="F206" s="153" t="s">
        <v>518</v>
      </c>
      <c r="I206" s="150"/>
      <c r="L206" s="34"/>
      <c r="M206" s="151"/>
      <c r="T206" s="55"/>
      <c r="AT206" s="18" t="s">
        <v>182</v>
      </c>
      <c r="AU206" s="18" t="s">
        <v>87</v>
      </c>
    </row>
    <row r="207" spans="2:65" s="12" customFormat="1" ht="10.199999999999999" x14ac:dyDescent="0.2">
      <c r="B207" s="154"/>
      <c r="D207" s="148" t="s">
        <v>184</v>
      </c>
      <c r="E207" s="155" t="s">
        <v>34</v>
      </c>
      <c r="F207" s="156" t="s">
        <v>519</v>
      </c>
      <c r="H207" s="157">
        <v>9.8550000000000004</v>
      </c>
      <c r="I207" s="158"/>
      <c r="L207" s="154"/>
      <c r="M207" s="159"/>
      <c r="T207" s="160"/>
      <c r="AT207" s="155" t="s">
        <v>184</v>
      </c>
      <c r="AU207" s="155" t="s">
        <v>87</v>
      </c>
      <c r="AV207" s="12" t="s">
        <v>87</v>
      </c>
      <c r="AW207" s="12" t="s">
        <v>39</v>
      </c>
      <c r="AX207" s="12" t="s">
        <v>78</v>
      </c>
      <c r="AY207" s="155" t="s">
        <v>172</v>
      </c>
    </row>
    <row r="208" spans="2:65" s="12" customFormat="1" ht="10.199999999999999" x14ac:dyDescent="0.2">
      <c r="B208" s="154"/>
      <c r="D208" s="148" t="s">
        <v>184</v>
      </c>
      <c r="E208" s="155" t="s">
        <v>34</v>
      </c>
      <c r="F208" s="156" t="s">
        <v>520</v>
      </c>
      <c r="H208" s="157">
        <v>8.4</v>
      </c>
      <c r="I208" s="158"/>
      <c r="L208" s="154"/>
      <c r="M208" s="159"/>
      <c r="T208" s="160"/>
      <c r="AT208" s="155" t="s">
        <v>184</v>
      </c>
      <c r="AU208" s="155" t="s">
        <v>87</v>
      </c>
      <c r="AV208" s="12" t="s">
        <v>87</v>
      </c>
      <c r="AW208" s="12" t="s">
        <v>39</v>
      </c>
      <c r="AX208" s="12" t="s">
        <v>78</v>
      </c>
      <c r="AY208" s="155" t="s">
        <v>172</v>
      </c>
    </row>
    <row r="209" spans="2:65" s="13" customFormat="1" ht="10.199999999999999" x14ac:dyDescent="0.2">
      <c r="B209" s="164"/>
      <c r="D209" s="148" t="s">
        <v>184</v>
      </c>
      <c r="E209" s="165" t="s">
        <v>34</v>
      </c>
      <c r="F209" s="166" t="s">
        <v>259</v>
      </c>
      <c r="H209" s="167">
        <v>18.254999999999999</v>
      </c>
      <c r="I209" s="168"/>
      <c r="L209" s="164"/>
      <c r="M209" s="169"/>
      <c r="T209" s="170"/>
      <c r="AT209" s="165" t="s">
        <v>184</v>
      </c>
      <c r="AU209" s="165" t="s">
        <v>87</v>
      </c>
      <c r="AV209" s="13" t="s">
        <v>178</v>
      </c>
      <c r="AW209" s="13" t="s">
        <v>39</v>
      </c>
      <c r="AX209" s="13" t="s">
        <v>85</v>
      </c>
      <c r="AY209" s="165" t="s">
        <v>172</v>
      </c>
    </row>
    <row r="210" spans="2:65" s="1" customFormat="1" ht="16.5" customHeight="1" x14ac:dyDescent="0.2">
      <c r="B210" s="34"/>
      <c r="C210" s="134" t="s">
        <v>354</v>
      </c>
      <c r="D210" s="134" t="s">
        <v>174</v>
      </c>
      <c r="E210" s="135" t="s">
        <v>369</v>
      </c>
      <c r="F210" s="136" t="s">
        <v>370</v>
      </c>
      <c r="G210" s="137" t="s">
        <v>177</v>
      </c>
      <c r="H210" s="138">
        <v>18.254999999999999</v>
      </c>
      <c r="I210" s="139"/>
      <c r="J210" s="140">
        <f>ROUND(I210*H210,2)</f>
        <v>0</v>
      </c>
      <c r="K210" s="141"/>
      <c r="L210" s="34"/>
      <c r="M210" s="142" t="s">
        <v>34</v>
      </c>
      <c r="N210" s="143" t="s">
        <v>49</v>
      </c>
      <c r="P210" s="144">
        <f>O210*H210</f>
        <v>0</v>
      </c>
      <c r="Q210" s="144">
        <v>0</v>
      </c>
      <c r="R210" s="144">
        <f>Q210*H210</f>
        <v>0</v>
      </c>
      <c r="S210" s="144">
        <v>0</v>
      </c>
      <c r="T210" s="145">
        <f>S210*H210</f>
        <v>0</v>
      </c>
      <c r="AR210" s="146" t="s">
        <v>178</v>
      </c>
      <c r="AT210" s="146" t="s">
        <v>174</v>
      </c>
      <c r="AU210" s="146" t="s">
        <v>87</v>
      </c>
      <c r="AY210" s="18" t="s">
        <v>172</v>
      </c>
      <c r="BE210" s="147">
        <f>IF(N210="základní",J210,0)</f>
        <v>0</v>
      </c>
      <c r="BF210" s="147">
        <f>IF(N210="snížená",J210,0)</f>
        <v>0</v>
      </c>
      <c r="BG210" s="147">
        <f>IF(N210="zákl. přenesená",J210,0)</f>
        <v>0</v>
      </c>
      <c r="BH210" s="147">
        <f>IF(N210="sníž. přenesená",J210,0)</f>
        <v>0</v>
      </c>
      <c r="BI210" s="147">
        <f>IF(N210="nulová",J210,0)</f>
        <v>0</v>
      </c>
      <c r="BJ210" s="18" t="s">
        <v>85</v>
      </c>
      <c r="BK210" s="147">
        <f>ROUND(I210*H210,2)</f>
        <v>0</v>
      </c>
      <c r="BL210" s="18" t="s">
        <v>178</v>
      </c>
      <c r="BM210" s="146" t="s">
        <v>521</v>
      </c>
    </row>
    <row r="211" spans="2:65" s="1" customFormat="1" ht="10.199999999999999" x14ac:dyDescent="0.2">
      <c r="B211" s="34"/>
      <c r="D211" s="148" t="s">
        <v>180</v>
      </c>
      <c r="F211" s="149" t="s">
        <v>372</v>
      </c>
      <c r="I211" s="150"/>
      <c r="L211" s="34"/>
      <c r="M211" s="151"/>
      <c r="T211" s="55"/>
      <c r="AT211" s="18" t="s">
        <v>180</v>
      </c>
      <c r="AU211" s="18" t="s">
        <v>87</v>
      </c>
    </row>
    <row r="212" spans="2:65" s="1" customFormat="1" ht="10.199999999999999" x14ac:dyDescent="0.2">
      <c r="B212" s="34"/>
      <c r="D212" s="152" t="s">
        <v>182</v>
      </c>
      <c r="F212" s="153" t="s">
        <v>522</v>
      </c>
      <c r="I212" s="150"/>
      <c r="L212" s="34"/>
      <c r="M212" s="151"/>
      <c r="T212" s="55"/>
      <c r="AT212" s="18" t="s">
        <v>182</v>
      </c>
      <c r="AU212" s="18" t="s">
        <v>87</v>
      </c>
    </row>
    <row r="213" spans="2:65" s="1" customFormat="1" ht="16.5" customHeight="1" x14ac:dyDescent="0.2">
      <c r="B213" s="34"/>
      <c r="C213" s="134" t="s">
        <v>361</v>
      </c>
      <c r="D213" s="134" t="s">
        <v>174</v>
      </c>
      <c r="E213" s="135" t="s">
        <v>375</v>
      </c>
      <c r="F213" s="136" t="s">
        <v>376</v>
      </c>
      <c r="G213" s="137" t="s">
        <v>177</v>
      </c>
      <c r="H213" s="138">
        <v>8.4</v>
      </c>
      <c r="I213" s="139"/>
      <c r="J213" s="140">
        <f>ROUND(I213*H213,2)</f>
        <v>0</v>
      </c>
      <c r="K213" s="141"/>
      <c r="L213" s="34"/>
      <c r="M213" s="142" t="s">
        <v>34</v>
      </c>
      <c r="N213" s="143" t="s">
        <v>49</v>
      </c>
      <c r="P213" s="144">
        <f>O213*H213</f>
        <v>0</v>
      </c>
      <c r="Q213" s="144">
        <v>8.0555999999999998E-4</v>
      </c>
      <c r="R213" s="144">
        <f>Q213*H213</f>
        <v>6.7667040000000001E-3</v>
      </c>
      <c r="S213" s="144">
        <v>0</v>
      </c>
      <c r="T213" s="145">
        <f>S213*H213</f>
        <v>0</v>
      </c>
      <c r="AR213" s="146" t="s">
        <v>178</v>
      </c>
      <c r="AT213" s="146" t="s">
        <v>174</v>
      </c>
      <c r="AU213" s="146" t="s">
        <v>87</v>
      </c>
      <c r="AY213" s="18" t="s">
        <v>172</v>
      </c>
      <c r="BE213" s="147">
        <f>IF(N213="základní",J213,0)</f>
        <v>0</v>
      </c>
      <c r="BF213" s="147">
        <f>IF(N213="snížená",J213,0)</f>
        <v>0</v>
      </c>
      <c r="BG213" s="147">
        <f>IF(N213="zákl. přenesená",J213,0)</f>
        <v>0</v>
      </c>
      <c r="BH213" s="147">
        <f>IF(N213="sníž. přenesená",J213,0)</f>
        <v>0</v>
      </c>
      <c r="BI213" s="147">
        <f>IF(N213="nulová",J213,0)</f>
        <v>0</v>
      </c>
      <c r="BJ213" s="18" t="s">
        <v>85</v>
      </c>
      <c r="BK213" s="147">
        <f>ROUND(I213*H213,2)</f>
        <v>0</v>
      </c>
      <c r="BL213" s="18" t="s">
        <v>178</v>
      </c>
      <c r="BM213" s="146" t="s">
        <v>523</v>
      </c>
    </row>
    <row r="214" spans="2:65" s="1" customFormat="1" ht="10.199999999999999" x14ac:dyDescent="0.2">
      <c r="B214" s="34"/>
      <c r="D214" s="148" t="s">
        <v>180</v>
      </c>
      <c r="F214" s="149" t="s">
        <v>378</v>
      </c>
      <c r="I214" s="150"/>
      <c r="L214" s="34"/>
      <c r="M214" s="151"/>
      <c r="T214" s="55"/>
      <c r="AT214" s="18" t="s">
        <v>180</v>
      </c>
      <c r="AU214" s="18" t="s">
        <v>87</v>
      </c>
    </row>
    <row r="215" spans="2:65" s="1" customFormat="1" ht="10.199999999999999" x14ac:dyDescent="0.2">
      <c r="B215" s="34"/>
      <c r="D215" s="152" t="s">
        <v>182</v>
      </c>
      <c r="F215" s="153" t="s">
        <v>524</v>
      </c>
      <c r="I215" s="150"/>
      <c r="L215" s="34"/>
      <c r="M215" s="151"/>
      <c r="T215" s="55"/>
      <c r="AT215" s="18" t="s">
        <v>182</v>
      </c>
      <c r="AU215" s="18" t="s">
        <v>87</v>
      </c>
    </row>
    <row r="216" spans="2:65" s="12" customFormat="1" ht="10.199999999999999" x14ac:dyDescent="0.2">
      <c r="B216" s="154"/>
      <c r="D216" s="148" t="s">
        <v>184</v>
      </c>
      <c r="E216" s="155" t="s">
        <v>34</v>
      </c>
      <c r="F216" s="156" t="s">
        <v>520</v>
      </c>
      <c r="H216" s="157">
        <v>8.4</v>
      </c>
      <c r="I216" s="158"/>
      <c r="L216" s="154"/>
      <c r="M216" s="159"/>
      <c r="T216" s="160"/>
      <c r="AT216" s="155" t="s">
        <v>184</v>
      </c>
      <c r="AU216" s="155" t="s">
        <v>87</v>
      </c>
      <c r="AV216" s="12" t="s">
        <v>87</v>
      </c>
      <c r="AW216" s="12" t="s">
        <v>39</v>
      </c>
      <c r="AX216" s="12" t="s">
        <v>78</v>
      </c>
      <c r="AY216" s="155" t="s">
        <v>172</v>
      </c>
    </row>
    <row r="217" spans="2:65" s="13" customFormat="1" ht="10.199999999999999" x14ac:dyDescent="0.2">
      <c r="B217" s="164"/>
      <c r="D217" s="148" t="s">
        <v>184</v>
      </c>
      <c r="E217" s="165" t="s">
        <v>34</v>
      </c>
      <c r="F217" s="166" t="s">
        <v>259</v>
      </c>
      <c r="H217" s="167">
        <v>8.4</v>
      </c>
      <c r="I217" s="168"/>
      <c r="L217" s="164"/>
      <c r="M217" s="169"/>
      <c r="T217" s="170"/>
      <c r="AT217" s="165" t="s">
        <v>184</v>
      </c>
      <c r="AU217" s="165" t="s">
        <v>87</v>
      </c>
      <c r="AV217" s="13" t="s">
        <v>178</v>
      </c>
      <c r="AW217" s="13" t="s">
        <v>39</v>
      </c>
      <c r="AX217" s="13" t="s">
        <v>85</v>
      </c>
      <c r="AY217" s="165" t="s">
        <v>172</v>
      </c>
    </row>
    <row r="218" spans="2:65" s="1" customFormat="1" ht="16.5" customHeight="1" x14ac:dyDescent="0.2">
      <c r="B218" s="34"/>
      <c r="C218" s="134" t="s">
        <v>7</v>
      </c>
      <c r="D218" s="134" t="s">
        <v>174</v>
      </c>
      <c r="E218" s="135" t="s">
        <v>381</v>
      </c>
      <c r="F218" s="136" t="s">
        <v>382</v>
      </c>
      <c r="G218" s="137" t="s">
        <v>177</v>
      </c>
      <c r="H218" s="138">
        <v>8.4</v>
      </c>
      <c r="I218" s="139"/>
      <c r="J218" s="140">
        <f>ROUND(I218*H218,2)</f>
        <v>0</v>
      </c>
      <c r="K218" s="141"/>
      <c r="L218" s="34"/>
      <c r="M218" s="142" t="s">
        <v>34</v>
      </c>
      <c r="N218" s="143" t="s">
        <v>49</v>
      </c>
      <c r="P218" s="144">
        <f>O218*H218</f>
        <v>0</v>
      </c>
      <c r="Q218" s="144">
        <v>0</v>
      </c>
      <c r="R218" s="144">
        <f>Q218*H218</f>
        <v>0</v>
      </c>
      <c r="S218" s="144">
        <v>0</v>
      </c>
      <c r="T218" s="145">
        <f>S218*H218</f>
        <v>0</v>
      </c>
      <c r="AR218" s="146" t="s">
        <v>178</v>
      </c>
      <c r="AT218" s="146" t="s">
        <v>174</v>
      </c>
      <c r="AU218" s="146" t="s">
        <v>87</v>
      </c>
      <c r="AY218" s="18" t="s">
        <v>172</v>
      </c>
      <c r="BE218" s="147">
        <f>IF(N218="základní",J218,0)</f>
        <v>0</v>
      </c>
      <c r="BF218" s="147">
        <f>IF(N218="snížená",J218,0)</f>
        <v>0</v>
      </c>
      <c r="BG218" s="147">
        <f>IF(N218="zákl. přenesená",J218,0)</f>
        <v>0</v>
      </c>
      <c r="BH218" s="147">
        <f>IF(N218="sníž. přenesená",J218,0)</f>
        <v>0</v>
      </c>
      <c r="BI218" s="147">
        <f>IF(N218="nulová",J218,0)</f>
        <v>0</v>
      </c>
      <c r="BJ218" s="18" t="s">
        <v>85</v>
      </c>
      <c r="BK218" s="147">
        <f>ROUND(I218*H218,2)</f>
        <v>0</v>
      </c>
      <c r="BL218" s="18" t="s">
        <v>178</v>
      </c>
      <c r="BM218" s="146" t="s">
        <v>525</v>
      </c>
    </row>
    <row r="219" spans="2:65" s="1" customFormat="1" ht="10.199999999999999" x14ac:dyDescent="0.2">
      <c r="B219" s="34"/>
      <c r="D219" s="148" t="s">
        <v>180</v>
      </c>
      <c r="F219" s="149" t="s">
        <v>384</v>
      </c>
      <c r="I219" s="150"/>
      <c r="L219" s="34"/>
      <c r="M219" s="151"/>
      <c r="T219" s="55"/>
      <c r="AT219" s="18" t="s">
        <v>180</v>
      </c>
      <c r="AU219" s="18" t="s">
        <v>87</v>
      </c>
    </row>
    <row r="220" spans="2:65" s="1" customFormat="1" ht="10.199999999999999" x14ac:dyDescent="0.2">
      <c r="B220" s="34"/>
      <c r="D220" s="152" t="s">
        <v>182</v>
      </c>
      <c r="F220" s="153" t="s">
        <v>526</v>
      </c>
      <c r="I220" s="150"/>
      <c r="L220" s="34"/>
      <c r="M220" s="151"/>
      <c r="T220" s="55"/>
      <c r="AT220" s="18" t="s">
        <v>182</v>
      </c>
      <c r="AU220" s="18" t="s">
        <v>87</v>
      </c>
    </row>
    <row r="221" spans="2:65" s="1" customFormat="1" ht="16.5" customHeight="1" x14ac:dyDescent="0.2">
      <c r="B221" s="34"/>
      <c r="C221" s="134" t="s">
        <v>374</v>
      </c>
      <c r="D221" s="134" t="s">
        <v>174</v>
      </c>
      <c r="E221" s="135" t="s">
        <v>387</v>
      </c>
      <c r="F221" s="136" t="s">
        <v>388</v>
      </c>
      <c r="G221" s="137" t="s">
        <v>177</v>
      </c>
      <c r="H221" s="138">
        <v>9.8550000000000004</v>
      </c>
      <c r="I221" s="139"/>
      <c r="J221" s="140">
        <f>ROUND(I221*H221,2)</f>
        <v>0</v>
      </c>
      <c r="K221" s="141"/>
      <c r="L221" s="34"/>
      <c r="M221" s="142" t="s">
        <v>34</v>
      </c>
      <c r="N221" s="143" t="s">
        <v>49</v>
      </c>
      <c r="P221" s="144">
        <f>O221*H221</f>
        <v>0</v>
      </c>
      <c r="Q221" s="144">
        <v>3.2000000000000002E-3</v>
      </c>
      <c r="R221" s="144">
        <f>Q221*H221</f>
        <v>3.1536000000000002E-2</v>
      </c>
      <c r="S221" s="144">
        <v>0</v>
      </c>
      <c r="T221" s="145">
        <f>S221*H221</f>
        <v>0</v>
      </c>
      <c r="AR221" s="146" t="s">
        <v>178</v>
      </c>
      <c r="AT221" s="146" t="s">
        <v>174</v>
      </c>
      <c r="AU221" s="146" t="s">
        <v>87</v>
      </c>
      <c r="AY221" s="18" t="s">
        <v>172</v>
      </c>
      <c r="BE221" s="147">
        <f>IF(N221="základní",J221,0)</f>
        <v>0</v>
      </c>
      <c r="BF221" s="147">
        <f>IF(N221="snížená",J221,0)</f>
        <v>0</v>
      </c>
      <c r="BG221" s="147">
        <f>IF(N221="zákl. přenesená",J221,0)</f>
        <v>0</v>
      </c>
      <c r="BH221" s="147">
        <f>IF(N221="sníž. přenesená",J221,0)</f>
        <v>0</v>
      </c>
      <c r="BI221" s="147">
        <f>IF(N221="nulová",J221,0)</f>
        <v>0</v>
      </c>
      <c r="BJ221" s="18" t="s">
        <v>85</v>
      </c>
      <c r="BK221" s="147">
        <f>ROUND(I221*H221,2)</f>
        <v>0</v>
      </c>
      <c r="BL221" s="18" t="s">
        <v>178</v>
      </c>
      <c r="BM221" s="146" t="s">
        <v>527</v>
      </c>
    </row>
    <row r="222" spans="2:65" s="1" customFormat="1" ht="10.199999999999999" x14ac:dyDescent="0.2">
      <c r="B222" s="34"/>
      <c r="D222" s="148" t="s">
        <v>180</v>
      </c>
      <c r="F222" s="149" t="s">
        <v>390</v>
      </c>
      <c r="I222" s="150"/>
      <c r="L222" s="34"/>
      <c r="M222" s="151"/>
      <c r="T222" s="55"/>
      <c r="AT222" s="18" t="s">
        <v>180</v>
      </c>
      <c r="AU222" s="18" t="s">
        <v>87</v>
      </c>
    </row>
    <row r="223" spans="2:65" s="1" customFormat="1" ht="10.199999999999999" x14ac:dyDescent="0.2">
      <c r="B223" s="34"/>
      <c r="D223" s="152" t="s">
        <v>182</v>
      </c>
      <c r="F223" s="153" t="s">
        <v>528</v>
      </c>
      <c r="I223" s="150"/>
      <c r="L223" s="34"/>
      <c r="M223" s="151"/>
      <c r="T223" s="55"/>
      <c r="AT223" s="18" t="s">
        <v>182</v>
      </c>
      <c r="AU223" s="18" t="s">
        <v>87</v>
      </c>
    </row>
    <row r="224" spans="2:65" s="12" customFormat="1" ht="10.199999999999999" x14ac:dyDescent="0.2">
      <c r="B224" s="154"/>
      <c r="D224" s="148" t="s">
        <v>184</v>
      </c>
      <c r="E224" s="155" t="s">
        <v>34</v>
      </c>
      <c r="F224" s="156" t="s">
        <v>519</v>
      </c>
      <c r="H224" s="157">
        <v>9.8550000000000004</v>
      </c>
      <c r="I224" s="158"/>
      <c r="L224" s="154"/>
      <c r="M224" s="159"/>
      <c r="T224" s="160"/>
      <c r="AT224" s="155" t="s">
        <v>184</v>
      </c>
      <c r="AU224" s="155" t="s">
        <v>87</v>
      </c>
      <c r="AV224" s="12" t="s">
        <v>87</v>
      </c>
      <c r="AW224" s="12" t="s">
        <v>39</v>
      </c>
      <c r="AX224" s="12" t="s">
        <v>85</v>
      </c>
      <c r="AY224" s="155" t="s">
        <v>172</v>
      </c>
    </row>
    <row r="225" spans="2:65" s="1" customFormat="1" ht="16.5" customHeight="1" x14ac:dyDescent="0.2">
      <c r="B225" s="34"/>
      <c r="C225" s="134" t="s">
        <v>380</v>
      </c>
      <c r="D225" s="134" t="s">
        <v>174</v>
      </c>
      <c r="E225" s="135" t="s">
        <v>394</v>
      </c>
      <c r="F225" s="136" t="s">
        <v>395</v>
      </c>
      <c r="G225" s="137" t="s">
        <v>228</v>
      </c>
      <c r="H225" s="138">
        <v>0.41</v>
      </c>
      <c r="I225" s="139"/>
      <c r="J225" s="140">
        <f>ROUND(I225*H225,2)</f>
        <v>0</v>
      </c>
      <c r="K225" s="141"/>
      <c r="L225" s="34"/>
      <c r="M225" s="142" t="s">
        <v>34</v>
      </c>
      <c r="N225" s="143" t="s">
        <v>49</v>
      </c>
      <c r="P225" s="144">
        <f>O225*H225</f>
        <v>0</v>
      </c>
      <c r="Q225" s="144">
        <v>1.0555522399999999</v>
      </c>
      <c r="R225" s="144">
        <f>Q225*H225</f>
        <v>0.43277641839999992</v>
      </c>
      <c r="S225" s="144">
        <v>0</v>
      </c>
      <c r="T225" s="145">
        <f>S225*H225</f>
        <v>0</v>
      </c>
      <c r="AR225" s="146" t="s">
        <v>178</v>
      </c>
      <c r="AT225" s="146" t="s">
        <v>174</v>
      </c>
      <c r="AU225" s="146" t="s">
        <v>87</v>
      </c>
      <c r="AY225" s="18" t="s">
        <v>172</v>
      </c>
      <c r="BE225" s="147">
        <f>IF(N225="základní",J225,0)</f>
        <v>0</v>
      </c>
      <c r="BF225" s="147">
        <f>IF(N225="snížená",J225,0)</f>
        <v>0</v>
      </c>
      <c r="BG225" s="147">
        <f>IF(N225="zákl. přenesená",J225,0)</f>
        <v>0</v>
      </c>
      <c r="BH225" s="147">
        <f>IF(N225="sníž. přenesená",J225,0)</f>
        <v>0</v>
      </c>
      <c r="BI225" s="147">
        <f>IF(N225="nulová",J225,0)</f>
        <v>0</v>
      </c>
      <c r="BJ225" s="18" t="s">
        <v>85</v>
      </c>
      <c r="BK225" s="147">
        <f>ROUND(I225*H225,2)</f>
        <v>0</v>
      </c>
      <c r="BL225" s="18" t="s">
        <v>178</v>
      </c>
      <c r="BM225" s="146" t="s">
        <v>529</v>
      </c>
    </row>
    <row r="226" spans="2:65" s="1" customFormat="1" ht="28.8" x14ac:dyDescent="0.2">
      <c r="B226" s="34"/>
      <c r="D226" s="148" t="s">
        <v>180</v>
      </c>
      <c r="F226" s="149" t="s">
        <v>397</v>
      </c>
      <c r="I226" s="150"/>
      <c r="L226" s="34"/>
      <c r="M226" s="151"/>
      <c r="T226" s="55"/>
      <c r="AT226" s="18" t="s">
        <v>180</v>
      </c>
      <c r="AU226" s="18" t="s">
        <v>87</v>
      </c>
    </row>
    <row r="227" spans="2:65" s="1" customFormat="1" ht="10.199999999999999" x14ac:dyDescent="0.2">
      <c r="B227" s="34"/>
      <c r="D227" s="152" t="s">
        <v>182</v>
      </c>
      <c r="F227" s="153" t="s">
        <v>530</v>
      </c>
      <c r="I227" s="150"/>
      <c r="L227" s="34"/>
      <c r="M227" s="151"/>
      <c r="T227" s="55"/>
      <c r="AT227" s="18" t="s">
        <v>182</v>
      </c>
      <c r="AU227" s="18" t="s">
        <v>87</v>
      </c>
    </row>
    <row r="228" spans="2:65" s="14" customFormat="1" ht="10.199999999999999" x14ac:dyDescent="0.2">
      <c r="B228" s="171"/>
      <c r="D228" s="148" t="s">
        <v>184</v>
      </c>
      <c r="E228" s="172" t="s">
        <v>34</v>
      </c>
      <c r="F228" s="173" t="s">
        <v>399</v>
      </c>
      <c r="H228" s="172" t="s">
        <v>34</v>
      </c>
      <c r="I228" s="174"/>
      <c r="L228" s="171"/>
      <c r="M228" s="175"/>
      <c r="T228" s="176"/>
      <c r="AT228" s="172" t="s">
        <v>184</v>
      </c>
      <c r="AU228" s="172" t="s">
        <v>87</v>
      </c>
      <c r="AV228" s="14" t="s">
        <v>85</v>
      </c>
      <c r="AW228" s="14" t="s">
        <v>39</v>
      </c>
      <c r="AX228" s="14" t="s">
        <v>78</v>
      </c>
      <c r="AY228" s="172" t="s">
        <v>172</v>
      </c>
    </row>
    <row r="229" spans="2:65" s="14" customFormat="1" ht="10.199999999999999" x14ac:dyDescent="0.2">
      <c r="B229" s="171"/>
      <c r="D229" s="148" t="s">
        <v>184</v>
      </c>
      <c r="E229" s="172" t="s">
        <v>34</v>
      </c>
      <c r="F229" s="173" t="s">
        <v>400</v>
      </c>
      <c r="H229" s="172" t="s">
        <v>34</v>
      </c>
      <c r="I229" s="174"/>
      <c r="L229" s="171"/>
      <c r="M229" s="175"/>
      <c r="T229" s="176"/>
      <c r="AT229" s="172" t="s">
        <v>184</v>
      </c>
      <c r="AU229" s="172" t="s">
        <v>87</v>
      </c>
      <c r="AV229" s="14" t="s">
        <v>85</v>
      </c>
      <c r="AW229" s="14" t="s">
        <v>39</v>
      </c>
      <c r="AX229" s="14" t="s">
        <v>78</v>
      </c>
      <c r="AY229" s="172" t="s">
        <v>172</v>
      </c>
    </row>
    <row r="230" spans="2:65" s="12" customFormat="1" ht="10.199999999999999" x14ac:dyDescent="0.2">
      <c r="B230" s="154"/>
      <c r="D230" s="148" t="s">
        <v>184</v>
      </c>
      <c r="E230" s="155" t="s">
        <v>34</v>
      </c>
      <c r="F230" s="156" t="s">
        <v>531</v>
      </c>
      <c r="H230" s="157">
        <v>0.41</v>
      </c>
      <c r="I230" s="158"/>
      <c r="L230" s="154"/>
      <c r="M230" s="159"/>
      <c r="T230" s="160"/>
      <c r="AT230" s="155" t="s">
        <v>184</v>
      </c>
      <c r="AU230" s="155" t="s">
        <v>87</v>
      </c>
      <c r="AV230" s="12" t="s">
        <v>87</v>
      </c>
      <c r="AW230" s="12" t="s">
        <v>39</v>
      </c>
      <c r="AX230" s="12" t="s">
        <v>85</v>
      </c>
      <c r="AY230" s="155" t="s">
        <v>172</v>
      </c>
    </row>
    <row r="231" spans="2:65" s="11" customFormat="1" ht="22.8" customHeight="1" x14ac:dyDescent="0.25">
      <c r="B231" s="122"/>
      <c r="D231" s="123" t="s">
        <v>77</v>
      </c>
      <c r="E231" s="132" t="s">
        <v>269</v>
      </c>
      <c r="F231" s="132" t="s">
        <v>402</v>
      </c>
      <c r="I231" s="125"/>
      <c r="J231" s="133">
        <f>BK231</f>
        <v>0</v>
      </c>
      <c r="L231" s="122"/>
      <c r="M231" s="127"/>
      <c r="P231" s="128">
        <f>SUM(P232:P245)</f>
        <v>0</v>
      </c>
      <c r="R231" s="128">
        <f>SUM(R232:R245)</f>
        <v>0</v>
      </c>
      <c r="T231" s="129">
        <f>SUM(T232:T245)</f>
        <v>0</v>
      </c>
      <c r="AR231" s="123" t="s">
        <v>85</v>
      </c>
      <c r="AT231" s="130" t="s">
        <v>77</v>
      </c>
      <c r="AU231" s="130" t="s">
        <v>85</v>
      </c>
      <c r="AY231" s="123" t="s">
        <v>172</v>
      </c>
      <c r="BK231" s="131">
        <f>SUM(BK232:BK245)</f>
        <v>0</v>
      </c>
    </row>
    <row r="232" spans="2:65" s="1" customFormat="1" ht="21.75" customHeight="1" x14ac:dyDescent="0.2">
      <c r="B232" s="34"/>
      <c r="C232" s="134" t="s">
        <v>386</v>
      </c>
      <c r="D232" s="134" t="s">
        <v>174</v>
      </c>
      <c r="E232" s="135" t="s">
        <v>404</v>
      </c>
      <c r="F232" s="136" t="s">
        <v>405</v>
      </c>
      <c r="G232" s="137" t="s">
        <v>177</v>
      </c>
      <c r="H232" s="138">
        <v>45.6</v>
      </c>
      <c r="I232" s="139"/>
      <c r="J232" s="140">
        <f>ROUND(I232*H232,2)</f>
        <v>0</v>
      </c>
      <c r="K232" s="141"/>
      <c r="L232" s="34"/>
      <c r="M232" s="142" t="s">
        <v>34</v>
      </c>
      <c r="N232" s="143" t="s">
        <v>49</v>
      </c>
      <c r="P232" s="144">
        <f>O232*H232</f>
        <v>0</v>
      </c>
      <c r="Q232" s="144">
        <v>0</v>
      </c>
      <c r="R232" s="144">
        <f>Q232*H232</f>
        <v>0</v>
      </c>
      <c r="S232" s="144">
        <v>0</v>
      </c>
      <c r="T232" s="145">
        <f>S232*H232</f>
        <v>0</v>
      </c>
      <c r="AR232" s="146" t="s">
        <v>178</v>
      </c>
      <c r="AT232" s="146" t="s">
        <v>174</v>
      </c>
      <c r="AU232" s="146" t="s">
        <v>87</v>
      </c>
      <c r="AY232" s="18" t="s">
        <v>172</v>
      </c>
      <c r="BE232" s="147">
        <f>IF(N232="základní",J232,0)</f>
        <v>0</v>
      </c>
      <c r="BF232" s="147">
        <f>IF(N232="snížená",J232,0)</f>
        <v>0</v>
      </c>
      <c r="BG232" s="147">
        <f>IF(N232="zákl. přenesená",J232,0)</f>
        <v>0</v>
      </c>
      <c r="BH232" s="147">
        <f>IF(N232="sníž. přenesená",J232,0)</f>
        <v>0</v>
      </c>
      <c r="BI232" s="147">
        <f>IF(N232="nulová",J232,0)</f>
        <v>0</v>
      </c>
      <c r="BJ232" s="18" t="s">
        <v>85</v>
      </c>
      <c r="BK232" s="147">
        <f>ROUND(I232*H232,2)</f>
        <v>0</v>
      </c>
      <c r="BL232" s="18" t="s">
        <v>178</v>
      </c>
      <c r="BM232" s="146" t="s">
        <v>532</v>
      </c>
    </row>
    <row r="233" spans="2:65" s="1" customFormat="1" ht="19.2" x14ac:dyDescent="0.2">
      <c r="B233" s="34"/>
      <c r="D233" s="148" t="s">
        <v>180</v>
      </c>
      <c r="F233" s="149" t="s">
        <v>533</v>
      </c>
      <c r="I233" s="150"/>
      <c r="L233" s="34"/>
      <c r="M233" s="151"/>
      <c r="T233" s="55"/>
      <c r="AT233" s="18" t="s">
        <v>180</v>
      </c>
      <c r="AU233" s="18" t="s">
        <v>87</v>
      </c>
    </row>
    <row r="234" spans="2:65" s="1" customFormat="1" ht="10.199999999999999" x14ac:dyDescent="0.2">
      <c r="B234" s="34"/>
      <c r="D234" s="152" t="s">
        <v>182</v>
      </c>
      <c r="F234" s="153" t="s">
        <v>534</v>
      </c>
      <c r="I234" s="150"/>
      <c r="L234" s="34"/>
      <c r="M234" s="151"/>
      <c r="T234" s="55"/>
      <c r="AT234" s="18" t="s">
        <v>182</v>
      </c>
      <c r="AU234" s="18" t="s">
        <v>87</v>
      </c>
    </row>
    <row r="235" spans="2:65" s="12" customFormat="1" ht="10.199999999999999" x14ac:dyDescent="0.2">
      <c r="B235" s="154"/>
      <c r="D235" s="148" t="s">
        <v>184</v>
      </c>
      <c r="E235" s="155" t="s">
        <v>34</v>
      </c>
      <c r="F235" s="156" t="s">
        <v>535</v>
      </c>
      <c r="H235" s="157">
        <v>45.6</v>
      </c>
      <c r="I235" s="158"/>
      <c r="L235" s="154"/>
      <c r="M235" s="159"/>
      <c r="T235" s="160"/>
      <c r="AT235" s="155" t="s">
        <v>184</v>
      </c>
      <c r="AU235" s="155" t="s">
        <v>87</v>
      </c>
      <c r="AV235" s="12" t="s">
        <v>87</v>
      </c>
      <c r="AW235" s="12" t="s">
        <v>39</v>
      </c>
      <c r="AX235" s="12" t="s">
        <v>85</v>
      </c>
      <c r="AY235" s="155" t="s">
        <v>172</v>
      </c>
    </row>
    <row r="236" spans="2:65" s="1" customFormat="1" ht="21.75" customHeight="1" x14ac:dyDescent="0.2">
      <c r="B236" s="34"/>
      <c r="C236" s="134" t="s">
        <v>393</v>
      </c>
      <c r="D236" s="134" t="s">
        <v>174</v>
      </c>
      <c r="E236" s="135" t="s">
        <v>411</v>
      </c>
      <c r="F236" s="136" t="s">
        <v>536</v>
      </c>
      <c r="G236" s="137" t="s">
        <v>177</v>
      </c>
      <c r="H236" s="138">
        <v>912</v>
      </c>
      <c r="I236" s="139"/>
      <c r="J236" s="140">
        <f>ROUND(I236*H236,2)</f>
        <v>0</v>
      </c>
      <c r="K236" s="141"/>
      <c r="L236" s="34"/>
      <c r="M236" s="142" t="s">
        <v>34</v>
      </c>
      <c r="N236" s="143" t="s">
        <v>49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178</v>
      </c>
      <c r="AT236" s="146" t="s">
        <v>174</v>
      </c>
      <c r="AU236" s="146" t="s">
        <v>87</v>
      </c>
      <c r="AY236" s="18" t="s">
        <v>172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8" t="s">
        <v>85</v>
      </c>
      <c r="BK236" s="147">
        <f>ROUND(I236*H236,2)</f>
        <v>0</v>
      </c>
      <c r="BL236" s="18" t="s">
        <v>178</v>
      </c>
      <c r="BM236" s="146" t="s">
        <v>537</v>
      </c>
    </row>
    <row r="237" spans="2:65" s="1" customFormat="1" ht="19.2" x14ac:dyDescent="0.2">
      <c r="B237" s="34"/>
      <c r="D237" s="148" t="s">
        <v>180</v>
      </c>
      <c r="F237" s="149" t="s">
        <v>538</v>
      </c>
      <c r="I237" s="150"/>
      <c r="L237" s="34"/>
      <c r="M237" s="151"/>
      <c r="T237" s="55"/>
      <c r="AT237" s="18" t="s">
        <v>180</v>
      </c>
      <c r="AU237" s="18" t="s">
        <v>87</v>
      </c>
    </row>
    <row r="238" spans="2:65" s="1" customFormat="1" ht="10.199999999999999" x14ac:dyDescent="0.2">
      <c r="B238" s="34"/>
      <c r="D238" s="152" t="s">
        <v>182</v>
      </c>
      <c r="F238" s="153" t="s">
        <v>539</v>
      </c>
      <c r="I238" s="150"/>
      <c r="L238" s="34"/>
      <c r="M238" s="151"/>
      <c r="T238" s="55"/>
      <c r="AT238" s="18" t="s">
        <v>182</v>
      </c>
      <c r="AU238" s="18" t="s">
        <v>87</v>
      </c>
    </row>
    <row r="239" spans="2:65" s="12" customFormat="1" ht="10.199999999999999" x14ac:dyDescent="0.2">
      <c r="B239" s="154"/>
      <c r="D239" s="148" t="s">
        <v>184</v>
      </c>
      <c r="E239" s="155" t="s">
        <v>34</v>
      </c>
      <c r="F239" s="156" t="s">
        <v>540</v>
      </c>
      <c r="H239" s="157">
        <v>912</v>
      </c>
      <c r="I239" s="158"/>
      <c r="L239" s="154"/>
      <c r="M239" s="159"/>
      <c r="T239" s="160"/>
      <c r="AT239" s="155" t="s">
        <v>184</v>
      </c>
      <c r="AU239" s="155" t="s">
        <v>87</v>
      </c>
      <c r="AV239" s="12" t="s">
        <v>87</v>
      </c>
      <c r="AW239" s="12" t="s">
        <v>39</v>
      </c>
      <c r="AX239" s="12" t="s">
        <v>85</v>
      </c>
      <c r="AY239" s="155" t="s">
        <v>172</v>
      </c>
    </row>
    <row r="240" spans="2:65" s="1" customFormat="1" ht="24.15" customHeight="1" x14ac:dyDescent="0.2">
      <c r="B240" s="34"/>
      <c r="C240" s="134" t="s">
        <v>403</v>
      </c>
      <c r="D240" s="134" t="s">
        <v>174</v>
      </c>
      <c r="E240" s="135" t="s">
        <v>418</v>
      </c>
      <c r="F240" s="136" t="s">
        <v>419</v>
      </c>
      <c r="G240" s="137" t="s">
        <v>188</v>
      </c>
      <c r="H240" s="138">
        <v>1</v>
      </c>
      <c r="I240" s="139"/>
      <c r="J240" s="140">
        <f>ROUND(I240*H240,2)</f>
        <v>0</v>
      </c>
      <c r="K240" s="141"/>
      <c r="L240" s="34"/>
      <c r="M240" s="142" t="s">
        <v>34</v>
      </c>
      <c r="N240" s="143" t="s">
        <v>49</v>
      </c>
      <c r="P240" s="144">
        <f>O240*H240</f>
        <v>0</v>
      </c>
      <c r="Q240" s="144">
        <v>0</v>
      </c>
      <c r="R240" s="144">
        <f>Q240*H240</f>
        <v>0</v>
      </c>
      <c r="S240" s="144">
        <v>0</v>
      </c>
      <c r="T240" s="145">
        <f>S240*H240</f>
        <v>0</v>
      </c>
      <c r="AR240" s="146" t="s">
        <v>178</v>
      </c>
      <c r="AT240" s="146" t="s">
        <v>174</v>
      </c>
      <c r="AU240" s="146" t="s">
        <v>87</v>
      </c>
      <c r="AY240" s="18" t="s">
        <v>172</v>
      </c>
      <c r="BE240" s="147">
        <f>IF(N240="základní",J240,0)</f>
        <v>0</v>
      </c>
      <c r="BF240" s="147">
        <f>IF(N240="snížená",J240,0)</f>
        <v>0</v>
      </c>
      <c r="BG240" s="147">
        <f>IF(N240="zákl. přenesená",J240,0)</f>
        <v>0</v>
      </c>
      <c r="BH240" s="147">
        <f>IF(N240="sníž. přenesená",J240,0)</f>
        <v>0</v>
      </c>
      <c r="BI240" s="147">
        <f>IF(N240="nulová",J240,0)</f>
        <v>0</v>
      </c>
      <c r="BJ240" s="18" t="s">
        <v>85</v>
      </c>
      <c r="BK240" s="147">
        <f>ROUND(I240*H240,2)</f>
        <v>0</v>
      </c>
      <c r="BL240" s="18" t="s">
        <v>178</v>
      </c>
      <c r="BM240" s="146" t="s">
        <v>541</v>
      </c>
    </row>
    <row r="241" spans="2:65" s="1" customFormat="1" ht="19.2" x14ac:dyDescent="0.2">
      <c r="B241" s="34"/>
      <c r="D241" s="148" t="s">
        <v>180</v>
      </c>
      <c r="F241" s="149" t="s">
        <v>421</v>
      </c>
      <c r="I241" s="150"/>
      <c r="L241" s="34"/>
      <c r="M241" s="151"/>
      <c r="T241" s="55"/>
      <c r="AT241" s="18" t="s">
        <v>180</v>
      </c>
      <c r="AU241" s="18" t="s">
        <v>87</v>
      </c>
    </row>
    <row r="242" spans="2:65" s="1" customFormat="1" ht="10.199999999999999" x14ac:dyDescent="0.2">
      <c r="B242" s="34"/>
      <c r="D242" s="152" t="s">
        <v>182</v>
      </c>
      <c r="F242" s="153" t="s">
        <v>422</v>
      </c>
      <c r="I242" s="150"/>
      <c r="L242" s="34"/>
      <c r="M242" s="151"/>
      <c r="T242" s="55"/>
      <c r="AT242" s="18" t="s">
        <v>182</v>
      </c>
      <c r="AU242" s="18" t="s">
        <v>87</v>
      </c>
    </row>
    <row r="243" spans="2:65" s="1" customFormat="1" ht="21.75" customHeight="1" x14ac:dyDescent="0.2">
      <c r="B243" s="34"/>
      <c r="C243" s="134" t="s">
        <v>410</v>
      </c>
      <c r="D243" s="134" t="s">
        <v>174</v>
      </c>
      <c r="E243" s="135" t="s">
        <v>424</v>
      </c>
      <c r="F243" s="136" t="s">
        <v>425</v>
      </c>
      <c r="G243" s="137" t="s">
        <v>177</v>
      </c>
      <c r="H243" s="138">
        <v>45.6</v>
      </c>
      <c r="I243" s="139"/>
      <c r="J243" s="140">
        <f>ROUND(I243*H243,2)</f>
        <v>0</v>
      </c>
      <c r="K243" s="141"/>
      <c r="L243" s="34"/>
      <c r="M243" s="142" t="s">
        <v>34</v>
      </c>
      <c r="N243" s="143" t="s">
        <v>49</v>
      </c>
      <c r="P243" s="144">
        <f>O243*H243</f>
        <v>0</v>
      </c>
      <c r="Q243" s="144">
        <v>0</v>
      </c>
      <c r="R243" s="144">
        <f>Q243*H243</f>
        <v>0</v>
      </c>
      <c r="S243" s="144">
        <v>0</v>
      </c>
      <c r="T243" s="145">
        <f>S243*H243</f>
        <v>0</v>
      </c>
      <c r="AR243" s="146" t="s">
        <v>178</v>
      </c>
      <c r="AT243" s="146" t="s">
        <v>174</v>
      </c>
      <c r="AU243" s="146" t="s">
        <v>87</v>
      </c>
      <c r="AY243" s="18" t="s">
        <v>172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8" t="s">
        <v>85</v>
      </c>
      <c r="BK243" s="147">
        <f>ROUND(I243*H243,2)</f>
        <v>0</v>
      </c>
      <c r="BL243" s="18" t="s">
        <v>178</v>
      </c>
      <c r="BM243" s="146" t="s">
        <v>542</v>
      </c>
    </row>
    <row r="244" spans="2:65" s="1" customFormat="1" ht="19.2" x14ac:dyDescent="0.2">
      <c r="B244" s="34"/>
      <c r="D244" s="148" t="s">
        <v>180</v>
      </c>
      <c r="F244" s="149" t="s">
        <v>543</v>
      </c>
      <c r="I244" s="150"/>
      <c r="L244" s="34"/>
      <c r="M244" s="151"/>
      <c r="T244" s="55"/>
      <c r="AT244" s="18" t="s">
        <v>180</v>
      </c>
      <c r="AU244" s="18" t="s">
        <v>87</v>
      </c>
    </row>
    <row r="245" spans="2:65" s="1" customFormat="1" ht="10.199999999999999" x14ac:dyDescent="0.2">
      <c r="B245" s="34"/>
      <c r="D245" s="152" t="s">
        <v>182</v>
      </c>
      <c r="F245" s="153" t="s">
        <v>544</v>
      </c>
      <c r="I245" s="150"/>
      <c r="L245" s="34"/>
      <c r="M245" s="151"/>
      <c r="T245" s="55"/>
      <c r="AT245" s="18" t="s">
        <v>182</v>
      </c>
      <c r="AU245" s="18" t="s">
        <v>87</v>
      </c>
    </row>
    <row r="246" spans="2:65" s="11" customFormat="1" ht="22.8" customHeight="1" x14ac:dyDescent="0.25">
      <c r="B246" s="122"/>
      <c r="D246" s="123" t="s">
        <v>77</v>
      </c>
      <c r="E246" s="132" t="s">
        <v>429</v>
      </c>
      <c r="F246" s="132" t="s">
        <v>430</v>
      </c>
      <c r="I246" s="125"/>
      <c r="J246" s="133">
        <f>BK246</f>
        <v>0</v>
      </c>
      <c r="L246" s="122"/>
      <c r="M246" s="127"/>
      <c r="P246" s="128">
        <f>SUM(P247:P249)</f>
        <v>0</v>
      </c>
      <c r="R246" s="128">
        <f>SUM(R247:R249)</f>
        <v>0</v>
      </c>
      <c r="T246" s="129">
        <f>SUM(T247:T249)</f>
        <v>0</v>
      </c>
      <c r="AR246" s="123" t="s">
        <v>85</v>
      </c>
      <c r="AT246" s="130" t="s">
        <v>77</v>
      </c>
      <c r="AU246" s="130" t="s">
        <v>85</v>
      </c>
      <c r="AY246" s="123" t="s">
        <v>172</v>
      </c>
      <c r="BK246" s="131">
        <f>SUM(BK247:BK249)</f>
        <v>0</v>
      </c>
    </row>
    <row r="247" spans="2:65" s="1" customFormat="1" ht="16.5" customHeight="1" x14ac:dyDescent="0.2">
      <c r="B247" s="34"/>
      <c r="C247" s="134" t="s">
        <v>417</v>
      </c>
      <c r="D247" s="134" t="s">
        <v>174</v>
      </c>
      <c r="E247" s="135" t="s">
        <v>432</v>
      </c>
      <c r="F247" s="136" t="s">
        <v>433</v>
      </c>
      <c r="G247" s="137" t="s">
        <v>228</v>
      </c>
      <c r="H247" s="138">
        <v>159.072</v>
      </c>
      <c r="I247" s="139"/>
      <c r="J247" s="140">
        <f>ROUND(I247*H247,2)</f>
        <v>0</v>
      </c>
      <c r="K247" s="141"/>
      <c r="L247" s="34"/>
      <c r="M247" s="142" t="s">
        <v>34</v>
      </c>
      <c r="N247" s="143" t="s">
        <v>49</v>
      </c>
      <c r="P247" s="144">
        <f>O247*H247</f>
        <v>0</v>
      </c>
      <c r="Q247" s="144">
        <v>0</v>
      </c>
      <c r="R247" s="144">
        <f>Q247*H247</f>
        <v>0</v>
      </c>
      <c r="S247" s="144">
        <v>0</v>
      </c>
      <c r="T247" s="145">
        <f>S247*H247</f>
        <v>0</v>
      </c>
      <c r="AR247" s="146" t="s">
        <v>178</v>
      </c>
      <c r="AT247" s="146" t="s">
        <v>174</v>
      </c>
      <c r="AU247" s="146" t="s">
        <v>87</v>
      </c>
      <c r="AY247" s="18" t="s">
        <v>172</v>
      </c>
      <c r="BE247" s="147">
        <f>IF(N247="základní",J247,0)</f>
        <v>0</v>
      </c>
      <c r="BF247" s="147">
        <f>IF(N247="snížená",J247,0)</f>
        <v>0</v>
      </c>
      <c r="BG247" s="147">
        <f>IF(N247="zákl. přenesená",J247,0)</f>
        <v>0</v>
      </c>
      <c r="BH247" s="147">
        <f>IF(N247="sníž. přenesená",J247,0)</f>
        <v>0</v>
      </c>
      <c r="BI247" s="147">
        <f>IF(N247="nulová",J247,0)</f>
        <v>0</v>
      </c>
      <c r="BJ247" s="18" t="s">
        <v>85</v>
      </c>
      <c r="BK247" s="147">
        <f>ROUND(I247*H247,2)</f>
        <v>0</v>
      </c>
      <c r="BL247" s="18" t="s">
        <v>178</v>
      </c>
      <c r="BM247" s="146" t="s">
        <v>545</v>
      </c>
    </row>
    <row r="248" spans="2:65" s="1" customFormat="1" ht="19.2" x14ac:dyDescent="0.2">
      <c r="B248" s="34"/>
      <c r="D248" s="148" t="s">
        <v>180</v>
      </c>
      <c r="F248" s="149" t="s">
        <v>435</v>
      </c>
      <c r="I248" s="150"/>
      <c r="L248" s="34"/>
      <c r="M248" s="151"/>
      <c r="T248" s="55"/>
      <c r="AT248" s="18" t="s">
        <v>180</v>
      </c>
      <c r="AU248" s="18" t="s">
        <v>87</v>
      </c>
    </row>
    <row r="249" spans="2:65" s="1" customFormat="1" ht="10.199999999999999" x14ac:dyDescent="0.2">
      <c r="B249" s="34"/>
      <c r="D249" s="152" t="s">
        <v>182</v>
      </c>
      <c r="F249" s="153" t="s">
        <v>436</v>
      </c>
      <c r="I249" s="150"/>
      <c r="L249" s="34"/>
      <c r="M249" s="151"/>
      <c r="T249" s="55"/>
      <c r="AT249" s="18" t="s">
        <v>182</v>
      </c>
      <c r="AU249" s="18" t="s">
        <v>87</v>
      </c>
    </row>
    <row r="250" spans="2:65" s="11" customFormat="1" ht="25.95" customHeight="1" x14ac:dyDescent="0.25">
      <c r="B250" s="122"/>
      <c r="D250" s="123" t="s">
        <v>77</v>
      </c>
      <c r="E250" s="124" t="s">
        <v>437</v>
      </c>
      <c r="F250" s="124" t="s">
        <v>437</v>
      </c>
      <c r="I250" s="125"/>
      <c r="J250" s="126">
        <f>BK250</f>
        <v>0</v>
      </c>
      <c r="L250" s="122"/>
      <c r="M250" s="127"/>
      <c r="P250" s="128">
        <f>P251</f>
        <v>0</v>
      </c>
      <c r="R250" s="128">
        <f>R251</f>
        <v>0</v>
      </c>
      <c r="T250" s="129">
        <f>T251</f>
        <v>0</v>
      </c>
      <c r="AR250" s="123" t="s">
        <v>87</v>
      </c>
      <c r="AT250" s="130" t="s">
        <v>77</v>
      </c>
      <c r="AU250" s="130" t="s">
        <v>78</v>
      </c>
      <c r="AY250" s="123" t="s">
        <v>172</v>
      </c>
      <c r="BK250" s="131">
        <f>BK251</f>
        <v>0</v>
      </c>
    </row>
    <row r="251" spans="2:65" s="11" customFormat="1" ht="22.8" customHeight="1" x14ac:dyDescent="0.25">
      <c r="B251" s="122"/>
      <c r="D251" s="123" t="s">
        <v>77</v>
      </c>
      <c r="E251" s="132" t="s">
        <v>438</v>
      </c>
      <c r="F251" s="132" t="s">
        <v>439</v>
      </c>
      <c r="I251" s="125"/>
      <c r="J251" s="133">
        <f>BK251</f>
        <v>0</v>
      </c>
      <c r="L251" s="122"/>
      <c r="M251" s="127"/>
      <c r="P251" s="128">
        <f>SUM(P252:P260)</f>
        <v>0</v>
      </c>
      <c r="R251" s="128">
        <f>SUM(R252:R260)</f>
        <v>0</v>
      </c>
      <c r="T251" s="129">
        <f>SUM(T252:T260)</f>
        <v>0</v>
      </c>
      <c r="AR251" s="123" t="s">
        <v>87</v>
      </c>
      <c r="AT251" s="130" t="s">
        <v>77</v>
      </c>
      <c r="AU251" s="130" t="s">
        <v>85</v>
      </c>
      <c r="AY251" s="123" t="s">
        <v>172</v>
      </c>
      <c r="BK251" s="131">
        <f>SUM(BK252:BK260)</f>
        <v>0</v>
      </c>
    </row>
    <row r="252" spans="2:65" s="1" customFormat="1" ht="16.5" customHeight="1" x14ac:dyDescent="0.2">
      <c r="B252" s="34"/>
      <c r="C252" s="134" t="s">
        <v>423</v>
      </c>
      <c r="D252" s="134" t="s">
        <v>174</v>
      </c>
      <c r="E252" s="135" t="s">
        <v>546</v>
      </c>
      <c r="F252" s="136" t="s">
        <v>547</v>
      </c>
      <c r="G252" s="137" t="s">
        <v>548</v>
      </c>
      <c r="H252" s="138">
        <v>1</v>
      </c>
      <c r="I252" s="139"/>
      <c r="J252" s="140">
        <f>ROUND(I252*H252,2)</f>
        <v>0</v>
      </c>
      <c r="K252" s="141"/>
      <c r="L252" s="34"/>
      <c r="M252" s="142" t="s">
        <v>34</v>
      </c>
      <c r="N252" s="143" t="s">
        <v>49</v>
      </c>
      <c r="P252" s="144">
        <f>O252*H252</f>
        <v>0</v>
      </c>
      <c r="Q252" s="144">
        <v>0</v>
      </c>
      <c r="R252" s="144">
        <f>Q252*H252</f>
        <v>0</v>
      </c>
      <c r="S252" s="144">
        <v>0</v>
      </c>
      <c r="T252" s="145">
        <f>S252*H252</f>
        <v>0</v>
      </c>
      <c r="AR252" s="146" t="s">
        <v>329</v>
      </c>
      <c r="AT252" s="146" t="s">
        <v>174</v>
      </c>
      <c r="AU252" s="146" t="s">
        <v>87</v>
      </c>
      <c r="AY252" s="18" t="s">
        <v>172</v>
      </c>
      <c r="BE252" s="147">
        <f>IF(N252="základní",J252,0)</f>
        <v>0</v>
      </c>
      <c r="BF252" s="147">
        <f>IF(N252="snížená",J252,0)</f>
        <v>0</v>
      </c>
      <c r="BG252" s="147">
        <f>IF(N252="zákl. přenesená",J252,0)</f>
        <v>0</v>
      </c>
      <c r="BH252" s="147">
        <f>IF(N252="sníž. přenesená",J252,0)</f>
        <v>0</v>
      </c>
      <c r="BI252" s="147">
        <f>IF(N252="nulová",J252,0)</f>
        <v>0</v>
      </c>
      <c r="BJ252" s="18" t="s">
        <v>85</v>
      </c>
      <c r="BK252" s="147">
        <f>ROUND(I252*H252,2)</f>
        <v>0</v>
      </c>
      <c r="BL252" s="18" t="s">
        <v>329</v>
      </c>
      <c r="BM252" s="146" t="s">
        <v>549</v>
      </c>
    </row>
    <row r="253" spans="2:65" s="1" customFormat="1" ht="10.199999999999999" x14ac:dyDescent="0.2">
      <c r="B253" s="34"/>
      <c r="D253" s="148" t="s">
        <v>180</v>
      </c>
      <c r="F253" s="149" t="s">
        <v>550</v>
      </c>
      <c r="I253" s="150"/>
      <c r="L253" s="34"/>
      <c r="M253" s="151"/>
      <c r="T253" s="55"/>
      <c r="AT253" s="18" t="s">
        <v>180</v>
      </c>
      <c r="AU253" s="18" t="s">
        <v>87</v>
      </c>
    </row>
    <row r="254" spans="2:65" s="1" customFormat="1" ht="24.15" customHeight="1" x14ac:dyDescent="0.2">
      <c r="B254" s="34"/>
      <c r="C254" s="134" t="s">
        <v>431</v>
      </c>
      <c r="D254" s="134" t="s">
        <v>174</v>
      </c>
      <c r="E254" s="135" t="s">
        <v>441</v>
      </c>
      <c r="F254" s="136" t="s">
        <v>442</v>
      </c>
      <c r="G254" s="137" t="s">
        <v>188</v>
      </c>
      <c r="H254" s="138">
        <v>81</v>
      </c>
      <c r="I254" s="139"/>
      <c r="J254" s="140">
        <f>ROUND(I254*H254,2)</f>
        <v>0</v>
      </c>
      <c r="K254" s="141"/>
      <c r="L254" s="34"/>
      <c r="M254" s="142" t="s">
        <v>34</v>
      </c>
      <c r="N254" s="143" t="s">
        <v>49</v>
      </c>
      <c r="P254" s="144">
        <f>O254*H254</f>
        <v>0</v>
      </c>
      <c r="Q254" s="144">
        <v>0</v>
      </c>
      <c r="R254" s="144">
        <f>Q254*H254</f>
        <v>0</v>
      </c>
      <c r="S254" s="144">
        <v>0</v>
      </c>
      <c r="T254" s="145">
        <f>S254*H254</f>
        <v>0</v>
      </c>
      <c r="AR254" s="146" t="s">
        <v>329</v>
      </c>
      <c r="AT254" s="146" t="s">
        <v>174</v>
      </c>
      <c r="AU254" s="146" t="s">
        <v>87</v>
      </c>
      <c r="AY254" s="18" t="s">
        <v>172</v>
      </c>
      <c r="BE254" s="147">
        <f>IF(N254="základní",J254,0)</f>
        <v>0</v>
      </c>
      <c r="BF254" s="147">
        <f>IF(N254="snížená",J254,0)</f>
        <v>0</v>
      </c>
      <c r="BG254" s="147">
        <f>IF(N254="zákl. přenesená",J254,0)</f>
        <v>0</v>
      </c>
      <c r="BH254" s="147">
        <f>IF(N254="sníž. přenesená",J254,0)</f>
        <v>0</v>
      </c>
      <c r="BI254" s="147">
        <f>IF(N254="nulová",J254,0)</f>
        <v>0</v>
      </c>
      <c r="BJ254" s="18" t="s">
        <v>85</v>
      </c>
      <c r="BK254" s="147">
        <f>ROUND(I254*H254,2)</f>
        <v>0</v>
      </c>
      <c r="BL254" s="18" t="s">
        <v>329</v>
      </c>
      <c r="BM254" s="146" t="s">
        <v>551</v>
      </c>
    </row>
    <row r="255" spans="2:65" s="1" customFormat="1" ht="19.2" x14ac:dyDescent="0.2">
      <c r="B255" s="34"/>
      <c r="D255" s="148" t="s">
        <v>180</v>
      </c>
      <c r="F255" s="149" t="s">
        <v>442</v>
      </c>
      <c r="I255" s="150"/>
      <c r="L255" s="34"/>
      <c r="M255" s="151"/>
      <c r="T255" s="55"/>
      <c r="AT255" s="18" t="s">
        <v>180</v>
      </c>
      <c r="AU255" s="18" t="s">
        <v>87</v>
      </c>
    </row>
    <row r="256" spans="2:65" s="12" customFormat="1" ht="10.199999999999999" x14ac:dyDescent="0.2">
      <c r="B256" s="154"/>
      <c r="D256" s="148" t="s">
        <v>184</v>
      </c>
      <c r="E256" s="155" t="s">
        <v>34</v>
      </c>
      <c r="F256" s="156" t="s">
        <v>552</v>
      </c>
      <c r="H256" s="157">
        <v>42</v>
      </c>
      <c r="I256" s="158"/>
      <c r="L256" s="154"/>
      <c r="M256" s="159"/>
      <c r="T256" s="160"/>
      <c r="AT256" s="155" t="s">
        <v>184</v>
      </c>
      <c r="AU256" s="155" t="s">
        <v>87</v>
      </c>
      <c r="AV256" s="12" t="s">
        <v>87</v>
      </c>
      <c r="AW256" s="12" t="s">
        <v>39</v>
      </c>
      <c r="AX256" s="12" t="s">
        <v>78</v>
      </c>
      <c r="AY256" s="155" t="s">
        <v>172</v>
      </c>
    </row>
    <row r="257" spans="2:51" s="12" customFormat="1" ht="10.199999999999999" x14ac:dyDescent="0.2">
      <c r="B257" s="154"/>
      <c r="D257" s="148" t="s">
        <v>184</v>
      </c>
      <c r="E257" s="155" t="s">
        <v>34</v>
      </c>
      <c r="F257" s="156" t="s">
        <v>553</v>
      </c>
      <c r="H257" s="157">
        <v>12</v>
      </c>
      <c r="I257" s="158"/>
      <c r="L257" s="154"/>
      <c r="M257" s="159"/>
      <c r="T257" s="160"/>
      <c r="AT257" s="155" t="s">
        <v>184</v>
      </c>
      <c r="AU257" s="155" t="s">
        <v>87</v>
      </c>
      <c r="AV257" s="12" t="s">
        <v>87</v>
      </c>
      <c r="AW257" s="12" t="s">
        <v>39</v>
      </c>
      <c r="AX257" s="12" t="s">
        <v>78</v>
      </c>
      <c r="AY257" s="155" t="s">
        <v>172</v>
      </c>
    </row>
    <row r="258" spans="2:51" s="12" customFormat="1" ht="10.199999999999999" x14ac:dyDescent="0.2">
      <c r="B258" s="154"/>
      <c r="D258" s="148" t="s">
        <v>184</v>
      </c>
      <c r="E258" s="155" t="s">
        <v>34</v>
      </c>
      <c r="F258" s="156" t="s">
        <v>554</v>
      </c>
      <c r="H258" s="157">
        <v>15</v>
      </c>
      <c r="I258" s="158"/>
      <c r="L258" s="154"/>
      <c r="M258" s="159"/>
      <c r="T258" s="160"/>
      <c r="AT258" s="155" t="s">
        <v>184</v>
      </c>
      <c r="AU258" s="155" t="s">
        <v>87</v>
      </c>
      <c r="AV258" s="12" t="s">
        <v>87</v>
      </c>
      <c r="AW258" s="12" t="s">
        <v>39</v>
      </c>
      <c r="AX258" s="12" t="s">
        <v>78</v>
      </c>
      <c r="AY258" s="155" t="s">
        <v>172</v>
      </c>
    </row>
    <row r="259" spans="2:51" s="12" customFormat="1" ht="10.199999999999999" x14ac:dyDescent="0.2">
      <c r="B259" s="154"/>
      <c r="D259" s="148" t="s">
        <v>184</v>
      </c>
      <c r="E259" s="155" t="s">
        <v>34</v>
      </c>
      <c r="F259" s="156" t="s">
        <v>553</v>
      </c>
      <c r="H259" s="157">
        <v>12</v>
      </c>
      <c r="I259" s="158"/>
      <c r="L259" s="154"/>
      <c r="M259" s="159"/>
      <c r="T259" s="160"/>
      <c r="AT259" s="155" t="s">
        <v>184</v>
      </c>
      <c r="AU259" s="155" t="s">
        <v>87</v>
      </c>
      <c r="AV259" s="12" t="s">
        <v>87</v>
      </c>
      <c r="AW259" s="12" t="s">
        <v>39</v>
      </c>
      <c r="AX259" s="12" t="s">
        <v>78</v>
      </c>
      <c r="AY259" s="155" t="s">
        <v>172</v>
      </c>
    </row>
    <row r="260" spans="2:51" s="13" customFormat="1" ht="10.199999999999999" x14ac:dyDescent="0.2">
      <c r="B260" s="164"/>
      <c r="D260" s="148" t="s">
        <v>184</v>
      </c>
      <c r="E260" s="165" t="s">
        <v>34</v>
      </c>
      <c r="F260" s="166" t="s">
        <v>259</v>
      </c>
      <c r="H260" s="167">
        <v>81</v>
      </c>
      <c r="I260" s="168"/>
      <c r="L260" s="164"/>
      <c r="M260" s="184"/>
      <c r="N260" s="185"/>
      <c r="O260" s="185"/>
      <c r="P260" s="185"/>
      <c r="Q260" s="185"/>
      <c r="R260" s="185"/>
      <c r="S260" s="185"/>
      <c r="T260" s="186"/>
      <c r="AT260" s="165" t="s">
        <v>184</v>
      </c>
      <c r="AU260" s="165" t="s">
        <v>87</v>
      </c>
      <c r="AV260" s="13" t="s">
        <v>178</v>
      </c>
      <c r="AW260" s="13" t="s">
        <v>39</v>
      </c>
      <c r="AX260" s="13" t="s">
        <v>85</v>
      </c>
      <c r="AY260" s="165" t="s">
        <v>172</v>
      </c>
    </row>
    <row r="261" spans="2:51" s="1" customFormat="1" ht="6.9" customHeight="1" x14ac:dyDescent="0.2">
      <c r="B261" s="43"/>
      <c r="C261" s="44"/>
      <c r="D261" s="44"/>
      <c r="E261" s="44"/>
      <c r="F261" s="44"/>
      <c r="G261" s="44"/>
      <c r="H261" s="44"/>
      <c r="I261" s="44"/>
      <c r="J261" s="44"/>
      <c r="K261" s="44"/>
      <c r="L261" s="34"/>
    </row>
  </sheetData>
  <sheetProtection algorithmName="SHA-512" hashValue="Aft5BBQwiLJISxpTU3orxPY0JxA1B0tkZiyFjYF67tNY4WfgDgo/YZ/IQGiZqMODped0do03f2N/pNKTmfr0SQ==" saltValue="zzQOvyWXpRRrYU08IdFIE/64c44jaWjW9zgu8vsFT89q59Gt/xdcTmQmWpsHdTdTg8X7LKMGd3X6yR4O25shLg==" spinCount="100000" sheet="1" objects="1" scenarios="1" formatColumns="0" formatRows="0" autoFilter="0"/>
  <autoFilter ref="C93:K260" xr:uid="{00000000-0009-0000-0000-000003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 xr:uid="{00000000-0004-0000-0300-000000000000}"/>
    <hyperlink ref="F103" r:id="rId2" xr:uid="{00000000-0004-0000-0300-000001000000}"/>
    <hyperlink ref="F107" r:id="rId3" xr:uid="{00000000-0004-0000-0300-000002000000}"/>
    <hyperlink ref="F111" r:id="rId4" xr:uid="{00000000-0004-0000-0300-000003000000}"/>
    <hyperlink ref="F115" r:id="rId5" xr:uid="{00000000-0004-0000-0300-000004000000}"/>
    <hyperlink ref="F119" r:id="rId6" xr:uid="{00000000-0004-0000-0300-000005000000}"/>
    <hyperlink ref="F124" r:id="rId7" xr:uid="{00000000-0004-0000-0300-000006000000}"/>
    <hyperlink ref="F131" r:id="rId8" xr:uid="{00000000-0004-0000-0300-000007000000}"/>
    <hyperlink ref="F141" r:id="rId9" xr:uid="{00000000-0004-0000-0300-000008000000}"/>
    <hyperlink ref="F145" r:id="rId10" xr:uid="{00000000-0004-0000-0300-000009000000}"/>
    <hyperlink ref="F153" r:id="rId11" xr:uid="{00000000-0004-0000-0300-00000A000000}"/>
    <hyperlink ref="F164" r:id="rId12" xr:uid="{00000000-0004-0000-0300-00000B000000}"/>
    <hyperlink ref="F176" r:id="rId13" xr:uid="{00000000-0004-0000-0300-00000C000000}"/>
    <hyperlink ref="F179" r:id="rId14" xr:uid="{00000000-0004-0000-0300-00000D000000}"/>
    <hyperlink ref="F189" r:id="rId15" xr:uid="{00000000-0004-0000-0300-00000E000000}"/>
    <hyperlink ref="F202" r:id="rId16" xr:uid="{00000000-0004-0000-0300-00000F000000}"/>
    <hyperlink ref="F206" r:id="rId17" xr:uid="{00000000-0004-0000-0300-000010000000}"/>
    <hyperlink ref="F212" r:id="rId18" xr:uid="{00000000-0004-0000-0300-000011000000}"/>
    <hyperlink ref="F215" r:id="rId19" xr:uid="{00000000-0004-0000-0300-000012000000}"/>
    <hyperlink ref="F220" r:id="rId20" xr:uid="{00000000-0004-0000-0300-000013000000}"/>
    <hyperlink ref="F223" r:id="rId21" xr:uid="{00000000-0004-0000-0300-000014000000}"/>
    <hyperlink ref="F227" r:id="rId22" xr:uid="{00000000-0004-0000-0300-000015000000}"/>
    <hyperlink ref="F234" r:id="rId23" xr:uid="{00000000-0004-0000-0300-000016000000}"/>
    <hyperlink ref="F238" r:id="rId24" xr:uid="{00000000-0004-0000-0300-000017000000}"/>
    <hyperlink ref="F242" r:id="rId25" xr:uid="{00000000-0004-0000-0300-000018000000}"/>
    <hyperlink ref="F245" r:id="rId26" xr:uid="{00000000-0004-0000-0300-000019000000}"/>
    <hyperlink ref="F249" r:id="rId27" xr:uid="{00000000-0004-0000-0300-00001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54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99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148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555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19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ROUND(J94,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ROUND((SUM(BE94:BE253)),  2)</f>
        <v>0</v>
      </c>
      <c r="I35" s="95">
        <v>0.21</v>
      </c>
      <c r="J35" s="85">
        <f>ROUND(((SUM(BE94:BE253))*I35),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ROUND((SUM(BF94:BF253)),  2)</f>
        <v>0</v>
      </c>
      <c r="I36" s="95">
        <v>0.12</v>
      </c>
      <c r="J36" s="85">
        <f>ROUND(((SUM(BF94:BF253))*I36),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ROUND((SUM(BG94:BG253)),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ROUND((SUM(BH94:BH253)),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ROUND((SUM(BI94:BI253)),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148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09 - KOLUMBÁRIUM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J94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J95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J96</f>
        <v>0</v>
      </c>
      <c r="L65" s="109"/>
    </row>
    <row r="66" spans="2:12" s="9" customFormat="1" ht="19.95" customHeight="1" x14ac:dyDescent="0.2">
      <c r="B66" s="109"/>
      <c r="D66" s="110" t="s">
        <v>206</v>
      </c>
      <c r="E66" s="111"/>
      <c r="F66" s="111"/>
      <c r="G66" s="111"/>
      <c r="H66" s="111"/>
      <c r="I66" s="111"/>
      <c r="J66" s="112">
        <f>J121</f>
        <v>0</v>
      </c>
      <c r="L66" s="109"/>
    </row>
    <row r="67" spans="2:12" s="9" customFormat="1" ht="19.95" customHeight="1" x14ac:dyDescent="0.2">
      <c r="B67" s="109"/>
      <c r="D67" s="110" t="s">
        <v>207</v>
      </c>
      <c r="E67" s="111"/>
      <c r="F67" s="111"/>
      <c r="G67" s="111"/>
      <c r="H67" s="111"/>
      <c r="I67" s="111"/>
      <c r="J67" s="112">
        <f>J153</f>
        <v>0</v>
      </c>
      <c r="L67" s="109"/>
    </row>
    <row r="68" spans="2:12" s="9" customFormat="1" ht="19.95" customHeight="1" x14ac:dyDescent="0.2">
      <c r="B68" s="109"/>
      <c r="D68" s="110" t="s">
        <v>208</v>
      </c>
      <c r="E68" s="111"/>
      <c r="F68" s="111"/>
      <c r="G68" s="111"/>
      <c r="H68" s="111"/>
      <c r="I68" s="111"/>
      <c r="J68" s="112">
        <f>J195</f>
        <v>0</v>
      </c>
      <c r="L68" s="109"/>
    </row>
    <row r="69" spans="2:12" s="9" customFormat="1" ht="19.95" customHeight="1" x14ac:dyDescent="0.2">
      <c r="B69" s="109"/>
      <c r="D69" s="110" t="s">
        <v>209</v>
      </c>
      <c r="E69" s="111"/>
      <c r="F69" s="111"/>
      <c r="G69" s="111"/>
      <c r="H69" s="111"/>
      <c r="I69" s="111"/>
      <c r="J69" s="112">
        <f>J227</f>
        <v>0</v>
      </c>
      <c r="L69" s="109"/>
    </row>
    <row r="70" spans="2:12" s="9" customFormat="1" ht="19.95" customHeight="1" x14ac:dyDescent="0.2">
      <c r="B70" s="109"/>
      <c r="D70" s="110" t="s">
        <v>210</v>
      </c>
      <c r="E70" s="111"/>
      <c r="F70" s="111"/>
      <c r="G70" s="111"/>
      <c r="H70" s="111"/>
      <c r="I70" s="111"/>
      <c r="J70" s="112">
        <f>J242</f>
        <v>0</v>
      </c>
      <c r="L70" s="109"/>
    </row>
    <row r="71" spans="2:12" s="8" customFormat="1" ht="24.9" customHeight="1" x14ac:dyDescent="0.2">
      <c r="B71" s="105"/>
      <c r="D71" s="106" t="s">
        <v>211</v>
      </c>
      <c r="E71" s="107"/>
      <c r="F71" s="107"/>
      <c r="G71" s="107"/>
      <c r="H71" s="107"/>
      <c r="I71" s="107"/>
      <c r="J71" s="108">
        <f>J246</f>
        <v>0</v>
      </c>
      <c r="L71" s="105"/>
    </row>
    <row r="72" spans="2:12" s="9" customFormat="1" ht="19.95" customHeight="1" x14ac:dyDescent="0.2">
      <c r="B72" s="109"/>
      <c r="D72" s="110" t="s">
        <v>212</v>
      </c>
      <c r="E72" s="111"/>
      <c r="F72" s="111"/>
      <c r="G72" s="111"/>
      <c r="H72" s="111"/>
      <c r="I72" s="111"/>
      <c r="J72" s="112">
        <f>J247</f>
        <v>0</v>
      </c>
      <c r="L72" s="109"/>
    </row>
    <row r="73" spans="2:12" s="1" customFormat="1" ht="21.75" customHeight="1" x14ac:dyDescent="0.2">
      <c r="B73" s="34"/>
      <c r="L73" s="34"/>
    </row>
    <row r="74" spans="2:12" s="1" customFormat="1" ht="6.9" customHeight="1" x14ac:dyDescent="0.2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4"/>
    </row>
    <row r="78" spans="2:12" s="1" customFormat="1" ht="6.9" customHeight="1" x14ac:dyDescent="0.2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34"/>
    </row>
    <row r="79" spans="2:12" s="1" customFormat="1" ht="24.9" customHeight="1" x14ac:dyDescent="0.2">
      <c r="B79" s="34"/>
      <c r="C79" s="22" t="s">
        <v>157</v>
      </c>
      <c r="L79" s="34"/>
    </row>
    <row r="80" spans="2:12" s="1" customFormat="1" ht="6.9" customHeight="1" x14ac:dyDescent="0.2">
      <c r="B80" s="34"/>
      <c r="L80" s="34"/>
    </row>
    <row r="81" spans="2:63" s="1" customFormat="1" ht="12" customHeight="1" x14ac:dyDescent="0.2">
      <c r="B81" s="34"/>
      <c r="C81" s="28" t="s">
        <v>16</v>
      </c>
      <c r="L81" s="34"/>
    </row>
    <row r="82" spans="2:63" s="1" customFormat="1" ht="16.5" customHeight="1" x14ac:dyDescent="0.2">
      <c r="B82" s="34"/>
      <c r="E82" s="328" t="str">
        <f>E7</f>
        <v>ÚPRAVY HŘBITOVA KBELY- ETAPA1</v>
      </c>
      <c r="F82" s="329"/>
      <c r="G82" s="329"/>
      <c r="H82" s="329"/>
      <c r="L82" s="34"/>
    </row>
    <row r="83" spans="2:63" ht="12" customHeight="1" x14ac:dyDescent="0.2">
      <c r="B83" s="21"/>
      <c r="C83" s="28" t="s">
        <v>147</v>
      </c>
      <c r="L83" s="21"/>
    </row>
    <row r="84" spans="2:63" s="1" customFormat="1" ht="16.5" customHeight="1" x14ac:dyDescent="0.2">
      <c r="B84" s="34"/>
      <c r="E84" s="328" t="s">
        <v>148</v>
      </c>
      <c r="F84" s="330"/>
      <c r="G84" s="330"/>
      <c r="H84" s="330"/>
      <c r="L84" s="34"/>
    </row>
    <row r="85" spans="2:63" s="1" customFormat="1" ht="12" customHeight="1" x14ac:dyDescent="0.2">
      <c r="B85" s="34"/>
      <c r="C85" s="28" t="s">
        <v>149</v>
      </c>
      <c r="L85" s="34"/>
    </row>
    <row r="86" spans="2:63" s="1" customFormat="1" ht="16.5" customHeight="1" x14ac:dyDescent="0.2">
      <c r="B86" s="34"/>
      <c r="E86" s="292" t="str">
        <f>E11</f>
        <v>09 - KOLUMBÁRIUM</v>
      </c>
      <c r="F86" s="330"/>
      <c r="G86" s="330"/>
      <c r="H86" s="330"/>
      <c r="L86" s="34"/>
    </row>
    <row r="87" spans="2:63" s="1" customFormat="1" ht="6.9" customHeight="1" x14ac:dyDescent="0.2">
      <c r="B87" s="34"/>
      <c r="L87" s="34"/>
    </row>
    <row r="88" spans="2:63" s="1" customFormat="1" ht="12" customHeight="1" x14ac:dyDescent="0.2">
      <c r="B88" s="34"/>
      <c r="C88" s="28" t="s">
        <v>21</v>
      </c>
      <c r="F88" s="26" t="str">
        <f>F14</f>
        <v>Praha 9-Kbely</v>
      </c>
      <c r="I88" s="28" t="s">
        <v>23</v>
      </c>
      <c r="J88" s="51" t="str">
        <f>IF(J14="","",J14)</f>
        <v>17. 11. 2024</v>
      </c>
      <c r="L88" s="34"/>
    </row>
    <row r="89" spans="2:63" s="1" customFormat="1" ht="6.9" customHeight="1" x14ac:dyDescent="0.2">
      <c r="B89" s="34"/>
      <c r="L89" s="34"/>
    </row>
    <row r="90" spans="2:63" s="1" customFormat="1" ht="25.65" customHeight="1" x14ac:dyDescent="0.2">
      <c r="B90" s="34"/>
      <c r="C90" s="28" t="s">
        <v>29</v>
      </c>
      <c r="F90" s="26" t="str">
        <f>E17</f>
        <v>MĆ Praha 19, Semilská 43/1, 197 00 Praha 9-Kbely</v>
      </c>
      <c r="I90" s="28" t="s">
        <v>37</v>
      </c>
      <c r="J90" s="32" t="str">
        <f>E23</f>
        <v xml:space="preserve">Ing.Jan Pustějovský, Ph.D.,  </v>
      </c>
      <c r="L90" s="34"/>
    </row>
    <row r="91" spans="2:63" s="1" customFormat="1" ht="15.15" customHeight="1" x14ac:dyDescent="0.2">
      <c r="B91" s="34"/>
      <c r="C91" s="28" t="s">
        <v>35</v>
      </c>
      <c r="F91" s="26" t="str">
        <f>IF(E20="","",E20)</f>
        <v>Vyplň údaj</v>
      </c>
      <c r="I91" s="28" t="s">
        <v>40</v>
      </c>
      <c r="J91" s="32" t="str">
        <f>E26</f>
        <v xml:space="preserve"> </v>
      </c>
      <c r="L91" s="34"/>
    </row>
    <row r="92" spans="2:63" s="1" customFormat="1" ht="10.35" customHeight="1" x14ac:dyDescent="0.2">
      <c r="B92" s="34"/>
      <c r="L92" s="34"/>
    </row>
    <row r="93" spans="2:63" s="10" customFormat="1" ht="29.25" customHeight="1" x14ac:dyDescent="0.2">
      <c r="B93" s="113"/>
      <c r="C93" s="114" t="s">
        <v>158</v>
      </c>
      <c r="D93" s="115" t="s">
        <v>63</v>
      </c>
      <c r="E93" s="115" t="s">
        <v>59</v>
      </c>
      <c r="F93" s="115" t="s">
        <v>60</v>
      </c>
      <c r="G93" s="115" t="s">
        <v>159</v>
      </c>
      <c r="H93" s="115" t="s">
        <v>160</v>
      </c>
      <c r="I93" s="115" t="s">
        <v>161</v>
      </c>
      <c r="J93" s="116" t="s">
        <v>153</v>
      </c>
      <c r="K93" s="117" t="s">
        <v>162</v>
      </c>
      <c r="L93" s="113"/>
      <c r="M93" s="58" t="s">
        <v>34</v>
      </c>
      <c r="N93" s="59" t="s">
        <v>48</v>
      </c>
      <c r="O93" s="59" t="s">
        <v>163</v>
      </c>
      <c r="P93" s="59" t="s">
        <v>164</v>
      </c>
      <c r="Q93" s="59" t="s">
        <v>165</v>
      </c>
      <c r="R93" s="59" t="s">
        <v>166</v>
      </c>
      <c r="S93" s="59" t="s">
        <v>167</v>
      </c>
      <c r="T93" s="60" t="s">
        <v>168</v>
      </c>
    </row>
    <row r="94" spans="2:63" s="1" customFormat="1" ht="22.8" customHeight="1" x14ac:dyDescent="0.3">
      <c r="B94" s="34"/>
      <c r="C94" s="63" t="s">
        <v>169</v>
      </c>
      <c r="J94" s="118">
        <f>BK94</f>
        <v>0</v>
      </c>
      <c r="L94" s="34"/>
      <c r="M94" s="61"/>
      <c r="N94" s="52"/>
      <c r="O94" s="52"/>
      <c r="P94" s="119">
        <f>P95+P246</f>
        <v>0</v>
      </c>
      <c r="Q94" s="52"/>
      <c r="R94" s="119">
        <f>R95+R246</f>
        <v>61.355657353915198</v>
      </c>
      <c r="S94" s="52"/>
      <c r="T94" s="120">
        <f>T95+T246</f>
        <v>0</v>
      </c>
      <c r="AT94" s="18" t="s">
        <v>77</v>
      </c>
      <c r="AU94" s="18" t="s">
        <v>154</v>
      </c>
      <c r="BK94" s="121">
        <f>BK95+BK246</f>
        <v>0</v>
      </c>
    </row>
    <row r="95" spans="2:63" s="11" customFormat="1" ht="25.95" customHeight="1" x14ac:dyDescent="0.25">
      <c r="B95" s="122"/>
      <c r="D95" s="123" t="s">
        <v>77</v>
      </c>
      <c r="E95" s="124" t="s">
        <v>170</v>
      </c>
      <c r="F95" s="124" t="s">
        <v>171</v>
      </c>
      <c r="I95" s="125"/>
      <c r="J95" s="126">
        <f>BK95</f>
        <v>0</v>
      </c>
      <c r="L95" s="122"/>
      <c r="M95" s="127"/>
      <c r="P95" s="128">
        <f>P96+P121+P153+P195+P227+P242</f>
        <v>0</v>
      </c>
      <c r="R95" s="128">
        <f>R96+R121+R153+R195+R227+R242</f>
        <v>61.355657353915198</v>
      </c>
      <c r="T95" s="129">
        <f>T96+T121+T153+T195+T227+T242</f>
        <v>0</v>
      </c>
      <c r="AR95" s="123" t="s">
        <v>85</v>
      </c>
      <c r="AT95" s="130" t="s">
        <v>77</v>
      </c>
      <c r="AU95" s="130" t="s">
        <v>78</v>
      </c>
      <c r="AY95" s="123" t="s">
        <v>172</v>
      </c>
      <c r="BK95" s="131">
        <f>BK96+BK121+BK153+BK195+BK227+BK242</f>
        <v>0</v>
      </c>
    </row>
    <row r="96" spans="2:63" s="11" customFormat="1" ht="22.8" customHeight="1" x14ac:dyDescent="0.25">
      <c r="B96" s="122"/>
      <c r="D96" s="123" t="s">
        <v>77</v>
      </c>
      <c r="E96" s="132" t="s">
        <v>85</v>
      </c>
      <c r="F96" s="132" t="s">
        <v>173</v>
      </c>
      <c r="I96" s="125"/>
      <c r="J96" s="133">
        <f>BK96</f>
        <v>0</v>
      </c>
      <c r="L96" s="122"/>
      <c r="M96" s="127"/>
      <c r="P96" s="128">
        <f>SUM(P97:P120)</f>
        <v>0</v>
      </c>
      <c r="R96" s="128">
        <f>SUM(R97:R120)</f>
        <v>0</v>
      </c>
      <c r="T96" s="129">
        <f>SUM(T97:T120)</f>
        <v>0</v>
      </c>
      <c r="AR96" s="123" t="s">
        <v>85</v>
      </c>
      <c r="AT96" s="130" t="s">
        <v>77</v>
      </c>
      <c r="AU96" s="130" t="s">
        <v>85</v>
      </c>
      <c r="AY96" s="123" t="s">
        <v>172</v>
      </c>
      <c r="BK96" s="131">
        <f>SUM(BK97:BK120)</f>
        <v>0</v>
      </c>
    </row>
    <row r="97" spans="2:65" s="1" customFormat="1" ht="21.75" customHeight="1" x14ac:dyDescent="0.2">
      <c r="B97" s="34"/>
      <c r="C97" s="134" t="s">
        <v>85</v>
      </c>
      <c r="D97" s="134" t="s">
        <v>174</v>
      </c>
      <c r="E97" s="135" t="s">
        <v>213</v>
      </c>
      <c r="F97" s="136" t="s">
        <v>214</v>
      </c>
      <c r="G97" s="137" t="s">
        <v>215</v>
      </c>
      <c r="H97" s="138">
        <v>12.625999999999999</v>
      </c>
      <c r="I97" s="139"/>
      <c r="J97" s="140">
        <f>ROUND(I97*H97,2)</f>
        <v>0</v>
      </c>
      <c r="K97" s="141"/>
      <c r="L97" s="34"/>
      <c r="M97" s="142" t="s">
        <v>34</v>
      </c>
      <c r="N97" s="143" t="s">
        <v>49</v>
      </c>
      <c r="P97" s="144">
        <f>O97*H97</f>
        <v>0</v>
      </c>
      <c r="Q97" s="144">
        <v>0</v>
      </c>
      <c r="R97" s="144">
        <f>Q97*H97</f>
        <v>0</v>
      </c>
      <c r="S97" s="144">
        <v>0</v>
      </c>
      <c r="T97" s="145">
        <f>S97*H97</f>
        <v>0</v>
      </c>
      <c r="AR97" s="146" t="s">
        <v>178</v>
      </c>
      <c r="AT97" s="146" t="s">
        <v>174</v>
      </c>
      <c r="AU97" s="146" t="s">
        <v>87</v>
      </c>
      <c r="AY97" s="18" t="s">
        <v>172</v>
      </c>
      <c r="BE97" s="147">
        <f>IF(N97="základní",J97,0)</f>
        <v>0</v>
      </c>
      <c r="BF97" s="147">
        <f>IF(N97="snížená",J97,0)</f>
        <v>0</v>
      </c>
      <c r="BG97" s="147">
        <f>IF(N97="zákl. přenesená",J97,0)</f>
        <v>0</v>
      </c>
      <c r="BH97" s="147">
        <f>IF(N97="sníž. přenesená",J97,0)</f>
        <v>0</v>
      </c>
      <c r="BI97" s="147">
        <f>IF(N97="nulová",J97,0)</f>
        <v>0</v>
      </c>
      <c r="BJ97" s="18" t="s">
        <v>85</v>
      </c>
      <c r="BK97" s="147">
        <f>ROUND(I97*H97,2)</f>
        <v>0</v>
      </c>
      <c r="BL97" s="18" t="s">
        <v>178</v>
      </c>
      <c r="BM97" s="146" t="s">
        <v>556</v>
      </c>
    </row>
    <row r="98" spans="2:65" s="1" customFormat="1" ht="19.2" x14ac:dyDescent="0.2">
      <c r="B98" s="34"/>
      <c r="D98" s="148" t="s">
        <v>180</v>
      </c>
      <c r="F98" s="149" t="s">
        <v>217</v>
      </c>
      <c r="I98" s="150"/>
      <c r="L98" s="34"/>
      <c r="M98" s="151"/>
      <c r="T98" s="55"/>
      <c r="AT98" s="18" t="s">
        <v>180</v>
      </c>
      <c r="AU98" s="18" t="s">
        <v>87</v>
      </c>
    </row>
    <row r="99" spans="2:65" s="1" customFormat="1" ht="10.199999999999999" x14ac:dyDescent="0.2">
      <c r="B99" s="34"/>
      <c r="D99" s="152" t="s">
        <v>182</v>
      </c>
      <c r="F99" s="153" t="s">
        <v>453</v>
      </c>
      <c r="I99" s="150"/>
      <c r="L99" s="34"/>
      <c r="M99" s="151"/>
      <c r="T99" s="55"/>
      <c r="AT99" s="18" t="s">
        <v>182</v>
      </c>
      <c r="AU99" s="18" t="s">
        <v>87</v>
      </c>
    </row>
    <row r="100" spans="2:65" s="12" customFormat="1" ht="10.199999999999999" x14ac:dyDescent="0.2">
      <c r="B100" s="154"/>
      <c r="D100" s="148" t="s">
        <v>184</v>
      </c>
      <c r="E100" s="155" t="s">
        <v>34</v>
      </c>
      <c r="F100" s="156" t="s">
        <v>557</v>
      </c>
      <c r="H100" s="157">
        <v>12.625999999999999</v>
      </c>
      <c r="I100" s="158"/>
      <c r="L100" s="154"/>
      <c r="M100" s="159"/>
      <c r="T100" s="160"/>
      <c r="AT100" s="155" t="s">
        <v>184</v>
      </c>
      <c r="AU100" s="155" t="s">
        <v>87</v>
      </c>
      <c r="AV100" s="12" t="s">
        <v>87</v>
      </c>
      <c r="AW100" s="12" t="s">
        <v>39</v>
      </c>
      <c r="AX100" s="12" t="s">
        <v>85</v>
      </c>
      <c r="AY100" s="155" t="s">
        <v>172</v>
      </c>
    </row>
    <row r="101" spans="2:65" s="1" customFormat="1" ht="21.75" customHeight="1" x14ac:dyDescent="0.2">
      <c r="B101" s="34"/>
      <c r="C101" s="134" t="s">
        <v>87</v>
      </c>
      <c r="D101" s="134" t="s">
        <v>174</v>
      </c>
      <c r="E101" s="135" t="s">
        <v>220</v>
      </c>
      <c r="F101" s="136" t="s">
        <v>221</v>
      </c>
      <c r="G101" s="137" t="s">
        <v>215</v>
      </c>
      <c r="H101" s="138">
        <v>6.7110000000000003</v>
      </c>
      <c r="I101" s="139"/>
      <c r="J101" s="140">
        <f>ROUND(I101*H101,2)</f>
        <v>0</v>
      </c>
      <c r="K101" s="141"/>
      <c r="L101" s="34"/>
      <c r="M101" s="142" t="s">
        <v>34</v>
      </c>
      <c r="N101" s="143" t="s">
        <v>49</v>
      </c>
      <c r="P101" s="144">
        <f>O101*H101</f>
        <v>0</v>
      </c>
      <c r="Q101" s="144">
        <v>0</v>
      </c>
      <c r="R101" s="144">
        <f>Q101*H101</f>
        <v>0</v>
      </c>
      <c r="S101" s="144">
        <v>0</v>
      </c>
      <c r="T101" s="145">
        <f>S101*H101</f>
        <v>0</v>
      </c>
      <c r="AR101" s="146" t="s">
        <v>178</v>
      </c>
      <c r="AT101" s="146" t="s">
        <v>174</v>
      </c>
      <c r="AU101" s="146" t="s">
        <v>87</v>
      </c>
      <c r="AY101" s="18" t="s">
        <v>172</v>
      </c>
      <c r="BE101" s="147">
        <f>IF(N101="základní",J101,0)</f>
        <v>0</v>
      </c>
      <c r="BF101" s="147">
        <f>IF(N101="snížená",J101,0)</f>
        <v>0</v>
      </c>
      <c r="BG101" s="147">
        <f>IF(N101="zákl. přenesená",J101,0)</f>
        <v>0</v>
      </c>
      <c r="BH101" s="147">
        <f>IF(N101="sníž. přenesená",J101,0)</f>
        <v>0</v>
      </c>
      <c r="BI101" s="147">
        <f>IF(N101="nulová",J101,0)</f>
        <v>0</v>
      </c>
      <c r="BJ101" s="18" t="s">
        <v>85</v>
      </c>
      <c r="BK101" s="147">
        <f>ROUND(I101*H101,2)</f>
        <v>0</v>
      </c>
      <c r="BL101" s="18" t="s">
        <v>178</v>
      </c>
      <c r="BM101" s="146" t="s">
        <v>558</v>
      </c>
    </row>
    <row r="102" spans="2:65" s="1" customFormat="1" ht="19.2" x14ac:dyDescent="0.2">
      <c r="B102" s="34"/>
      <c r="D102" s="148" t="s">
        <v>180</v>
      </c>
      <c r="F102" s="149" t="s">
        <v>223</v>
      </c>
      <c r="I102" s="150"/>
      <c r="L102" s="34"/>
      <c r="M102" s="151"/>
      <c r="T102" s="55"/>
      <c r="AT102" s="18" t="s">
        <v>180</v>
      </c>
      <c r="AU102" s="18" t="s">
        <v>87</v>
      </c>
    </row>
    <row r="103" spans="2:65" s="1" customFormat="1" ht="10.199999999999999" x14ac:dyDescent="0.2">
      <c r="B103" s="34"/>
      <c r="D103" s="152" t="s">
        <v>182</v>
      </c>
      <c r="F103" s="153" t="s">
        <v>456</v>
      </c>
      <c r="I103" s="150"/>
      <c r="L103" s="34"/>
      <c r="M103" s="151"/>
      <c r="T103" s="55"/>
      <c r="AT103" s="18" t="s">
        <v>182</v>
      </c>
      <c r="AU103" s="18" t="s">
        <v>87</v>
      </c>
    </row>
    <row r="104" spans="2:65" s="12" customFormat="1" ht="10.199999999999999" x14ac:dyDescent="0.2">
      <c r="B104" s="154"/>
      <c r="D104" s="148" t="s">
        <v>184</v>
      </c>
      <c r="E104" s="155" t="s">
        <v>34</v>
      </c>
      <c r="F104" s="156" t="s">
        <v>559</v>
      </c>
      <c r="H104" s="157">
        <v>6.7110000000000003</v>
      </c>
      <c r="I104" s="158"/>
      <c r="L104" s="154"/>
      <c r="M104" s="159"/>
      <c r="T104" s="160"/>
      <c r="AT104" s="155" t="s">
        <v>184</v>
      </c>
      <c r="AU104" s="155" t="s">
        <v>87</v>
      </c>
      <c r="AV104" s="12" t="s">
        <v>87</v>
      </c>
      <c r="AW104" s="12" t="s">
        <v>39</v>
      </c>
      <c r="AX104" s="12" t="s">
        <v>85</v>
      </c>
      <c r="AY104" s="155" t="s">
        <v>172</v>
      </c>
    </row>
    <row r="105" spans="2:65" s="1" customFormat="1" ht="16.5" customHeight="1" x14ac:dyDescent="0.2">
      <c r="B105" s="34"/>
      <c r="C105" s="134" t="s">
        <v>193</v>
      </c>
      <c r="D105" s="134" t="s">
        <v>174</v>
      </c>
      <c r="E105" s="135" t="s">
        <v>226</v>
      </c>
      <c r="F105" s="136" t="s">
        <v>227</v>
      </c>
      <c r="G105" s="137" t="s">
        <v>228</v>
      </c>
      <c r="H105" s="138">
        <v>11.409000000000001</v>
      </c>
      <c r="I105" s="139"/>
      <c r="J105" s="140">
        <f>ROUND(I105*H105,2)</f>
        <v>0</v>
      </c>
      <c r="K105" s="141"/>
      <c r="L105" s="34"/>
      <c r="M105" s="142" t="s">
        <v>34</v>
      </c>
      <c r="N105" s="143" t="s">
        <v>49</v>
      </c>
      <c r="P105" s="144">
        <f>O105*H105</f>
        <v>0</v>
      </c>
      <c r="Q105" s="144">
        <v>0</v>
      </c>
      <c r="R105" s="144">
        <f>Q105*H105</f>
        <v>0</v>
      </c>
      <c r="S105" s="144">
        <v>0</v>
      </c>
      <c r="T105" s="145">
        <f>S105*H105</f>
        <v>0</v>
      </c>
      <c r="AR105" s="146" t="s">
        <v>178</v>
      </c>
      <c r="AT105" s="146" t="s">
        <v>174</v>
      </c>
      <c r="AU105" s="146" t="s">
        <v>87</v>
      </c>
      <c r="AY105" s="18" t="s">
        <v>172</v>
      </c>
      <c r="BE105" s="147">
        <f>IF(N105="základní",J105,0)</f>
        <v>0</v>
      </c>
      <c r="BF105" s="147">
        <f>IF(N105="snížená",J105,0)</f>
        <v>0</v>
      </c>
      <c r="BG105" s="147">
        <f>IF(N105="zákl. přenesená",J105,0)</f>
        <v>0</v>
      </c>
      <c r="BH105" s="147">
        <f>IF(N105="sníž. přenesená",J105,0)</f>
        <v>0</v>
      </c>
      <c r="BI105" s="147">
        <f>IF(N105="nulová",J105,0)</f>
        <v>0</v>
      </c>
      <c r="BJ105" s="18" t="s">
        <v>85</v>
      </c>
      <c r="BK105" s="147">
        <f>ROUND(I105*H105,2)</f>
        <v>0</v>
      </c>
      <c r="BL105" s="18" t="s">
        <v>178</v>
      </c>
      <c r="BM105" s="146" t="s">
        <v>560</v>
      </c>
    </row>
    <row r="106" spans="2:65" s="1" customFormat="1" ht="19.2" x14ac:dyDescent="0.2">
      <c r="B106" s="34"/>
      <c r="D106" s="148" t="s">
        <v>180</v>
      </c>
      <c r="F106" s="149" t="s">
        <v>230</v>
      </c>
      <c r="I106" s="150"/>
      <c r="L106" s="34"/>
      <c r="M106" s="151"/>
      <c r="T106" s="55"/>
      <c r="AT106" s="18" t="s">
        <v>180</v>
      </c>
      <c r="AU106" s="18" t="s">
        <v>87</v>
      </c>
    </row>
    <row r="107" spans="2:65" s="1" customFormat="1" ht="10.199999999999999" x14ac:dyDescent="0.2">
      <c r="B107" s="34"/>
      <c r="D107" s="152" t="s">
        <v>182</v>
      </c>
      <c r="F107" s="153" t="s">
        <v>459</v>
      </c>
      <c r="I107" s="150"/>
      <c r="L107" s="34"/>
      <c r="M107" s="151"/>
      <c r="T107" s="55"/>
      <c r="AT107" s="18" t="s">
        <v>182</v>
      </c>
      <c r="AU107" s="18" t="s">
        <v>87</v>
      </c>
    </row>
    <row r="108" spans="2:65" s="12" customFormat="1" ht="10.199999999999999" x14ac:dyDescent="0.2">
      <c r="B108" s="154"/>
      <c r="D108" s="148" t="s">
        <v>184</v>
      </c>
      <c r="E108" s="155" t="s">
        <v>34</v>
      </c>
      <c r="F108" s="156" t="s">
        <v>561</v>
      </c>
      <c r="H108" s="157">
        <v>11.409000000000001</v>
      </c>
      <c r="I108" s="158"/>
      <c r="L108" s="154"/>
      <c r="M108" s="159"/>
      <c r="T108" s="160"/>
      <c r="AT108" s="155" t="s">
        <v>184</v>
      </c>
      <c r="AU108" s="155" t="s">
        <v>87</v>
      </c>
      <c r="AV108" s="12" t="s">
        <v>87</v>
      </c>
      <c r="AW108" s="12" t="s">
        <v>39</v>
      </c>
      <c r="AX108" s="12" t="s">
        <v>85</v>
      </c>
      <c r="AY108" s="155" t="s">
        <v>172</v>
      </c>
    </row>
    <row r="109" spans="2:65" s="1" customFormat="1" ht="16.5" customHeight="1" x14ac:dyDescent="0.2">
      <c r="B109" s="34"/>
      <c r="C109" s="134" t="s">
        <v>178</v>
      </c>
      <c r="D109" s="134" t="s">
        <v>174</v>
      </c>
      <c r="E109" s="135" t="s">
        <v>233</v>
      </c>
      <c r="F109" s="136" t="s">
        <v>234</v>
      </c>
      <c r="G109" s="137" t="s">
        <v>215</v>
      </c>
      <c r="H109" s="138">
        <v>5.915</v>
      </c>
      <c r="I109" s="139"/>
      <c r="J109" s="140">
        <f>ROUND(I109*H109,2)</f>
        <v>0</v>
      </c>
      <c r="K109" s="141"/>
      <c r="L109" s="34"/>
      <c r="M109" s="142" t="s">
        <v>34</v>
      </c>
      <c r="N109" s="143" t="s">
        <v>49</v>
      </c>
      <c r="P109" s="144">
        <f>O109*H109</f>
        <v>0</v>
      </c>
      <c r="Q109" s="144">
        <v>0</v>
      </c>
      <c r="R109" s="144">
        <f>Q109*H109</f>
        <v>0</v>
      </c>
      <c r="S109" s="144">
        <v>0</v>
      </c>
      <c r="T109" s="145">
        <f>S109*H109</f>
        <v>0</v>
      </c>
      <c r="AR109" s="146" t="s">
        <v>178</v>
      </c>
      <c r="AT109" s="146" t="s">
        <v>174</v>
      </c>
      <c r="AU109" s="146" t="s">
        <v>87</v>
      </c>
      <c r="AY109" s="18" t="s">
        <v>172</v>
      </c>
      <c r="BE109" s="147">
        <f>IF(N109="základní",J109,0)</f>
        <v>0</v>
      </c>
      <c r="BF109" s="147">
        <f>IF(N109="snížená",J109,0)</f>
        <v>0</v>
      </c>
      <c r="BG109" s="147">
        <f>IF(N109="zákl. přenesená",J109,0)</f>
        <v>0</v>
      </c>
      <c r="BH109" s="147">
        <f>IF(N109="sníž. přenesená",J109,0)</f>
        <v>0</v>
      </c>
      <c r="BI109" s="147">
        <f>IF(N109="nulová",J109,0)</f>
        <v>0</v>
      </c>
      <c r="BJ109" s="18" t="s">
        <v>85</v>
      </c>
      <c r="BK109" s="147">
        <f>ROUND(I109*H109,2)</f>
        <v>0</v>
      </c>
      <c r="BL109" s="18" t="s">
        <v>178</v>
      </c>
      <c r="BM109" s="146" t="s">
        <v>562</v>
      </c>
    </row>
    <row r="110" spans="2:65" s="1" customFormat="1" ht="19.2" x14ac:dyDescent="0.2">
      <c r="B110" s="34"/>
      <c r="D110" s="148" t="s">
        <v>180</v>
      </c>
      <c r="F110" s="149" t="s">
        <v>236</v>
      </c>
      <c r="I110" s="150"/>
      <c r="L110" s="34"/>
      <c r="M110" s="151"/>
      <c r="T110" s="55"/>
      <c r="AT110" s="18" t="s">
        <v>180</v>
      </c>
      <c r="AU110" s="18" t="s">
        <v>87</v>
      </c>
    </row>
    <row r="111" spans="2:65" s="1" customFormat="1" ht="10.199999999999999" x14ac:dyDescent="0.2">
      <c r="B111" s="34"/>
      <c r="D111" s="152" t="s">
        <v>182</v>
      </c>
      <c r="F111" s="153" t="s">
        <v>462</v>
      </c>
      <c r="I111" s="150"/>
      <c r="L111" s="34"/>
      <c r="M111" s="151"/>
      <c r="T111" s="55"/>
      <c r="AT111" s="18" t="s">
        <v>182</v>
      </c>
      <c r="AU111" s="18" t="s">
        <v>87</v>
      </c>
    </row>
    <row r="112" spans="2:65" s="12" customFormat="1" ht="10.199999999999999" x14ac:dyDescent="0.2">
      <c r="B112" s="154"/>
      <c r="D112" s="148" t="s">
        <v>184</v>
      </c>
      <c r="E112" s="155" t="s">
        <v>34</v>
      </c>
      <c r="F112" s="156" t="s">
        <v>563</v>
      </c>
      <c r="H112" s="157">
        <v>5.915</v>
      </c>
      <c r="I112" s="158"/>
      <c r="L112" s="154"/>
      <c r="M112" s="159"/>
      <c r="T112" s="160"/>
      <c r="AT112" s="155" t="s">
        <v>184</v>
      </c>
      <c r="AU112" s="155" t="s">
        <v>87</v>
      </c>
      <c r="AV112" s="12" t="s">
        <v>87</v>
      </c>
      <c r="AW112" s="12" t="s">
        <v>39</v>
      </c>
      <c r="AX112" s="12" t="s">
        <v>85</v>
      </c>
      <c r="AY112" s="155" t="s">
        <v>172</v>
      </c>
    </row>
    <row r="113" spans="2:65" s="1" customFormat="1" ht="16.5" customHeight="1" x14ac:dyDescent="0.2">
      <c r="B113" s="34"/>
      <c r="C113" s="134" t="s">
        <v>239</v>
      </c>
      <c r="D113" s="134" t="s">
        <v>174</v>
      </c>
      <c r="E113" s="135" t="s">
        <v>246</v>
      </c>
      <c r="F113" s="136" t="s">
        <v>247</v>
      </c>
      <c r="G113" s="137" t="s">
        <v>215</v>
      </c>
      <c r="H113" s="138">
        <v>5.915</v>
      </c>
      <c r="I113" s="139"/>
      <c r="J113" s="140">
        <f>ROUND(I113*H113,2)</f>
        <v>0</v>
      </c>
      <c r="K113" s="141"/>
      <c r="L113" s="34"/>
      <c r="M113" s="142" t="s">
        <v>34</v>
      </c>
      <c r="N113" s="143" t="s">
        <v>49</v>
      </c>
      <c r="P113" s="144">
        <f>O113*H113</f>
        <v>0</v>
      </c>
      <c r="Q113" s="144">
        <v>0</v>
      </c>
      <c r="R113" s="144">
        <f>Q113*H113</f>
        <v>0</v>
      </c>
      <c r="S113" s="144">
        <v>0</v>
      </c>
      <c r="T113" s="145">
        <f>S113*H113</f>
        <v>0</v>
      </c>
      <c r="AR113" s="146" t="s">
        <v>178</v>
      </c>
      <c r="AT113" s="146" t="s">
        <v>174</v>
      </c>
      <c r="AU113" s="146" t="s">
        <v>87</v>
      </c>
      <c r="AY113" s="18" t="s">
        <v>172</v>
      </c>
      <c r="BE113" s="147">
        <f>IF(N113="základní",J113,0)</f>
        <v>0</v>
      </c>
      <c r="BF113" s="147">
        <f>IF(N113="snížená",J113,0)</f>
        <v>0</v>
      </c>
      <c r="BG113" s="147">
        <f>IF(N113="zákl. přenesená",J113,0)</f>
        <v>0</v>
      </c>
      <c r="BH113" s="147">
        <f>IF(N113="sníž. přenesená",J113,0)</f>
        <v>0</v>
      </c>
      <c r="BI113" s="147">
        <f>IF(N113="nulová",J113,0)</f>
        <v>0</v>
      </c>
      <c r="BJ113" s="18" t="s">
        <v>85</v>
      </c>
      <c r="BK113" s="147">
        <f>ROUND(I113*H113,2)</f>
        <v>0</v>
      </c>
      <c r="BL113" s="18" t="s">
        <v>178</v>
      </c>
      <c r="BM113" s="146" t="s">
        <v>564</v>
      </c>
    </row>
    <row r="114" spans="2:65" s="1" customFormat="1" ht="19.2" x14ac:dyDescent="0.2">
      <c r="B114" s="34"/>
      <c r="D114" s="148" t="s">
        <v>180</v>
      </c>
      <c r="F114" s="149" t="s">
        <v>249</v>
      </c>
      <c r="I114" s="150"/>
      <c r="L114" s="34"/>
      <c r="M114" s="151"/>
      <c r="T114" s="55"/>
      <c r="AT114" s="18" t="s">
        <v>180</v>
      </c>
      <c r="AU114" s="18" t="s">
        <v>87</v>
      </c>
    </row>
    <row r="115" spans="2:65" s="1" customFormat="1" ht="10.199999999999999" x14ac:dyDescent="0.2">
      <c r="B115" s="34"/>
      <c r="D115" s="152" t="s">
        <v>182</v>
      </c>
      <c r="F115" s="153" t="s">
        <v>465</v>
      </c>
      <c r="I115" s="150"/>
      <c r="L115" s="34"/>
      <c r="M115" s="151"/>
      <c r="T115" s="55"/>
      <c r="AT115" s="18" t="s">
        <v>182</v>
      </c>
      <c r="AU115" s="18" t="s">
        <v>87</v>
      </c>
    </row>
    <row r="116" spans="2:65" s="12" customFormat="1" ht="10.199999999999999" x14ac:dyDescent="0.2">
      <c r="B116" s="154"/>
      <c r="D116" s="148" t="s">
        <v>184</v>
      </c>
      <c r="E116" s="155" t="s">
        <v>34</v>
      </c>
      <c r="F116" s="156" t="s">
        <v>565</v>
      </c>
      <c r="H116" s="157">
        <v>5.915</v>
      </c>
      <c r="I116" s="158"/>
      <c r="L116" s="154"/>
      <c r="M116" s="159"/>
      <c r="T116" s="160"/>
      <c r="AT116" s="155" t="s">
        <v>184</v>
      </c>
      <c r="AU116" s="155" t="s">
        <v>87</v>
      </c>
      <c r="AV116" s="12" t="s">
        <v>87</v>
      </c>
      <c r="AW116" s="12" t="s">
        <v>39</v>
      </c>
      <c r="AX116" s="12" t="s">
        <v>85</v>
      </c>
      <c r="AY116" s="155" t="s">
        <v>172</v>
      </c>
    </row>
    <row r="117" spans="2:65" s="1" customFormat="1" ht="16.5" customHeight="1" x14ac:dyDescent="0.2">
      <c r="B117" s="34"/>
      <c r="C117" s="134" t="s">
        <v>245</v>
      </c>
      <c r="D117" s="134" t="s">
        <v>174</v>
      </c>
      <c r="E117" s="135" t="s">
        <v>240</v>
      </c>
      <c r="F117" s="136" t="s">
        <v>241</v>
      </c>
      <c r="G117" s="137" t="s">
        <v>215</v>
      </c>
      <c r="H117" s="138">
        <v>5.915</v>
      </c>
      <c r="I117" s="139"/>
      <c r="J117" s="140">
        <f>ROUND(I117*H117,2)</f>
        <v>0</v>
      </c>
      <c r="K117" s="141"/>
      <c r="L117" s="34"/>
      <c r="M117" s="142" t="s">
        <v>34</v>
      </c>
      <c r="N117" s="143" t="s">
        <v>49</v>
      </c>
      <c r="P117" s="144">
        <f>O117*H117</f>
        <v>0</v>
      </c>
      <c r="Q117" s="144">
        <v>0</v>
      </c>
      <c r="R117" s="144">
        <f>Q117*H117</f>
        <v>0</v>
      </c>
      <c r="S117" s="144">
        <v>0</v>
      </c>
      <c r="T117" s="145">
        <f>S117*H117</f>
        <v>0</v>
      </c>
      <c r="AR117" s="146" t="s">
        <v>178</v>
      </c>
      <c r="AT117" s="146" t="s">
        <v>174</v>
      </c>
      <c r="AU117" s="146" t="s">
        <v>87</v>
      </c>
      <c r="AY117" s="18" t="s">
        <v>172</v>
      </c>
      <c r="BE117" s="147">
        <f>IF(N117="základní",J117,0)</f>
        <v>0</v>
      </c>
      <c r="BF117" s="147">
        <f>IF(N117="snížená",J117,0)</f>
        <v>0</v>
      </c>
      <c r="BG117" s="147">
        <f>IF(N117="zákl. přenesená",J117,0)</f>
        <v>0</v>
      </c>
      <c r="BH117" s="147">
        <f>IF(N117="sníž. přenesená",J117,0)</f>
        <v>0</v>
      </c>
      <c r="BI117" s="147">
        <f>IF(N117="nulová",J117,0)</f>
        <v>0</v>
      </c>
      <c r="BJ117" s="18" t="s">
        <v>85</v>
      </c>
      <c r="BK117" s="147">
        <f>ROUND(I117*H117,2)</f>
        <v>0</v>
      </c>
      <c r="BL117" s="18" t="s">
        <v>178</v>
      </c>
      <c r="BM117" s="146" t="s">
        <v>566</v>
      </c>
    </row>
    <row r="118" spans="2:65" s="1" customFormat="1" ht="19.2" x14ac:dyDescent="0.2">
      <c r="B118" s="34"/>
      <c r="D118" s="148" t="s">
        <v>180</v>
      </c>
      <c r="F118" s="149" t="s">
        <v>467</v>
      </c>
      <c r="I118" s="150"/>
      <c r="L118" s="34"/>
      <c r="M118" s="151"/>
      <c r="T118" s="55"/>
      <c r="AT118" s="18" t="s">
        <v>180</v>
      </c>
      <c r="AU118" s="18" t="s">
        <v>87</v>
      </c>
    </row>
    <row r="119" spans="2:65" s="1" customFormat="1" ht="10.199999999999999" x14ac:dyDescent="0.2">
      <c r="B119" s="34"/>
      <c r="D119" s="152" t="s">
        <v>182</v>
      </c>
      <c r="F119" s="153" t="s">
        <v>468</v>
      </c>
      <c r="I119" s="150"/>
      <c r="L119" s="34"/>
      <c r="M119" s="151"/>
      <c r="T119" s="55"/>
      <c r="AT119" s="18" t="s">
        <v>182</v>
      </c>
      <c r="AU119" s="18" t="s">
        <v>87</v>
      </c>
    </row>
    <row r="120" spans="2:65" s="12" customFormat="1" ht="10.199999999999999" x14ac:dyDescent="0.2">
      <c r="B120" s="154"/>
      <c r="D120" s="148" t="s">
        <v>184</v>
      </c>
      <c r="E120" s="155" t="s">
        <v>34</v>
      </c>
      <c r="F120" s="156" t="s">
        <v>565</v>
      </c>
      <c r="H120" s="157">
        <v>5.915</v>
      </c>
      <c r="I120" s="158"/>
      <c r="L120" s="154"/>
      <c r="M120" s="159"/>
      <c r="T120" s="160"/>
      <c r="AT120" s="155" t="s">
        <v>184</v>
      </c>
      <c r="AU120" s="155" t="s">
        <v>87</v>
      </c>
      <c r="AV120" s="12" t="s">
        <v>87</v>
      </c>
      <c r="AW120" s="12" t="s">
        <v>39</v>
      </c>
      <c r="AX120" s="12" t="s">
        <v>85</v>
      </c>
      <c r="AY120" s="155" t="s">
        <v>172</v>
      </c>
    </row>
    <row r="121" spans="2:65" s="11" customFormat="1" ht="22.8" customHeight="1" x14ac:dyDescent="0.25">
      <c r="B121" s="122"/>
      <c r="D121" s="123" t="s">
        <v>77</v>
      </c>
      <c r="E121" s="132" t="s">
        <v>87</v>
      </c>
      <c r="F121" s="132" t="s">
        <v>251</v>
      </c>
      <c r="I121" s="125"/>
      <c r="J121" s="133">
        <f>BK121</f>
        <v>0</v>
      </c>
      <c r="L121" s="122"/>
      <c r="M121" s="127"/>
      <c r="P121" s="128">
        <f>SUM(P122:P152)</f>
        <v>0</v>
      </c>
      <c r="R121" s="128">
        <f>SUM(R122:R152)</f>
        <v>18.137618152955199</v>
      </c>
      <c r="T121" s="129">
        <f>SUM(T122:T152)</f>
        <v>0</v>
      </c>
      <c r="AR121" s="123" t="s">
        <v>85</v>
      </c>
      <c r="AT121" s="130" t="s">
        <v>77</v>
      </c>
      <c r="AU121" s="130" t="s">
        <v>85</v>
      </c>
      <c r="AY121" s="123" t="s">
        <v>172</v>
      </c>
      <c r="BK121" s="131">
        <f>SUM(BK122:BK152)</f>
        <v>0</v>
      </c>
    </row>
    <row r="122" spans="2:65" s="1" customFormat="1" ht="16.5" customHeight="1" x14ac:dyDescent="0.2">
      <c r="B122" s="34"/>
      <c r="C122" s="134" t="s">
        <v>252</v>
      </c>
      <c r="D122" s="134" t="s">
        <v>174</v>
      </c>
      <c r="E122" s="135" t="s">
        <v>253</v>
      </c>
      <c r="F122" s="136" t="s">
        <v>254</v>
      </c>
      <c r="G122" s="137" t="s">
        <v>215</v>
      </c>
      <c r="H122" s="138">
        <v>2.9119999999999999</v>
      </c>
      <c r="I122" s="139"/>
      <c r="J122" s="140">
        <f>ROUND(I122*H122,2)</f>
        <v>0</v>
      </c>
      <c r="K122" s="141"/>
      <c r="L122" s="34"/>
      <c r="M122" s="142" t="s">
        <v>34</v>
      </c>
      <c r="N122" s="143" t="s">
        <v>49</v>
      </c>
      <c r="P122" s="144">
        <f>O122*H122</f>
        <v>0</v>
      </c>
      <c r="Q122" s="144">
        <v>2.5018722040000001</v>
      </c>
      <c r="R122" s="144">
        <f>Q122*H122</f>
        <v>7.2854518580479999</v>
      </c>
      <c r="S122" s="144">
        <v>0</v>
      </c>
      <c r="T122" s="145">
        <f>S122*H122</f>
        <v>0</v>
      </c>
      <c r="AR122" s="146" t="s">
        <v>178</v>
      </c>
      <c r="AT122" s="146" t="s">
        <v>174</v>
      </c>
      <c r="AU122" s="146" t="s">
        <v>87</v>
      </c>
      <c r="AY122" s="18" t="s">
        <v>172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8" t="s">
        <v>85</v>
      </c>
      <c r="BK122" s="147">
        <f>ROUND(I122*H122,2)</f>
        <v>0</v>
      </c>
      <c r="BL122" s="18" t="s">
        <v>178</v>
      </c>
      <c r="BM122" s="146" t="s">
        <v>567</v>
      </c>
    </row>
    <row r="123" spans="2:65" s="1" customFormat="1" ht="10.199999999999999" x14ac:dyDescent="0.2">
      <c r="B123" s="34"/>
      <c r="D123" s="148" t="s">
        <v>180</v>
      </c>
      <c r="F123" s="149" t="s">
        <v>256</v>
      </c>
      <c r="I123" s="150"/>
      <c r="L123" s="34"/>
      <c r="M123" s="151"/>
      <c r="T123" s="55"/>
      <c r="AT123" s="18" t="s">
        <v>180</v>
      </c>
      <c r="AU123" s="18" t="s">
        <v>87</v>
      </c>
    </row>
    <row r="124" spans="2:65" s="1" customFormat="1" ht="10.199999999999999" x14ac:dyDescent="0.2">
      <c r="B124" s="34"/>
      <c r="D124" s="152" t="s">
        <v>182</v>
      </c>
      <c r="F124" s="153" t="s">
        <v>257</v>
      </c>
      <c r="I124" s="150"/>
      <c r="L124" s="34"/>
      <c r="M124" s="151"/>
      <c r="T124" s="55"/>
      <c r="AT124" s="18" t="s">
        <v>182</v>
      </c>
      <c r="AU124" s="18" t="s">
        <v>87</v>
      </c>
    </row>
    <row r="125" spans="2:65" s="12" customFormat="1" ht="10.199999999999999" x14ac:dyDescent="0.2">
      <c r="B125" s="154"/>
      <c r="D125" s="148" t="s">
        <v>184</v>
      </c>
      <c r="E125" s="155" t="s">
        <v>34</v>
      </c>
      <c r="F125" s="156" t="s">
        <v>568</v>
      </c>
      <c r="H125" s="157">
        <v>2.9119999999999999</v>
      </c>
      <c r="I125" s="158"/>
      <c r="L125" s="154"/>
      <c r="M125" s="159"/>
      <c r="T125" s="160"/>
      <c r="AT125" s="155" t="s">
        <v>184</v>
      </c>
      <c r="AU125" s="155" t="s">
        <v>87</v>
      </c>
      <c r="AV125" s="12" t="s">
        <v>87</v>
      </c>
      <c r="AW125" s="12" t="s">
        <v>39</v>
      </c>
      <c r="AX125" s="12" t="s">
        <v>78</v>
      </c>
      <c r="AY125" s="155" t="s">
        <v>172</v>
      </c>
    </row>
    <row r="126" spans="2:65" s="13" customFormat="1" ht="10.199999999999999" x14ac:dyDescent="0.2">
      <c r="B126" s="164"/>
      <c r="D126" s="148" t="s">
        <v>184</v>
      </c>
      <c r="E126" s="165" t="s">
        <v>34</v>
      </c>
      <c r="F126" s="166" t="s">
        <v>259</v>
      </c>
      <c r="H126" s="167">
        <v>2.9119999999999999</v>
      </c>
      <c r="I126" s="168"/>
      <c r="L126" s="164"/>
      <c r="M126" s="169"/>
      <c r="T126" s="170"/>
      <c r="AT126" s="165" t="s">
        <v>184</v>
      </c>
      <c r="AU126" s="165" t="s">
        <v>87</v>
      </c>
      <c r="AV126" s="13" t="s">
        <v>178</v>
      </c>
      <c r="AW126" s="13" t="s">
        <v>39</v>
      </c>
      <c r="AX126" s="13" t="s">
        <v>85</v>
      </c>
      <c r="AY126" s="165" t="s">
        <v>172</v>
      </c>
    </row>
    <row r="127" spans="2:65" s="1" customFormat="1" ht="16.5" customHeight="1" x14ac:dyDescent="0.2">
      <c r="B127" s="34"/>
      <c r="C127" s="134" t="s">
        <v>260</v>
      </c>
      <c r="D127" s="134" t="s">
        <v>174</v>
      </c>
      <c r="E127" s="135" t="s">
        <v>261</v>
      </c>
      <c r="F127" s="136" t="s">
        <v>262</v>
      </c>
      <c r="G127" s="137" t="s">
        <v>228</v>
      </c>
      <c r="H127" s="138">
        <v>0.17599999999999999</v>
      </c>
      <c r="I127" s="139"/>
      <c r="J127" s="140">
        <f>ROUND(I127*H127,2)</f>
        <v>0</v>
      </c>
      <c r="K127" s="141"/>
      <c r="L127" s="34"/>
      <c r="M127" s="142" t="s">
        <v>34</v>
      </c>
      <c r="N127" s="143" t="s">
        <v>49</v>
      </c>
      <c r="P127" s="144">
        <f>O127*H127</f>
        <v>0</v>
      </c>
      <c r="Q127" s="144">
        <v>1.0627727796999999</v>
      </c>
      <c r="R127" s="144">
        <f>Q127*H127</f>
        <v>0.18704800922719997</v>
      </c>
      <c r="S127" s="144">
        <v>0</v>
      </c>
      <c r="T127" s="145">
        <f>S127*H127</f>
        <v>0</v>
      </c>
      <c r="AR127" s="146" t="s">
        <v>178</v>
      </c>
      <c r="AT127" s="146" t="s">
        <v>174</v>
      </c>
      <c r="AU127" s="146" t="s">
        <v>87</v>
      </c>
      <c r="AY127" s="18" t="s">
        <v>172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8" t="s">
        <v>85</v>
      </c>
      <c r="BK127" s="147">
        <f>ROUND(I127*H127,2)</f>
        <v>0</v>
      </c>
      <c r="BL127" s="18" t="s">
        <v>178</v>
      </c>
      <c r="BM127" s="146" t="s">
        <v>569</v>
      </c>
    </row>
    <row r="128" spans="2:65" s="1" customFormat="1" ht="10.199999999999999" x14ac:dyDescent="0.2">
      <c r="B128" s="34"/>
      <c r="D128" s="148" t="s">
        <v>180</v>
      </c>
      <c r="F128" s="149" t="s">
        <v>264</v>
      </c>
      <c r="I128" s="150"/>
      <c r="L128" s="34"/>
      <c r="M128" s="151"/>
      <c r="T128" s="55"/>
      <c r="AT128" s="18" t="s">
        <v>180</v>
      </c>
      <c r="AU128" s="18" t="s">
        <v>87</v>
      </c>
    </row>
    <row r="129" spans="2:65" s="1" customFormat="1" ht="10.199999999999999" x14ac:dyDescent="0.2">
      <c r="B129" s="34"/>
      <c r="D129" s="152" t="s">
        <v>182</v>
      </c>
      <c r="F129" s="153" t="s">
        <v>265</v>
      </c>
      <c r="I129" s="150"/>
      <c r="L129" s="34"/>
      <c r="M129" s="151"/>
      <c r="T129" s="55"/>
      <c r="AT129" s="18" t="s">
        <v>182</v>
      </c>
      <c r="AU129" s="18" t="s">
        <v>87</v>
      </c>
    </row>
    <row r="130" spans="2:65" s="14" customFormat="1" ht="10.199999999999999" x14ac:dyDescent="0.2">
      <c r="B130" s="171"/>
      <c r="D130" s="148" t="s">
        <v>184</v>
      </c>
      <c r="E130" s="172" t="s">
        <v>34</v>
      </c>
      <c r="F130" s="173" t="s">
        <v>266</v>
      </c>
      <c r="H130" s="172" t="s">
        <v>34</v>
      </c>
      <c r="I130" s="174"/>
      <c r="L130" s="171"/>
      <c r="M130" s="175"/>
      <c r="T130" s="176"/>
      <c r="AT130" s="172" t="s">
        <v>184</v>
      </c>
      <c r="AU130" s="172" t="s">
        <v>87</v>
      </c>
      <c r="AV130" s="14" t="s">
        <v>85</v>
      </c>
      <c r="AW130" s="14" t="s">
        <v>39</v>
      </c>
      <c r="AX130" s="14" t="s">
        <v>78</v>
      </c>
      <c r="AY130" s="172" t="s">
        <v>172</v>
      </c>
    </row>
    <row r="131" spans="2:65" s="14" customFormat="1" ht="10.199999999999999" x14ac:dyDescent="0.2">
      <c r="B131" s="171"/>
      <c r="D131" s="148" t="s">
        <v>184</v>
      </c>
      <c r="E131" s="172" t="s">
        <v>34</v>
      </c>
      <c r="F131" s="173" t="s">
        <v>267</v>
      </c>
      <c r="H131" s="172" t="s">
        <v>34</v>
      </c>
      <c r="I131" s="174"/>
      <c r="L131" s="171"/>
      <c r="M131" s="175"/>
      <c r="T131" s="176"/>
      <c r="AT131" s="172" t="s">
        <v>184</v>
      </c>
      <c r="AU131" s="172" t="s">
        <v>87</v>
      </c>
      <c r="AV131" s="14" t="s">
        <v>85</v>
      </c>
      <c r="AW131" s="14" t="s">
        <v>39</v>
      </c>
      <c r="AX131" s="14" t="s">
        <v>78</v>
      </c>
      <c r="AY131" s="172" t="s">
        <v>172</v>
      </c>
    </row>
    <row r="132" spans="2:65" s="12" customFormat="1" ht="10.199999999999999" x14ac:dyDescent="0.2">
      <c r="B132" s="154"/>
      <c r="D132" s="148" t="s">
        <v>184</v>
      </c>
      <c r="E132" s="155" t="s">
        <v>34</v>
      </c>
      <c r="F132" s="156" t="s">
        <v>570</v>
      </c>
      <c r="H132" s="157">
        <v>0.17599999999999999</v>
      </c>
      <c r="I132" s="158"/>
      <c r="L132" s="154"/>
      <c r="M132" s="159"/>
      <c r="T132" s="160"/>
      <c r="AT132" s="155" t="s">
        <v>184</v>
      </c>
      <c r="AU132" s="155" t="s">
        <v>87</v>
      </c>
      <c r="AV132" s="12" t="s">
        <v>87</v>
      </c>
      <c r="AW132" s="12" t="s">
        <v>39</v>
      </c>
      <c r="AX132" s="12" t="s">
        <v>85</v>
      </c>
      <c r="AY132" s="155" t="s">
        <v>172</v>
      </c>
    </row>
    <row r="133" spans="2:65" s="1" customFormat="1" ht="16.5" customHeight="1" x14ac:dyDescent="0.2">
      <c r="B133" s="34"/>
      <c r="C133" s="134" t="s">
        <v>269</v>
      </c>
      <c r="D133" s="134" t="s">
        <v>174</v>
      </c>
      <c r="E133" s="135" t="s">
        <v>270</v>
      </c>
      <c r="F133" s="136" t="s">
        <v>271</v>
      </c>
      <c r="G133" s="137" t="s">
        <v>215</v>
      </c>
      <c r="H133" s="138">
        <v>1.456</v>
      </c>
      <c r="I133" s="139"/>
      <c r="J133" s="140">
        <f>ROUND(I133*H133,2)</f>
        <v>0</v>
      </c>
      <c r="K133" s="141"/>
      <c r="L133" s="34"/>
      <c r="M133" s="142" t="s">
        <v>34</v>
      </c>
      <c r="N133" s="143" t="s">
        <v>49</v>
      </c>
      <c r="P133" s="144">
        <f>O133*H133</f>
        <v>0</v>
      </c>
      <c r="Q133" s="144">
        <v>2.5018699999999998</v>
      </c>
      <c r="R133" s="144">
        <f>Q133*H133</f>
        <v>3.6427227199999996</v>
      </c>
      <c r="S133" s="144">
        <v>0</v>
      </c>
      <c r="T133" s="145">
        <f>S133*H133</f>
        <v>0</v>
      </c>
      <c r="AR133" s="146" t="s">
        <v>178</v>
      </c>
      <c r="AT133" s="146" t="s">
        <v>174</v>
      </c>
      <c r="AU133" s="146" t="s">
        <v>87</v>
      </c>
      <c r="AY133" s="18" t="s">
        <v>172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8" t="s">
        <v>85</v>
      </c>
      <c r="BK133" s="147">
        <f>ROUND(I133*H133,2)</f>
        <v>0</v>
      </c>
      <c r="BL133" s="18" t="s">
        <v>178</v>
      </c>
      <c r="BM133" s="146" t="s">
        <v>571</v>
      </c>
    </row>
    <row r="134" spans="2:65" s="1" customFormat="1" ht="10.199999999999999" x14ac:dyDescent="0.2">
      <c r="B134" s="34"/>
      <c r="D134" s="148" t="s">
        <v>180</v>
      </c>
      <c r="F134" s="149" t="s">
        <v>273</v>
      </c>
      <c r="I134" s="150"/>
      <c r="L134" s="34"/>
      <c r="M134" s="151"/>
      <c r="T134" s="55"/>
      <c r="AT134" s="18" t="s">
        <v>180</v>
      </c>
      <c r="AU134" s="18" t="s">
        <v>87</v>
      </c>
    </row>
    <row r="135" spans="2:65" s="1" customFormat="1" ht="10.199999999999999" x14ac:dyDescent="0.2">
      <c r="B135" s="34"/>
      <c r="D135" s="152" t="s">
        <v>182</v>
      </c>
      <c r="F135" s="153" t="s">
        <v>274</v>
      </c>
      <c r="I135" s="150"/>
      <c r="L135" s="34"/>
      <c r="M135" s="151"/>
      <c r="T135" s="55"/>
      <c r="AT135" s="18" t="s">
        <v>182</v>
      </c>
      <c r="AU135" s="18" t="s">
        <v>87</v>
      </c>
    </row>
    <row r="136" spans="2:65" s="12" customFormat="1" ht="10.199999999999999" x14ac:dyDescent="0.2">
      <c r="B136" s="154"/>
      <c r="D136" s="148" t="s">
        <v>184</v>
      </c>
      <c r="E136" s="155" t="s">
        <v>34</v>
      </c>
      <c r="F136" s="156" t="s">
        <v>572</v>
      </c>
      <c r="H136" s="157">
        <v>1.456</v>
      </c>
      <c r="I136" s="158"/>
      <c r="L136" s="154"/>
      <c r="M136" s="159"/>
      <c r="T136" s="160"/>
      <c r="AT136" s="155" t="s">
        <v>184</v>
      </c>
      <c r="AU136" s="155" t="s">
        <v>87</v>
      </c>
      <c r="AV136" s="12" t="s">
        <v>87</v>
      </c>
      <c r="AW136" s="12" t="s">
        <v>39</v>
      </c>
      <c r="AX136" s="12" t="s">
        <v>85</v>
      </c>
      <c r="AY136" s="155" t="s">
        <v>172</v>
      </c>
    </row>
    <row r="137" spans="2:65" s="1" customFormat="1" ht="16.5" customHeight="1" x14ac:dyDescent="0.2">
      <c r="B137" s="34"/>
      <c r="C137" s="134" t="s">
        <v>100</v>
      </c>
      <c r="D137" s="134" t="s">
        <v>174</v>
      </c>
      <c r="E137" s="135" t="s">
        <v>276</v>
      </c>
      <c r="F137" s="136" t="s">
        <v>277</v>
      </c>
      <c r="G137" s="137" t="s">
        <v>228</v>
      </c>
      <c r="H137" s="138">
        <v>0.14599999999999999</v>
      </c>
      <c r="I137" s="139"/>
      <c r="J137" s="140">
        <f>ROUND(I137*H137,2)</f>
        <v>0</v>
      </c>
      <c r="K137" s="141"/>
      <c r="L137" s="34"/>
      <c r="M137" s="142" t="s">
        <v>34</v>
      </c>
      <c r="N137" s="143" t="s">
        <v>49</v>
      </c>
      <c r="P137" s="144">
        <f>O137*H137</f>
        <v>0</v>
      </c>
      <c r="Q137" s="144">
        <v>1.0606199999999999</v>
      </c>
      <c r="R137" s="144">
        <f>Q137*H137</f>
        <v>0.15485051999999996</v>
      </c>
      <c r="S137" s="144">
        <v>0</v>
      </c>
      <c r="T137" s="145">
        <f>S137*H137</f>
        <v>0</v>
      </c>
      <c r="AR137" s="146" t="s">
        <v>178</v>
      </c>
      <c r="AT137" s="146" t="s">
        <v>174</v>
      </c>
      <c r="AU137" s="146" t="s">
        <v>87</v>
      </c>
      <c r="AY137" s="18" t="s">
        <v>172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8" t="s">
        <v>85</v>
      </c>
      <c r="BK137" s="147">
        <f>ROUND(I137*H137,2)</f>
        <v>0</v>
      </c>
      <c r="BL137" s="18" t="s">
        <v>178</v>
      </c>
      <c r="BM137" s="146" t="s">
        <v>573</v>
      </c>
    </row>
    <row r="138" spans="2:65" s="1" customFormat="1" ht="10.199999999999999" x14ac:dyDescent="0.2">
      <c r="B138" s="34"/>
      <c r="D138" s="148" t="s">
        <v>180</v>
      </c>
      <c r="F138" s="149" t="s">
        <v>279</v>
      </c>
      <c r="I138" s="150"/>
      <c r="L138" s="34"/>
      <c r="M138" s="151"/>
      <c r="T138" s="55"/>
      <c r="AT138" s="18" t="s">
        <v>180</v>
      </c>
      <c r="AU138" s="18" t="s">
        <v>87</v>
      </c>
    </row>
    <row r="139" spans="2:65" s="1" customFormat="1" ht="10.199999999999999" x14ac:dyDescent="0.2">
      <c r="B139" s="34"/>
      <c r="D139" s="152" t="s">
        <v>182</v>
      </c>
      <c r="F139" s="153" t="s">
        <v>280</v>
      </c>
      <c r="I139" s="150"/>
      <c r="L139" s="34"/>
      <c r="M139" s="151"/>
      <c r="T139" s="55"/>
      <c r="AT139" s="18" t="s">
        <v>182</v>
      </c>
      <c r="AU139" s="18" t="s">
        <v>87</v>
      </c>
    </row>
    <row r="140" spans="2:65" s="14" customFormat="1" ht="10.199999999999999" x14ac:dyDescent="0.2">
      <c r="B140" s="171"/>
      <c r="D140" s="148" t="s">
        <v>184</v>
      </c>
      <c r="E140" s="172" t="s">
        <v>34</v>
      </c>
      <c r="F140" s="173" t="s">
        <v>281</v>
      </c>
      <c r="H140" s="172" t="s">
        <v>34</v>
      </c>
      <c r="I140" s="174"/>
      <c r="L140" s="171"/>
      <c r="M140" s="175"/>
      <c r="T140" s="176"/>
      <c r="AT140" s="172" t="s">
        <v>184</v>
      </c>
      <c r="AU140" s="172" t="s">
        <v>87</v>
      </c>
      <c r="AV140" s="14" t="s">
        <v>85</v>
      </c>
      <c r="AW140" s="14" t="s">
        <v>39</v>
      </c>
      <c r="AX140" s="14" t="s">
        <v>78</v>
      </c>
      <c r="AY140" s="172" t="s">
        <v>172</v>
      </c>
    </row>
    <row r="141" spans="2:65" s="14" customFormat="1" ht="10.199999999999999" x14ac:dyDescent="0.2">
      <c r="B141" s="171"/>
      <c r="D141" s="148" t="s">
        <v>184</v>
      </c>
      <c r="E141" s="172" t="s">
        <v>34</v>
      </c>
      <c r="F141" s="173" t="s">
        <v>282</v>
      </c>
      <c r="H141" s="172" t="s">
        <v>34</v>
      </c>
      <c r="I141" s="174"/>
      <c r="L141" s="171"/>
      <c r="M141" s="175"/>
      <c r="T141" s="176"/>
      <c r="AT141" s="172" t="s">
        <v>184</v>
      </c>
      <c r="AU141" s="172" t="s">
        <v>87</v>
      </c>
      <c r="AV141" s="14" t="s">
        <v>85</v>
      </c>
      <c r="AW141" s="14" t="s">
        <v>39</v>
      </c>
      <c r="AX141" s="14" t="s">
        <v>78</v>
      </c>
      <c r="AY141" s="172" t="s">
        <v>172</v>
      </c>
    </row>
    <row r="142" spans="2:65" s="12" customFormat="1" ht="10.199999999999999" x14ac:dyDescent="0.2">
      <c r="B142" s="154"/>
      <c r="D142" s="148" t="s">
        <v>184</v>
      </c>
      <c r="E142" s="155" t="s">
        <v>34</v>
      </c>
      <c r="F142" s="156" t="s">
        <v>574</v>
      </c>
      <c r="H142" s="157">
        <v>0.14599999999999999</v>
      </c>
      <c r="I142" s="158"/>
      <c r="L142" s="154"/>
      <c r="M142" s="159"/>
      <c r="T142" s="160"/>
      <c r="AT142" s="155" t="s">
        <v>184</v>
      </c>
      <c r="AU142" s="155" t="s">
        <v>87</v>
      </c>
      <c r="AV142" s="12" t="s">
        <v>87</v>
      </c>
      <c r="AW142" s="12" t="s">
        <v>39</v>
      </c>
      <c r="AX142" s="12" t="s">
        <v>85</v>
      </c>
      <c r="AY142" s="155" t="s">
        <v>172</v>
      </c>
    </row>
    <row r="143" spans="2:65" s="1" customFormat="1" ht="21.75" customHeight="1" x14ac:dyDescent="0.2">
      <c r="B143" s="34"/>
      <c r="C143" s="134" t="s">
        <v>102</v>
      </c>
      <c r="D143" s="134" t="s">
        <v>174</v>
      </c>
      <c r="E143" s="135" t="s">
        <v>284</v>
      </c>
      <c r="F143" s="136" t="s">
        <v>285</v>
      </c>
      <c r="G143" s="137" t="s">
        <v>177</v>
      </c>
      <c r="H143" s="138">
        <v>9.1</v>
      </c>
      <c r="I143" s="139"/>
      <c r="J143" s="140">
        <f>ROUND(I143*H143,2)</f>
        <v>0</v>
      </c>
      <c r="K143" s="141"/>
      <c r="L143" s="34"/>
      <c r="M143" s="142" t="s">
        <v>34</v>
      </c>
      <c r="N143" s="143" t="s">
        <v>49</v>
      </c>
      <c r="P143" s="144">
        <f>O143*H143</f>
        <v>0</v>
      </c>
      <c r="Q143" s="144">
        <v>0.73558274000000001</v>
      </c>
      <c r="R143" s="144">
        <f>Q143*H143</f>
        <v>6.6938029339999998</v>
      </c>
      <c r="S143" s="144">
        <v>0</v>
      </c>
      <c r="T143" s="145">
        <f>S143*H143</f>
        <v>0</v>
      </c>
      <c r="AR143" s="146" t="s">
        <v>178</v>
      </c>
      <c r="AT143" s="146" t="s">
        <v>174</v>
      </c>
      <c r="AU143" s="146" t="s">
        <v>87</v>
      </c>
      <c r="AY143" s="18" t="s">
        <v>172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8" t="s">
        <v>85</v>
      </c>
      <c r="BK143" s="147">
        <f>ROUND(I143*H143,2)</f>
        <v>0</v>
      </c>
      <c r="BL143" s="18" t="s">
        <v>178</v>
      </c>
      <c r="BM143" s="146" t="s">
        <v>575</v>
      </c>
    </row>
    <row r="144" spans="2:65" s="1" customFormat="1" ht="19.2" x14ac:dyDescent="0.2">
      <c r="B144" s="34"/>
      <c r="D144" s="148" t="s">
        <v>180</v>
      </c>
      <c r="F144" s="149" t="s">
        <v>479</v>
      </c>
      <c r="I144" s="150"/>
      <c r="L144" s="34"/>
      <c r="M144" s="151"/>
      <c r="T144" s="55"/>
      <c r="AT144" s="18" t="s">
        <v>180</v>
      </c>
      <c r="AU144" s="18" t="s">
        <v>87</v>
      </c>
    </row>
    <row r="145" spans="2:65" s="1" customFormat="1" ht="10.199999999999999" x14ac:dyDescent="0.2">
      <c r="B145" s="34"/>
      <c r="D145" s="152" t="s">
        <v>182</v>
      </c>
      <c r="F145" s="153" t="s">
        <v>480</v>
      </c>
      <c r="I145" s="150"/>
      <c r="L145" s="34"/>
      <c r="M145" s="151"/>
      <c r="T145" s="55"/>
      <c r="AT145" s="18" t="s">
        <v>182</v>
      </c>
      <c r="AU145" s="18" t="s">
        <v>87</v>
      </c>
    </row>
    <row r="146" spans="2:65" s="12" customFormat="1" ht="10.199999999999999" x14ac:dyDescent="0.2">
      <c r="B146" s="154"/>
      <c r="D146" s="148" t="s">
        <v>184</v>
      </c>
      <c r="E146" s="155" t="s">
        <v>34</v>
      </c>
      <c r="F146" s="156" t="s">
        <v>576</v>
      </c>
      <c r="H146" s="157">
        <v>9.1</v>
      </c>
      <c r="I146" s="158"/>
      <c r="L146" s="154"/>
      <c r="M146" s="159"/>
      <c r="T146" s="160"/>
      <c r="AT146" s="155" t="s">
        <v>184</v>
      </c>
      <c r="AU146" s="155" t="s">
        <v>87</v>
      </c>
      <c r="AV146" s="12" t="s">
        <v>87</v>
      </c>
      <c r="AW146" s="12" t="s">
        <v>39</v>
      </c>
      <c r="AX146" s="12" t="s">
        <v>85</v>
      </c>
      <c r="AY146" s="155" t="s">
        <v>172</v>
      </c>
    </row>
    <row r="147" spans="2:65" s="1" customFormat="1" ht="16.5" customHeight="1" x14ac:dyDescent="0.2">
      <c r="B147" s="34"/>
      <c r="C147" s="134" t="s">
        <v>8</v>
      </c>
      <c r="D147" s="134" t="s">
        <v>174</v>
      </c>
      <c r="E147" s="135" t="s">
        <v>290</v>
      </c>
      <c r="F147" s="136" t="s">
        <v>291</v>
      </c>
      <c r="G147" s="137" t="s">
        <v>228</v>
      </c>
      <c r="H147" s="138">
        <v>0.16400000000000001</v>
      </c>
      <c r="I147" s="139"/>
      <c r="J147" s="140">
        <f>ROUND(I147*H147,2)</f>
        <v>0</v>
      </c>
      <c r="K147" s="141"/>
      <c r="L147" s="34"/>
      <c r="M147" s="142" t="s">
        <v>34</v>
      </c>
      <c r="N147" s="143" t="s">
        <v>49</v>
      </c>
      <c r="P147" s="144">
        <f>O147*H147</f>
        <v>0</v>
      </c>
      <c r="Q147" s="144">
        <v>1.05940312</v>
      </c>
      <c r="R147" s="144">
        <f>Q147*H147</f>
        <v>0.17374211168000001</v>
      </c>
      <c r="S147" s="144">
        <v>0</v>
      </c>
      <c r="T147" s="145">
        <f>S147*H147</f>
        <v>0</v>
      </c>
      <c r="AR147" s="146" t="s">
        <v>178</v>
      </c>
      <c r="AT147" s="146" t="s">
        <v>174</v>
      </c>
      <c r="AU147" s="146" t="s">
        <v>87</v>
      </c>
      <c r="AY147" s="18" t="s">
        <v>172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8" t="s">
        <v>85</v>
      </c>
      <c r="BK147" s="147">
        <f>ROUND(I147*H147,2)</f>
        <v>0</v>
      </c>
      <c r="BL147" s="18" t="s">
        <v>178</v>
      </c>
      <c r="BM147" s="146" t="s">
        <v>577</v>
      </c>
    </row>
    <row r="148" spans="2:65" s="1" customFormat="1" ht="19.2" x14ac:dyDescent="0.2">
      <c r="B148" s="34"/>
      <c r="D148" s="148" t="s">
        <v>180</v>
      </c>
      <c r="F148" s="149" t="s">
        <v>293</v>
      </c>
      <c r="I148" s="150"/>
      <c r="L148" s="34"/>
      <c r="M148" s="151"/>
      <c r="T148" s="55"/>
      <c r="AT148" s="18" t="s">
        <v>180</v>
      </c>
      <c r="AU148" s="18" t="s">
        <v>87</v>
      </c>
    </row>
    <row r="149" spans="2:65" s="1" customFormat="1" ht="10.199999999999999" x14ac:dyDescent="0.2">
      <c r="B149" s="34"/>
      <c r="D149" s="152" t="s">
        <v>182</v>
      </c>
      <c r="F149" s="153" t="s">
        <v>483</v>
      </c>
      <c r="I149" s="150"/>
      <c r="L149" s="34"/>
      <c r="M149" s="151"/>
      <c r="T149" s="55"/>
      <c r="AT149" s="18" t="s">
        <v>182</v>
      </c>
      <c r="AU149" s="18" t="s">
        <v>87</v>
      </c>
    </row>
    <row r="150" spans="2:65" s="14" customFormat="1" ht="10.199999999999999" x14ac:dyDescent="0.2">
      <c r="B150" s="171"/>
      <c r="D150" s="148" t="s">
        <v>184</v>
      </c>
      <c r="E150" s="172" t="s">
        <v>34</v>
      </c>
      <c r="F150" s="173" t="s">
        <v>281</v>
      </c>
      <c r="H150" s="172" t="s">
        <v>34</v>
      </c>
      <c r="I150" s="174"/>
      <c r="L150" s="171"/>
      <c r="M150" s="175"/>
      <c r="T150" s="176"/>
      <c r="AT150" s="172" t="s">
        <v>184</v>
      </c>
      <c r="AU150" s="172" t="s">
        <v>87</v>
      </c>
      <c r="AV150" s="14" t="s">
        <v>85</v>
      </c>
      <c r="AW150" s="14" t="s">
        <v>39</v>
      </c>
      <c r="AX150" s="14" t="s">
        <v>78</v>
      </c>
      <c r="AY150" s="172" t="s">
        <v>172</v>
      </c>
    </row>
    <row r="151" spans="2:65" s="14" customFormat="1" ht="10.199999999999999" x14ac:dyDescent="0.2">
      <c r="B151" s="171"/>
      <c r="D151" s="148" t="s">
        <v>184</v>
      </c>
      <c r="E151" s="172" t="s">
        <v>34</v>
      </c>
      <c r="F151" s="173" t="s">
        <v>295</v>
      </c>
      <c r="H151" s="172" t="s">
        <v>34</v>
      </c>
      <c r="I151" s="174"/>
      <c r="L151" s="171"/>
      <c r="M151" s="175"/>
      <c r="T151" s="176"/>
      <c r="AT151" s="172" t="s">
        <v>184</v>
      </c>
      <c r="AU151" s="172" t="s">
        <v>87</v>
      </c>
      <c r="AV151" s="14" t="s">
        <v>85</v>
      </c>
      <c r="AW151" s="14" t="s">
        <v>39</v>
      </c>
      <c r="AX151" s="14" t="s">
        <v>78</v>
      </c>
      <c r="AY151" s="172" t="s">
        <v>172</v>
      </c>
    </row>
    <row r="152" spans="2:65" s="12" customFormat="1" ht="10.199999999999999" x14ac:dyDescent="0.2">
      <c r="B152" s="154"/>
      <c r="D152" s="148" t="s">
        <v>184</v>
      </c>
      <c r="E152" s="155" t="s">
        <v>34</v>
      </c>
      <c r="F152" s="156" t="s">
        <v>578</v>
      </c>
      <c r="H152" s="157">
        <v>0.16400000000000001</v>
      </c>
      <c r="I152" s="158"/>
      <c r="L152" s="154"/>
      <c r="M152" s="159"/>
      <c r="T152" s="160"/>
      <c r="AT152" s="155" t="s">
        <v>184</v>
      </c>
      <c r="AU152" s="155" t="s">
        <v>87</v>
      </c>
      <c r="AV152" s="12" t="s">
        <v>87</v>
      </c>
      <c r="AW152" s="12" t="s">
        <v>39</v>
      </c>
      <c r="AX152" s="12" t="s">
        <v>85</v>
      </c>
      <c r="AY152" s="155" t="s">
        <v>172</v>
      </c>
    </row>
    <row r="153" spans="2:65" s="11" customFormat="1" ht="22.8" customHeight="1" x14ac:dyDescent="0.25">
      <c r="B153" s="122"/>
      <c r="D153" s="123" t="s">
        <v>77</v>
      </c>
      <c r="E153" s="132" t="s">
        <v>193</v>
      </c>
      <c r="F153" s="132" t="s">
        <v>297</v>
      </c>
      <c r="I153" s="125"/>
      <c r="J153" s="133">
        <f>BK153</f>
        <v>0</v>
      </c>
      <c r="L153" s="122"/>
      <c r="M153" s="127"/>
      <c r="P153" s="128">
        <f>SUM(P154:P194)</f>
        <v>0</v>
      </c>
      <c r="R153" s="128">
        <f>SUM(R154:R194)</f>
        <v>39.568592977599998</v>
      </c>
      <c r="T153" s="129">
        <f>SUM(T154:T194)</f>
        <v>0</v>
      </c>
      <c r="AR153" s="123" t="s">
        <v>85</v>
      </c>
      <c r="AT153" s="130" t="s">
        <v>77</v>
      </c>
      <c r="AU153" s="130" t="s">
        <v>85</v>
      </c>
      <c r="AY153" s="123" t="s">
        <v>172</v>
      </c>
      <c r="BK153" s="131">
        <f>SUM(BK154:BK194)</f>
        <v>0</v>
      </c>
    </row>
    <row r="154" spans="2:65" s="1" customFormat="1" ht="16.5" customHeight="1" x14ac:dyDescent="0.2">
      <c r="B154" s="34"/>
      <c r="C154" s="134" t="s">
        <v>105</v>
      </c>
      <c r="D154" s="134" t="s">
        <v>174</v>
      </c>
      <c r="E154" s="135" t="s">
        <v>298</v>
      </c>
      <c r="F154" s="136" t="s">
        <v>299</v>
      </c>
      <c r="G154" s="137" t="s">
        <v>215</v>
      </c>
      <c r="H154" s="138">
        <v>14.858000000000001</v>
      </c>
      <c r="I154" s="139"/>
      <c r="J154" s="140">
        <f>ROUND(I154*H154,2)</f>
        <v>0</v>
      </c>
      <c r="K154" s="141"/>
      <c r="L154" s="34"/>
      <c r="M154" s="142" t="s">
        <v>34</v>
      </c>
      <c r="N154" s="143" t="s">
        <v>49</v>
      </c>
      <c r="P154" s="144">
        <f>O154*H154</f>
        <v>0</v>
      </c>
      <c r="Q154" s="144">
        <v>2.5018699999999998</v>
      </c>
      <c r="R154" s="144">
        <f>Q154*H154</f>
        <v>37.172784459999995</v>
      </c>
      <c r="S154" s="144">
        <v>0</v>
      </c>
      <c r="T154" s="145">
        <f>S154*H154</f>
        <v>0</v>
      </c>
      <c r="AR154" s="146" t="s">
        <v>178</v>
      </c>
      <c r="AT154" s="146" t="s">
        <v>174</v>
      </c>
      <c r="AU154" s="146" t="s">
        <v>87</v>
      </c>
      <c r="AY154" s="18" t="s">
        <v>172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8" t="s">
        <v>85</v>
      </c>
      <c r="BK154" s="147">
        <f>ROUND(I154*H154,2)</f>
        <v>0</v>
      </c>
      <c r="BL154" s="18" t="s">
        <v>178</v>
      </c>
      <c r="BM154" s="146" t="s">
        <v>579</v>
      </c>
    </row>
    <row r="155" spans="2:65" s="1" customFormat="1" ht="10.199999999999999" x14ac:dyDescent="0.2">
      <c r="B155" s="34"/>
      <c r="D155" s="148" t="s">
        <v>180</v>
      </c>
      <c r="F155" s="149" t="s">
        <v>301</v>
      </c>
      <c r="I155" s="150"/>
      <c r="L155" s="34"/>
      <c r="M155" s="151"/>
      <c r="T155" s="55"/>
      <c r="AT155" s="18" t="s">
        <v>180</v>
      </c>
      <c r="AU155" s="18" t="s">
        <v>87</v>
      </c>
    </row>
    <row r="156" spans="2:65" s="1" customFormat="1" ht="10.199999999999999" x14ac:dyDescent="0.2">
      <c r="B156" s="34"/>
      <c r="D156" s="152" t="s">
        <v>182</v>
      </c>
      <c r="F156" s="153" t="s">
        <v>302</v>
      </c>
      <c r="I156" s="150"/>
      <c r="L156" s="34"/>
      <c r="M156" s="151"/>
      <c r="T156" s="55"/>
      <c r="AT156" s="18" t="s">
        <v>182</v>
      </c>
      <c r="AU156" s="18" t="s">
        <v>87</v>
      </c>
    </row>
    <row r="157" spans="2:65" s="14" customFormat="1" ht="10.199999999999999" x14ac:dyDescent="0.2">
      <c r="B157" s="171"/>
      <c r="D157" s="148" t="s">
        <v>184</v>
      </c>
      <c r="E157" s="172" t="s">
        <v>34</v>
      </c>
      <c r="F157" s="173" t="s">
        <v>303</v>
      </c>
      <c r="H157" s="172" t="s">
        <v>34</v>
      </c>
      <c r="I157" s="174"/>
      <c r="L157" s="171"/>
      <c r="M157" s="175"/>
      <c r="T157" s="176"/>
      <c r="AT157" s="172" t="s">
        <v>184</v>
      </c>
      <c r="AU157" s="172" t="s">
        <v>87</v>
      </c>
      <c r="AV157" s="14" t="s">
        <v>85</v>
      </c>
      <c r="AW157" s="14" t="s">
        <v>39</v>
      </c>
      <c r="AX157" s="14" t="s">
        <v>78</v>
      </c>
      <c r="AY157" s="172" t="s">
        <v>172</v>
      </c>
    </row>
    <row r="158" spans="2:65" s="12" customFormat="1" ht="10.199999999999999" x14ac:dyDescent="0.2">
      <c r="B158" s="154"/>
      <c r="D158" s="148" t="s">
        <v>184</v>
      </c>
      <c r="E158" s="155" t="s">
        <v>34</v>
      </c>
      <c r="F158" s="156" t="s">
        <v>580</v>
      </c>
      <c r="H158" s="157">
        <v>10.282999999999999</v>
      </c>
      <c r="I158" s="158"/>
      <c r="L158" s="154"/>
      <c r="M158" s="159"/>
      <c r="T158" s="160"/>
      <c r="AT158" s="155" t="s">
        <v>184</v>
      </c>
      <c r="AU158" s="155" t="s">
        <v>87</v>
      </c>
      <c r="AV158" s="12" t="s">
        <v>87</v>
      </c>
      <c r="AW158" s="12" t="s">
        <v>39</v>
      </c>
      <c r="AX158" s="12" t="s">
        <v>78</v>
      </c>
      <c r="AY158" s="155" t="s">
        <v>172</v>
      </c>
    </row>
    <row r="159" spans="2:65" s="14" customFormat="1" ht="10.199999999999999" x14ac:dyDescent="0.2">
      <c r="B159" s="171"/>
      <c r="D159" s="148" t="s">
        <v>184</v>
      </c>
      <c r="E159" s="172" t="s">
        <v>34</v>
      </c>
      <c r="F159" s="173" t="s">
        <v>305</v>
      </c>
      <c r="H159" s="172" t="s">
        <v>34</v>
      </c>
      <c r="I159" s="174"/>
      <c r="L159" s="171"/>
      <c r="M159" s="175"/>
      <c r="T159" s="176"/>
      <c r="AT159" s="172" t="s">
        <v>184</v>
      </c>
      <c r="AU159" s="172" t="s">
        <v>87</v>
      </c>
      <c r="AV159" s="14" t="s">
        <v>85</v>
      </c>
      <c r="AW159" s="14" t="s">
        <v>39</v>
      </c>
      <c r="AX159" s="14" t="s">
        <v>78</v>
      </c>
      <c r="AY159" s="172" t="s">
        <v>172</v>
      </c>
    </row>
    <row r="160" spans="2:65" s="12" customFormat="1" ht="10.199999999999999" x14ac:dyDescent="0.2">
      <c r="B160" s="154"/>
      <c r="D160" s="148" t="s">
        <v>184</v>
      </c>
      <c r="E160" s="155" t="s">
        <v>34</v>
      </c>
      <c r="F160" s="156" t="s">
        <v>581</v>
      </c>
      <c r="H160" s="157">
        <v>5.0250000000000004</v>
      </c>
      <c r="I160" s="158"/>
      <c r="L160" s="154"/>
      <c r="M160" s="159"/>
      <c r="T160" s="160"/>
      <c r="AT160" s="155" t="s">
        <v>184</v>
      </c>
      <c r="AU160" s="155" t="s">
        <v>87</v>
      </c>
      <c r="AV160" s="12" t="s">
        <v>87</v>
      </c>
      <c r="AW160" s="12" t="s">
        <v>39</v>
      </c>
      <c r="AX160" s="12" t="s">
        <v>78</v>
      </c>
      <c r="AY160" s="155" t="s">
        <v>172</v>
      </c>
    </row>
    <row r="161" spans="2:65" s="12" customFormat="1" ht="10.199999999999999" x14ac:dyDescent="0.2">
      <c r="B161" s="154"/>
      <c r="D161" s="148" t="s">
        <v>184</v>
      </c>
      <c r="E161" s="155" t="s">
        <v>34</v>
      </c>
      <c r="F161" s="156" t="s">
        <v>582</v>
      </c>
      <c r="H161" s="157">
        <v>-0.45</v>
      </c>
      <c r="I161" s="158"/>
      <c r="L161" s="154"/>
      <c r="M161" s="159"/>
      <c r="T161" s="160"/>
      <c r="AT161" s="155" t="s">
        <v>184</v>
      </c>
      <c r="AU161" s="155" t="s">
        <v>87</v>
      </c>
      <c r="AV161" s="12" t="s">
        <v>87</v>
      </c>
      <c r="AW161" s="12" t="s">
        <v>39</v>
      </c>
      <c r="AX161" s="12" t="s">
        <v>78</v>
      </c>
      <c r="AY161" s="155" t="s">
        <v>172</v>
      </c>
    </row>
    <row r="162" spans="2:65" s="13" customFormat="1" ht="10.199999999999999" x14ac:dyDescent="0.2">
      <c r="B162" s="164"/>
      <c r="D162" s="148" t="s">
        <v>184</v>
      </c>
      <c r="E162" s="165" t="s">
        <v>34</v>
      </c>
      <c r="F162" s="166" t="s">
        <v>259</v>
      </c>
      <c r="H162" s="167">
        <v>14.858000000000001</v>
      </c>
      <c r="I162" s="168"/>
      <c r="L162" s="164"/>
      <c r="M162" s="169"/>
      <c r="T162" s="170"/>
      <c r="AT162" s="165" t="s">
        <v>184</v>
      </c>
      <c r="AU162" s="165" t="s">
        <v>87</v>
      </c>
      <c r="AV162" s="13" t="s">
        <v>178</v>
      </c>
      <c r="AW162" s="13" t="s">
        <v>39</v>
      </c>
      <c r="AX162" s="13" t="s">
        <v>85</v>
      </c>
      <c r="AY162" s="165" t="s">
        <v>172</v>
      </c>
    </row>
    <row r="163" spans="2:65" s="1" customFormat="1" ht="16.5" customHeight="1" x14ac:dyDescent="0.2">
      <c r="B163" s="34"/>
      <c r="C163" s="134" t="s">
        <v>310</v>
      </c>
      <c r="D163" s="134" t="s">
        <v>174</v>
      </c>
      <c r="E163" s="135" t="s">
        <v>311</v>
      </c>
      <c r="F163" s="136" t="s">
        <v>312</v>
      </c>
      <c r="G163" s="137" t="s">
        <v>177</v>
      </c>
      <c r="H163" s="138">
        <v>37.82</v>
      </c>
      <c r="I163" s="139"/>
      <c r="J163" s="140">
        <f>ROUND(I163*H163,2)</f>
        <v>0</v>
      </c>
      <c r="K163" s="141"/>
      <c r="L163" s="34"/>
      <c r="M163" s="142" t="s">
        <v>34</v>
      </c>
      <c r="N163" s="143" t="s">
        <v>49</v>
      </c>
      <c r="P163" s="144">
        <f>O163*H163</f>
        <v>0</v>
      </c>
      <c r="Q163" s="144">
        <v>2.7499999999999998E-3</v>
      </c>
      <c r="R163" s="144">
        <f>Q163*H163</f>
        <v>0.104005</v>
      </c>
      <c r="S163" s="144">
        <v>0</v>
      </c>
      <c r="T163" s="145">
        <f>S163*H163</f>
        <v>0</v>
      </c>
      <c r="AR163" s="146" t="s">
        <v>178</v>
      </c>
      <c r="AT163" s="146" t="s">
        <v>174</v>
      </c>
      <c r="AU163" s="146" t="s">
        <v>87</v>
      </c>
      <c r="AY163" s="18" t="s">
        <v>172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8" t="s">
        <v>85</v>
      </c>
      <c r="BK163" s="147">
        <f>ROUND(I163*H163,2)</f>
        <v>0</v>
      </c>
      <c r="BL163" s="18" t="s">
        <v>178</v>
      </c>
      <c r="BM163" s="146" t="s">
        <v>583</v>
      </c>
    </row>
    <row r="164" spans="2:65" s="1" customFormat="1" ht="10.199999999999999" x14ac:dyDescent="0.2">
      <c r="B164" s="34"/>
      <c r="D164" s="148" t="s">
        <v>180</v>
      </c>
      <c r="F164" s="149" t="s">
        <v>314</v>
      </c>
      <c r="I164" s="150"/>
      <c r="L164" s="34"/>
      <c r="M164" s="151"/>
      <c r="T164" s="55"/>
      <c r="AT164" s="18" t="s">
        <v>180</v>
      </c>
      <c r="AU164" s="18" t="s">
        <v>87</v>
      </c>
    </row>
    <row r="165" spans="2:65" s="1" customFormat="1" ht="10.199999999999999" x14ac:dyDescent="0.2">
      <c r="B165" s="34"/>
      <c r="D165" s="152" t="s">
        <v>182</v>
      </c>
      <c r="F165" s="153" t="s">
        <v>492</v>
      </c>
      <c r="I165" s="150"/>
      <c r="L165" s="34"/>
      <c r="M165" s="151"/>
      <c r="T165" s="55"/>
      <c r="AT165" s="18" t="s">
        <v>182</v>
      </c>
      <c r="AU165" s="18" t="s">
        <v>87</v>
      </c>
    </row>
    <row r="166" spans="2:65" s="14" customFormat="1" ht="10.199999999999999" x14ac:dyDescent="0.2">
      <c r="B166" s="171"/>
      <c r="D166" s="148" t="s">
        <v>184</v>
      </c>
      <c r="E166" s="172" t="s">
        <v>34</v>
      </c>
      <c r="F166" s="173" t="s">
        <v>303</v>
      </c>
      <c r="H166" s="172" t="s">
        <v>34</v>
      </c>
      <c r="I166" s="174"/>
      <c r="L166" s="171"/>
      <c r="M166" s="175"/>
      <c r="T166" s="176"/>
      <c r="AT166" s="172" t="s">
        <v>184</v>
      </c>
      <c r="AU166" s="172" t="s">
        <v>87</v>
      </c>
      <c r="AV166" s="14" t="s">
        <v>85</v>
      </c>
      <c r="AW166" s="14" t="s">
        <v>39</v>
      </c>
      <c r="AX166" s="14" t="s">
        <v>78</v>
      </c>
      <c r="AY166" s="172" t="s">
        <v>172</v>
      </c>
    </row>
    <row r="167" spans="2:65" s="12" customFormat="1" ht="10.199999999999999" x14ac:dyDescent="0.2">
      <c r="B167" s="154"/>
      <c r="D167" s="148" t="s">
        <v>184</v>
      </c>
      <c r="E167" s="155" t="s">
        <v>34</v>
      </c>
      <c r="F167" s="156" t="s">
        <v>584</v>
      </c>
      <c r="H167" s="157">
        <v>16.82</v>
      </c>
      <c r="I167" s="158"/>
      <c r="L167" s="154"/>
      <c r="M167" s="159"/>
      <c r="T167" s="160"/>
      <c r="AT167" s="155" t="s">
        <v>184</v>
      </c>
      <c r="AU167" s="155" t="s">
        <v>87</v>
      </c>
      <c r="AV167" s="12" t="s">
        <v>87</v>
      </c>
      <c r="AW167" s="12" t="s">
        <v>39</v>
      </c>
      <c r="AX167" s="12" t="s">
        <v>78</v>
      </c>
      <c r="AY167" s="155" t="s">
        <v>172</v>
      </c>
    </row>
    <row r="168" spans="2:65" s="14" customFormat="1" ht="10.199999999999999" x14ac:dyDescent="0.2">
      <c r="B168" s="171"/>
      <c r="D168" s="148" t="s">
        <v>184</v>
      </c>
      <c r="E168" s="172" t="s">
        <v>34</v>
      </c>
      <c r="F168" s="173" t="s">
        <v>305</v>
      </c>
      <c r="H168" s="172" t="s">
        <v>34</v>
      </c>
      <c r="I168" s="174"/>
      <c r="L168" s="171"/>
      <c r="M168" s="175"/>
      <c r="T168" s="176"/>
      <c r="AT168" s="172" t="s">
        <v>184</v>
      </c>
      <c r="AU168" s="172" t="s">
        <v>87</v>
      </c>
      <c r="AV168" s="14" t="s">
        <v>85</v>
      </c>
      <c r="AW168" s="14" t="s">
        <v>39</v>
      </c>
      <c r="AX168" s="14" t="s">
        <v>78</v>
      </c>
      <c r="AY168" s="172" t="s">
        <v>172</v>
      </c>
    </row>
    <row r="169" spans="2:65" s="12" customFormat="1" ht="10.199999999999999" x14ac:dyDescent="0.2">
      <c r="B169" s="154"/>
      <c r="D169" s="148" t="s">
        <v>184</v>
      </c>
      <c r="E169" s="155" t="s">
        <v>34</v>
      </c>
      <c r="F169" s="156" t="s">
        <v>585</v>
      </c>
      <c r="H169" s="157">
        <v>21</v>
      </c>
      <c r="I169" s="158"/>
      <c r="L169" s="154"/>
      <c r="M169" s="159"/>
      <c r="T169" s="160"/>
      <c r="AT169" s="155" t="s">
        <v>184</v>
      </c>
      <c r="AU169" s="155" t="s">
        <v>87</v>
      </c>
      <c r="AV169" s="12" t="s">
        <v>87</v>
      </c>
      <c r="AW169" s="12" t="s">
        <v>39</v>
      </c>
      <c r="AX169" s="12" t="s">
        <v>78</v>
      </c>
      <c r="AY169" s="155" t="s">
        <v>172</v>
      </c>
    </row>
    <row r="170" spans="2:65" s="13" customFormat="1" ht="10.199999999999999" x14ac:dyDescent="0.2">
      <c r="B170" s="164"/>
      <c r="D170" s="148" t="s">
        <v>184</v>
      </c>
      <c r="E170" s="165" t="s">
        <v>34</v>
      </c>
      <c r="F170" s="166" t="s">
        <v>259</v>
      </c>
      <c r="H170" s="167">
        <v>37.82</v>
      </c>
      <c r="I170" s="168"/>
      <c r="L170" s="164"/>
      <c r="M170" s="169"/>
      <c r="T170" s="170"/>
      <c r="AT170" s="165" t="s">
        <v>184</v>
      </c>
      <c r="AU170" s="165" t="s">
        <v>87</v>
      </c>
      <c r="AV170" s="13" t="s">
        <v>178</v>
      </c>
      <c r="AW170" s="13" t="s">
        <v>39</v>
      </c>
      <c r="AX170" s="13" t="s">
        <v>85</v>
      </c>
      <c r="AY170" s="165" t="s">
        <v>172</v>
      </c>
    </row>
    <row r="171" spans="2:65" s="1" customFormat="1" ht="16.5" customHeight="1" x14ac:dyDescent="0.2">
      <c r="B171" s="34"/>
      <c r="C171" s="134" t="s">
        <v>323</v>
      </c>
      <c r="D171" s="134" t="s">
        <v>174</v>
      </c>
      <c r="E171" s="135" t="s">
        <v>324</v>
      </c>
      <c r="F171" s="136" t="s">
        <v>325</v>
      </c>
      <c r="G171" s="137" t="s">
        <v>177</v>
      </c>
      <c r="H171" s="138">
        <v>37.82</v>
      </c>
      <c r="I171" s="139"/>
      <c r="J171" s="140">
        <f>ROUND(I171*H171,2)</f>
        <v>0</v>
      </c>
      <c r="K171" s="141"/>
      <c r="L171" s="34"/>
      <c r="M171" s="142" t="s">
        <v>34</v>
      </c>
      <c r="N171" s="143" t="s">
        <v>49</v>
      </c>
      <c r="P171" s="144">
        <f>O171*H171</f>
        <v>0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AR171" s="146" t="s">
        <v>178</v>
      </c>
      <c r="AT171" s="146" t="s">
        <v>174</v>
      </c>
      <c r="AU171" s="146" t="s">
        <v>87</v>
      </c>
      <c r="AY171" s="18" t="s">
        <v>172</v>
      </c>
      <c r="BE171" s="147">
        <f>IF(N171="základní",J171,0)</f>
        <v>0</v>
      </c>
      <c r="BF171" s="147">
        <f>IF(N171="snížená",J171,0)</f>
        <v>0</v>
      </c>
      <c r="BG171" s="147">
        <f>IF(N171="zákl. přenesená",J171,0)</f>
        <v>0</v>
      </c>
      <c r="BH171" s="147">
        <f>IF(N171="sníž. přenesená",J171,0)</f>
        <v>0</v>
      </c>
      <c r="BI171" s="147">
        <f>IF(N171="nulová",J171,0)</f>
        <v>0</v>
      </c>
      <c r="BJ171" s="18" t="s">
        <v>85</v>
      </c>
      <c r="BK171" s="147">
        <f>ROUND(I171*H171,2)</f>
        <v>0</v>
      </c>
      <c r="BL171" s="18" t="s">
        <v>178</v>
      </c>
      <c r="BM171" s="146" t="s">
        <v>586</v>
      </c>
    </row>
    <row r="172" spans="2:65" s="1" customFormat="1" ht="10.199999999999999" x14ac:dyDescent="0.2">
      <c r="B172" s="34"/>
      <c r="D172" s="148" t="s">
        <v>180</v>
      </c>
      <c r="F172" s="149" t="s">
        <v>327</v>
      </c>
      <c r="I172" s="150"/>
      <c r="L172" s="34"/>
      <c r="M172" s="151"/>
      <c r="T172" s="55"/>
      <c r="AT172" s="18" t="s">
        <v>180</v>
      </c>
      <c r="AU172" s="18" t="s">
        <v>87</v>
      </c>
    </row>
    <row r="173" spans="2:65" s="1" customFormat="1" ht="10.199999999999999" x14ac:dyDescent="0.2">
      <c r="B173" s="34"/>
      <c r="D173" s="152" t="s">
        <v>182</v>
      </c>
      <c r="F173" s="153" t="s">
        <v>500</v>
      </c>
      <c r="I173" s="150"/>
      <c r="L173" s="34"/>
      <c r="M173" s="151"/>
      <c r="T173" s="55"/>
      <c r="AT173" s="18" t="s">
        <v>182</v>
      </c>
      <c r="AU173" s="18" t="s">
        <v>87</v>
      </c>
    </row>
    <row r="174" spans="2:65" s="1" customFormat="1" ht="16.5" customHeight="1" x14ac:dyDescent="0.2">
      <c r="B174" s="34"/>
      <c r="C174" s="134" t="s">
        <v>329</v>
      </c>
      <c r="D174" s="134" t="s">
        <v>174</v>
      </c>
      <c r="E174" s="135" t="s">
        <v>330</v>
      </c>
      <c r="F174" s="136" t="s">
        <v>331</v>
      </c>
      <c r="G174" s="137" t="s">
        <v>177</v>
      </c>
      <c r="H174" s="138">
        <v>24.878</v>
      </c>
      <c r="I174" s="139"/>
      <c r="J174" s="140">
        <f>ROUND(I174*H174,2)</f>
        <v>0</v>
      </c>
      <c r="K174" s="141"/>
      <c r="L174" s="34"/>
      <c r="M174" s="142" t="s">
        <v>34</v>
      </c>
      <c r="N174" s="143" t="s">
        <v>49</v>
      </c>
      <c r="P174" s="144">
        <f>O174*H174</f>
        <v>0</v>
      </c>
      <c r="Q174" s="144">
        <v>2.5000000000000001E-3</v>
      </c>
      <c r="R174" s="144">
        <f>Q174*H174</f>
        <v>6.2195E-2</v>
      </c>
      <c r="S174" s="144">
        <v>0</v>
      </c>
      <c r="T174" s="145">
        <f>S174*H174</f>
        <v>0</v>
      </c>
      <c r="AR174" s="146" t="s">
        <v>178</v>
      </c>
      <c r="AT174" s="146" t="s">
        <v>174</v>
      </c>
      <c r="AU174" s="146" t="s">
        <v>87</v>
      </c>
      <c r="AY174" s="18" t="s">
        <v>172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8" t="s">
        <v>85</v>
      </c>
      <c r="BK174" s="147">
        <f>ROUND(I174*H174,2)</f>
        <v>0</v>
      </c>
      <c r="BL174" s="18" t="s">
        <v>178</v>
      </c>
      <c r="BM174" s="146" t="s">
        <v>587</v>
      </c>
    </row>
    <row r="175" spans="2:65" s="1" customFormat="1" ht="10.199999999999999" x14ac:dyDescent="0.2">
      <c r="B175" s="34"/>
      <c r="D175" s="148" t="s">
        <v>180</v>
      </c>
      <c r="F175" s="149" t="s">
        <v>333</v>
      </c>
      <c r="I175" s="150"/>
      <c r="L175" s="34"/>
      <c r="M175" s="151"/>
      <c r="T175" s="55"/>
      <c r="AT175" s="18" t="s">
        <v>180</v>
      </c>
      <c r="AU175" s="18" t="s">
        <v>87</v>
      </c>
    </row>
    <row r="176" spans="2:65" s="1" customFormat="1" ht="10.199999999999999" x14ac:dyDescent="0.2">
      <c r="B176" s="34"/>
      <c r="D176" s="152" t="s">
        <v>182</v>
      </c>
      <c r="F176" s="153" t="s">
        <v>502</v>
      </c>
      <c r="I176" s="150"/>
      <c r="L176" s="34"/>
      <c r="M176" s="151"/>
      <c r="T176" s="55"/>
      <c r="AT176" s="18" t="s">
        <v>182</v>
      </c>
      <c r="AU176" s="18" t="s">
        <v>87</v>
      </c>
    </row>
    <row r="177" spans="2:65" s="12" customFormat="1" ht="10.199999999999999" x14ac:dyDescent="0.2">
      <c r="B177" s="154"/>
      <c r="D177" s="148" t="s">
        <v>184</v>
      </c>
      <c r="E177" s="155" t="s">
        <v>34</v>
      </c>
      <c r="F177" s="156" t="s">
        <v>588</v>
      </c>
      <c r="H177" s="157">
        <v>19.565000000000001</v>
      </c>
      <c r="I177" s="158"/>
      <c r="L177" s="154"/>
      <c r="M177" s="159"/>
      <c r="T177" s="160"/>
      <c r="AT177" s="155" t="s">
        <v>184</v>
      </c>
      <c r="AU177" s="155" t="s">
        <v>87</v>
      </c>
      <c r="AV177" s="12" t="s">
        <v>87</v>
      </c>
      <c r="AW177" s="12" t="s">
        <v>39</v>
      </c>
      <c r="AX177" s="12" t="s">
        <v>78</v>
      </c>
      <c r="AY177" s="155" t="s">
        <v>172</v>
      </c>
    </row>
    <row r="178" spans="2:65" s="12" customFormat="1" ht="10.199999999999999" x14ac:dyDescent="0.2">
      <c r="B178" s="154"/>
      <c r="D178" s="148" t="s">
        <v>184</v>
      </c>
      <c r="E178" s="155" t="s">
        <v>34</v>
      </c>
      <c r="F178" s="156" t="s">
        <v>589</v>
      </c>
      <c r="H178" s="157">
        <v>18.2</v>
      </c>
      <c r="I178" s="158"/>
      <c r="L178" s="154"/>
      <c r="M178" s="159"/>
      <c r="T178" s="160"/>
      <c r="AT178" s="155" t="s">
        <v>184</v>
      </c>
      <c r="AU178" s="155" t="s">
        <v>87</v>
      </c>
      <c r="AV178" s="12" t="s">
        <v>87</v>
      </c>
      <c r="AW178" s="12" t="s">
        <v>39</v>
      </c>
      <c r="AX178" s="12" t="s">
        <v>78</v>
      </c>
      <c r="AY178" s="155" t="s">
        <v>172</v>
      </c>
    </row>
    <row r="179" spans="2:65" s="12" customFormat="1" ht="10.199999999999999" x14ac:dyDescent="0.2">
      <c r="B179" s="154"/>
      <c r="D179" s="148" t="s">
        <v>184</v>
      </c>
      <c r="E179" s="155" t="s">
        <v>34</v>
      </c>
      <c r="F179" s="156" t="s">
        <v>590</v>
      </c>
      <c r="H179" s="157">
        <v>4.3</v>
      </c>
      <c r="I179" s="158"/>
      <c r="L179" s="154"/>
      <c r="M179" s="159"/>
      <c r="T179" s="160"/>
      <c r="AT179" s="155" t="s">
        <v>184</v>
      </c>
      <c r="AU179" s="155" t="s">
        <v>87</v>
      </c>
      <c r="AV179" s="12" t="s">
        <v>87</v>
      </c>
      <c r="AW179" s="12" t="s">
        <v>39</v>
      </c>
      <c r="AX179" s="12" t="s">
        <v>78</v>
      </c>
      <c r="AY179" s="155" t="s">
        <v>172</v>
      </c>
    </row>
    <row r="180" spans="2:65" s="12" customFormat="1" ht="10.199999999999999" x14ac:dyDescent="0.2">
      <c r="B180" s="154"/>
      <c r="D180" s="148" t="s">
        <v>184</v>
      </c>
      <c r="E180" s="155" t="s">
        <v>34</v>
      </c>
      <c r="F180" s="156" t="s">
        <v>591</v>
      </c>
      <c r="H180" s="157">
        <v>6.3E-2</v>
      </c>
      <c r="I180" s="158"/>
      <c r="L180" s="154"/>
      <c r="M180" s="159"/>
      <c r="T180" s="160"/>
      <c r="AT180" s="155" t="s">
        <v>184</v>
      </c>
      <c r="AU180" s="155" t="s">
        <v>87</v>
      </c>
      <c r="AV180" s="12" t="s">
        <v>87</v>
      </c>
      <c r="AW180" s="12" t="s">
        <v>39</v>
      </c>
      <c r="AX180" s="12" t="s">
        <v>78</v>
      </c>
      <c r="AY180" s="155" t="s">
        <v>172</v>
      </c>
    </row>
    <row r="181" spans="2:65" s="12" customFormat="1" ht="10.199999999999999" x14ac:dyDescent="0.2">
      <c r="B181" s="154"/>
      <c r="D181" s="148" t="s">
        <v>184</v>
      </c>
      <c r="E181" s="155" t="s">
        <v>34</v>
      </c>
      <c r="F181" s="156" t="s">
        <v>592</v>
      </c>
      <c r="H181" s="157">
        <v>-17.25</v>
      </c>
      <c r="I181" s="158"/>
      <c r="L181" s="154"/>
      <c r="M181" s="159"/>
      <c r="T181" s="160"/>
      <c r="AT181" s="155" t="s">
        <v>184</v>
      </c>
      <c r="AU181" s="155" t="s">
        <v>87</v>
      </c>
      <c r="AV181" s="12" t="s">
        <v>87</v>
      </c>
      <c r="AW181" s="12" t="s">
        <v>39</v>
      </c>
      <c r="AX181" s="12" t="s">
        <v>78</v>
      </c>
      <c r="AY181" s="155" t="s">
        <v>172</v>
      </c>
    </row>
    <row r="182" spans="2:65" s="13" customFormat="1" ht="10.199999999999999" x14ac:dyDescent="0.2">
      <c r="B182" s="164"/>
      <c r="D182" s="148" t="s">
        <v>184</v>
      </c>
      <c r="E182" s="165" t="s">
        <v>34</v>
      </c>
      <c r="F182" s="166" t="s">
        <v>259</v>
      </c>
      <c r="H182" s="167">
        <v>24.878</v>
      </c>
      <c r="I182" s="168"/>
      <c r="L182" s="164"/>
      <c r="M182" s="169"/>
      <c r="T182" s="170"/>
      <c r="AT182" s="165" t="s">
        <v>184</v>
      </c>
      <c r="AU182" s="165" t="s">
        <v>87</v>
      </c>
      <c r="AV182" s="13" t="s">
        <v>178</v>
      </c>
      <c r="AW182" s="13" t="s">
        <v>39</v>
      </c>
      <c r="AX182" s="13" t="s">
        <v>85</v>
      </c>
      <c r="AY182" s="165" t="s">
        <v>172</v>
      </c>
    </row>
    <row r="183" spans="2:65" s="1" customFormat="1" ht="16.5" customHeight="1" x14ac:dyDescent="0.2">
      <c r="B183" s="34"/>
      <c r="C183" s="134" t="s">
        <v>338</v>
      </c>
      <c r="D183" s="134" t="s">
        <v>174</v>
      </c>
      <c r="E183" s="135" t="s">
        <v>339</v>
      </c>
      <c r="F183" s="136" t="s">
        <v>340</v>
      </c>
      <c r="G183" s="137" t="s">
        <v>228</v>
      </c>
      <c r="H183" s="138">
        <v>1.9319999999999999</v>
      </c>
      <c r="I183" s="139"/>
      <c r="J183" s="140">
        <f>ROUND(I183*H183,2)</f>
        <v>0</v>
      </c>
      <c r="K183" s="141"/>
      <c r="L183" s="34"/>
      <c r="M183" s="142" t="s">
        <v>34</v>
      </c>
      <c r="N183" s="143" t="s">
        <v>49</v>
      </c>
      <c r="P183" s="144">
        <f>O183*H183</f>
        <v>0</v>
      </c>
      <c r="Q183" s="144">
        <v>1.0492218</v>
      </c>
      <c r="R183" s="144">
        <f>Q183*H183</f>
        <v>2.0270965176</v>
      </c>
      <c r="S183" s="144">
        <v>0</v>
      </c>
      <c r="T183" s="145">
        <f>S183*H183</f>
        <v>0</v>
      </c>
      <c r="AR183" s="146" t="s">
        <v>178</v>
      </c>
      <c r="AT183" s="146" t="s">
        <v>174</v>
      </c>
      <c r="AU183" s="146" t="s">
        <v>87</v>
      </c>
      <c r="AY183" s="18" t="s">
        <v>172</v>
      </c>
      <c r="BE183" s="147">
        <f>IF(N183="základní",J183,0)</f>
        <v>0</v>
      </c>
      <c r="BF183" s="147">
        <f>IF(N183="snížená",J183,0)</f>
        <v>0</v>
      </c>
      <c r="BG183" s="147">
        <f>IF(N183="zákl. přenesená",J183,0)</f>
        <v>0</v>
      </c>
      <c r="BH183" s="147">
        <f>IF(N183="sníž. přenesená",J183,0)</f>
        <v>0</v>
      </c>
      <c r="BI183" s="147">
        <f>IF(N183="nulová",J183,0)</f>
        <v>0</v>
      </c>
      <c r="BJ183" s="18" t="s">
        <v>85</v>
      </c>
      <c r="BK183" s="147">
        <f>ROUND(I183*H183,2)</f>
        <v>0</v>
      </c>
      <c r="BL183" s="18" t="s">
        <v>178</v>
      </c>
      <c r="BM183" s="146" t="s">
        <v>593</v>
      </c>
    </row>
    <row r="184" spans="2:65" s="1" customFormat="1" ht="19.2" x14ac:dyDescent="0.2">
      <c r="B184" s="34"/>
      <c r="D184" s="148" t="s">
        <v>180</v>
      </c>
      <c r="F184" s="149" t="s">
        <v>342</v>
      </c>
      <c r="I184" s="150"/>
      <c r="L184" s="34"/>
      <c r="M184" s="151"/>
      <c r="T184" s="55"/>
      <c r="AT184" s="18" t="s">
        <v>180</v>
      </c>
      <c r="AU184" s="18" t="s">
        <v>87</v>
      </c>
    </row>
    <row r="185" spans="2:65" s="1" customFormat="1" ht="10.199999999999999" x14ac:dyDescent="0.2">
      <c r="B185" s="34"/>
      <c r="D185" s="152" t="s">
        <v>182</v>
      </c>
      <c r="F185" s="153" t="s">
        <v>510</v>
      </c>
      <c r="I185" s="150"/>
      <c r="L185" s="34"/>
      <c r="M185" s="151"/>
      <c r="T185" s="55"/>
      <c r="AT185" s="18" t="s">
        <v>182</v>
      </c>
      <c r="AU185" s="18" t="s">
        <v>87</v>
      </c>
    </row>
    <row r="186" spans="2:65" s="14" customFormat="1" ht="10.199999999999999" x14ac:dyDescent="0.2">
      <c r="B186" s="171"/>
      <c r="D186" s="148" t="s">
        <v>184</v>
      </c>
      <c r="E186" s="172" t="s">
        <v>34</v>
      </c>
      <c r="F186" s="173" t="s">
        <v>281</v>
      </c>
      <c r="H186" s="172" t="s">
        <v>34</v>
      </c>
      <c r="I186" s="174"/>
      <c r="L186" s="171"/>
      <c r="M186" s="175"/>
      <c r="T186" s="176"/>
      <c r="AT186" s="172" t="s">
        <v>184</v>
      </c>
      <c r="AU186" s="172" t="s">
        <v>87</v>
      </c>
      <c r="AV186" s="14" t="s">
        <v>85</v>
      </c>
      <c r="AW186" s="14" t="s">
        <v>39</v>
      </c>
      <c r="AX186" s="14" t="s">
        <v>78</v>
      </c>
      <c r="AY186" s="172" t="s">
        <v>172</v>
      </c>
    </row>
    <row r="187" spans="2:65" s="14" customFormat="1" ht="10.199999999999999" x14ac:dyDescent="0.2">
      <c r="B187" s="171"/>
      <c r="D187" s="148" t="s">
        <v>184</v>
      </c>
      <c r="E187" s="172" t="s">
        <v>34</v>
      </c>
      <c r="F187" s="173" t="s">
        <v>344</v>
      </c>
      <c r="H187" s="172" t="s">
        <v>34</v>
      </c>
      <c r="I187" s="174"/>
      <c r="L187" s="171"/>
      <c r="M187" s="175"/>
      <c r="T187" s="176"/>
      <c r="AT187" s="172" t="s">
        <v>184</v>
      </c>
      <c r="AU187" s="172" t="s">
        <v>87</v>
      </c>
      <c r="AV187" s="14" t="s">
        <v>85</v>
      </c>
      <c r="AW187" s="14" t="s">
        <v>39</v>
      </c>
      <c r="AX187" s="14" t="s">
        <v>78</v>
      </c>
      <c r="AY187" s="172" t="s">
        <v>172</v>
      </c>
    </row>
    <row r="188" spans="2:65" s="12" customFormat="1" ht="10.199999999999999" x14ac:dyDescent="0.2">
      <c r="B188" s="154"/>
      <c r="D188" s="148" t="s">
        <v>184</v>
      </c>
      <c r="E188" s="155" t="s">
        <v>34</v>
      </c>
      <c r="F188" s="156" t="s">
        <v>594</v>
      </c>
      <c r="H188" s="157">
        <v>14.858000000000001</v>
      </c>
      <c r="I188" s="158"/>
      <c r="L188" s="154"/>
      <c r="M188" s="159"/>
      <c r="T188" s="160"/>
      <c r="AT188" s="155" t="s">
        <v>184</v>
      </c>
      <c r="AU188" s="155" t="s">
        <v>87</v>
      </c>
      <c r="AV188" s="12" t="s">
        <v>87</v>
      </c>
      <c r="AW188" s="12" t="s">
        <v>39</v>
      </c>
      <c r="AX188" s="12" t="s">
        <v>78</v>
      </c>
      <c r="AY188" s="155" t="s">
        <v>172</v>
      </c>
    </row>
    <row r="189" spans="2:65" s="15" customFormat="1" ht="10.199999999999999" x14ac:dyDescent="0.2">
      <c r="B189" s="177"/>
      <c r="D189" s="148" t="s">
        <v>184</v>
      </c>
      <c r="E189" s="178" t="s">
        <v>34</v>
      </c>
      <c r="F189" s="179" t="s">
        <v>345</v>
      </c>
      <c r="H189" s="180">
        <v>14.858000000000001</v>
      </c>
      <c r="I189" s="181"/>
      <c r="L189" s="177"/>
      <c r="M189" s="182"/>
      <c r="T189" s="183"/>
      <c r="AT189" s="178" t="s">
        <v>184</v>
      </c>
      <c r="AU189" s="178" t="s">
        <v>87</v>
      </c>
      <c r="AV189" s="15" t="s">
        <v>193</v>
      </c>
      <c r="AW189" s="15" t="s">
        <v>39</v>
      </c>
      <c r="AX189" s="15" t="s">
        <v>78</v>
      </c>
      <c r="AY189" s="178" t="s">
        <v>172</v>
      </c>
    </row>
    <row r="190" spans="2:65" s="12" customFormat="1" ht="10.199999999999999" x14ac:dyDescent="0.2">
      <c r="B190" s="154"/>
      <c r="D190" s="148" t="s">
        <v>184</v>
      </c>
      <c r="E190" s="155" t="s">
        <v>34</v>
      </c>
      <c r="F190" s="156" t="s">
        <v>595</v>
      </c>
      <c r="H190" s="157">
        <v>1.9319999999999999</v>
      </c>
      <c r="I190" s="158"/>
      <c r="L190" s="154"/>
      <c r="M190" s="159"/>
      <c r="T190" s="160"/>
      <c r="AT190" s="155" t="s">
        <v>184</v>
      </c>
      <c r="AU190" s="155" t="s">
        <v>87</v>
      </c>
      <c r="AV190" s="12" t="s">
        <v>87</v>
      </c>
      <c r="AW190" s="12" t="s">
        <v>39</v>
      </c>
      <c r="AX190" s="12" t="s">
        <v>85</v>
      </c>
      <c r="AY190" s="155" t="s">
        <v>172</v>
      </c>
    </row>
    <row r="191" spans="2:65" s="1" customFormat="1" ht="16.5" customHeight="1" x14ac:dyDescent="0.2">
      <c r="B191" s="34"/>
      <c r="C191" s="134" t="s">
        <v>347</v>
      </c>
      <c r="D191" s="134" t="s">
        <v>174</v>
      </c>
      <c r="E191" s="135" t="s">
        <v>348</v>
      </c>
      <c r="F191" s="136" t="s">
        <v>349</v>
      </c>
      <c r="G191" s="137" t="s">
        <v>177</v>
      </c>
      <c r="H191" s="138">
        <v>4.8</v>
      </c>
      <c r="I191" s="139"/>
      <c r="J191" s="140">
        <f>ROUND(I191*H191,2)</f>
        <v>0</v>
      </c>
      <c r="K191" s="141"/>
      <c r="L191" s="34"/>
      <c r="M191" s="142" t="s">
        <v>34</v>
      </c>
      <c r="N191" s="143" t="s">
        <v>49</v>
      </c>
      <c r="P191" s="144">
        <f>O191*H191</f>
        <v>0</v>
      </c>
      <c r="Q191" s="144">
        <v>4.2189999999999998E-2</v>
      </c>
      <c r="R191" s="144">
        <f>Q191*H191</f>
        <v>0.202512</v>
      </c>
      <c r="S191" s="144">
        <v>0</v>
      </c>
      <c r="T191" s="145">
        <f>S191*H191</f>
        <v>0</v>
      </c>
      <c r="AR191" s="146" t="s">
        <v>178</v>
      </c>
      <c r="AT191" s="146" t="s">
        <v>174</v>
      </c>
      <c r="AU191" s="146" t="s">
        <v>87</v>
      </c>
      <c r="AY191" s="18" t="s">
        <v>172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8" t="s">
        <v>85</v>
      </c>
      <c r="BK191" s="147">
        <f>ROUND(I191*H191,2)</f>
        <v>0</v>
      </c>
      <c r="BL191" s="18" t="s">
        <v>178</v>
      </c>
      <c r="BM191" s="146" t="s">
        <v>596</v>
      </c>
    </row>
    <row r="192" spans="2:65" s="1" customFormat="1" ht="10.199999999999999" x14ac:dyDescent="0.2">
      <c r="B192" s="34"/>
      <c r="D192" s="148" t="s">
        <v>180</v>
      </c>
      <c r="F192" s="149" t="s">
        <v>349</v>
      </c>
      <c r="I192" s="150"/>
      <c r="L192" s="34"/>
      <c r="M192" s="151"/>
      <c r="T192" s="55"/>
      <c r="AT192" s="18" t="s">
        <v>180</v>
      </c>
      <c r="AU192" s="18" t="s">
        <v>87</v>
      </c>
    </row>
    <row r="193" spans="2:65" s="14" customFormat="1" ht="10.199999999999999" x14ac:dyDescent="0.2">
      <c r="B193" s="171"/>
      <c r="D193" s="148" t="s">
        <v>184</v>
      </c>
      <c r="E193" s="172" t="s">
        <v>34</v>
      </c>
      <c r="F193" s="173" t="s">
        <v>351</v>
      </c>
      <c r="H193" s="172" t="s">
        <v>34</v>
      </c>
      <c r="I193" s="174"/>
      <c r="L193" s="171"/>
      <c r="M193" s="175"/>
      <c r="T193" s="176"/>
      <c r="AT193" s="172" t="s">
        <v>184</v>
      </c>
      <c r="AU193" s="172" t="s">
        <v>87</v>
      </c>
      <c r="AV193" s="14" t="s">
        <v>85</v>
      </c>
      <c r="AW193" s="14" t="s">
        <v>39</v>
      </c>
      <c r="AX193" s="14" t="s">
        <v>78</v>
      </c>
      <c r="AY193" s="172" t="s">
        <v>172</v>
      </c>
    </row>
    <row r="194" spans="2:65" s="12" customFormat="1" ht="10.199999999999999" x14ac:dyDescent="0.2">
      <c r="B194" s="154"/>
      <c r="D194" s="148" t="s">
        <v>184</v>
      </c>
      <c r="E194" s="155" t="s">
        <v>34</v>
      </c>
      <c r="F194" s="156" t="s">
        <v>597</v>
      </c>
      <c r="H194" s="157">
        <v>4.8</v>
      </c>
      <c r="I194" s="158"/>
      <c r="L194" s="154"/>
      <c r="M194" s="159"/>
      <c r="T194" s="160"/>
      <c r="AT194" s="155" t="s">
        <v>184</v>
      </c>
      <c r="AU194" s="155" t="s">
        <v>87</v>
      </c>
      <c r="AV194" s="12" t="s">
        <v>87</v>
      </c>
      <c r="AW194" s="12" t="s">
        <v>39</v>
      </c>
      <c r="AX194" s="12" t="s">
        <v>85</v>
      </c>
      <c r="AY194" s="155" t="s">
        <v>172</v>
      </c>
    </row>
    <row r="195" spans="2:65" s="11" customFormat="1" ht="22.8" customHeight="1" x14ac:dyDescent="0.25">
      <c r="B195" s="122"/>
      <c r="D195" s="123" t="s">
        <v>77</v>
      </c>
      <c r="E195" s="132" t="s">
        <v>178</v>
      </c>
      <c r="F195" s="132" t="s">
        <v>353</v>
      </c>
      <c r="I195" s="125"/>
      <c r="J195" s="133">
        <f>BK195</f>
        <v>0</v>
      </c>
      <c r="L195" s="122"/>
      <c r="M195" s="127"/>
      <c r="P195" s="128">
        <f>SUM(P196:P226)</f>
        <v>0</v>
      </c>
      <c r="R195" s="128">
        <f>SUM(R196:R226)</f>
        <v>3.64944622336</v>
      </c>
      <c r="T195" s="129">
        <f>SUM(T196:T226)</f>
        <v>0</v>
      </c>
      <c r="AR195" s="123" t="s">
        <v>85</v>
      </c>
      <c r="AT195" s="130" t="s">
        <v>77</v>
      </c>
      <c r="AU195" s="130" t="s">
        <v>85</v>
      </c>
      <c r="AY195" s="123" t="s">
        <v>172</v>
      </c>
      <c r="BK195" s="131">
        <f>SUM(BK196:BK226)</f>
        <v>0</v>
      </c>
    </row>
    <row r="196" spans="2:65" s="1" customFormat="1" ht="16.5" customHeight="1" x14ac:dyDescent="0.2">
      <c r="B196" s="34"/>
      <c r="C196" s="134" t="s">
        <v>354</v>
      </c>
      <c r="D196" s="134" t="s">
        <v>174</v>
      </c>
      <c r="E196" s="135" t="s">
        <v>355</v>
      </c>
      <c r="F196" s="136" t="s">
        <v>356</v>
      </c>
      <c r="G196" s="137" t="s">
        <v>215</v>
      </c>
      <c r="H196" s="138">
        <v>1.365</v>
      </c>
      <c r="I196" s="139"/>
      <c r="J196" s="140">
        <f>ROUND(I196*H196,2)</f>
        <v>0</v>
      </c>
      <c r="K196" s="141"/>
      <c r="L196" s="34"/>
      <c r="M196" s="142" t="s">
        <v>34</v>
      </c>
      <c r="N196" s="143" t="s">
        <v>49</v>
      </c>
      <c r="P196" s="144">
        <f>O196*H196</f>
        <v>0</v>
      </c>
      <c r="Q196" s="144">
        <v>2.5020099999999998</v>
      </c>
      <c r="R196" s="144">
        <f>Q196*H196</f>
        <v>3.4152436499999999</v>
      </c>
      <c r="S196" s="144">
        <v>0</v>
      </c>
      <c r="T196" s="145">
        <f>S196*H196</f>
        <v>0</v>
      </c>
      <c r="AR196" s="146" t="s">
        <v>178</v>
      </c>
      <c r="AT196" s="146" t="s">
        <v>174</v>
      </c>
      <c r="AU196" s="146" t="s">
        <v>87</v>
      </c>
      <c r="AY196" s="18" t="s">
        <v>172</v>
      </c>
      <c r="BE196" s="147">
        <f>IF(N196="základní",J196,0)</f>
        <v>0</v>
      </c>
      <c r="BF196" s="147">
        <f>IF(N196="snížená",J196,0)</f>
        <v>0</v>
      </c>
      <c r="BG196" s="147">
        <f>IF(N196="zákl. přenesená",J196,0)</f>
        <v>0</v>
      </c>
      <c r="BH196" s="147">
        <f>IF(N196="sníž. přenesená",J196,0)</f>
        <v>0</v>
      </c>
      <c r="BI196" s="147">
        <f>IF(N196="nulová",J196,0)</f>
        <v>0</v>
      </c>
      <c r="BJ196" s="18" t="s">
        <v>85</v>
      </c>
      <c r="BK196" s="147">
        <f>ROUND(I196*H196,2)</f>
        <v>0</v>
      </c>
      <c r="BL196" s="18" t="s">
        <v>178</v>
      </c>
      <c r="BM196" s="146" t="s">
        <v>598</v>
      </c>
    </row>
    <row r="197" spans="2:65" s="1" customFormat="1" ht="19.2" x14ac:dyDescent="0.2">
      <c r="B197" s="34"/>
      <c r="D197" s="148" t="s">
        <v>180</v>
      </c>
      <c r="F197" s="149" t="s">
        <v>358</v>
      </c>
      <c r="I197" s="150"/>
      <c r="L197" s="34"/>
      <c r="M197" s="151"/>
      <c r="T197" s="55"/>
      <c r="AT197" s="18" t="s">
        <v>180</v>
      </c>
      <c r="AU197" s="18" t="s">
        <v>87</v>
      </c>
    </row>
    <row r="198" spans="2:65" s="1" customFormat="1" ht="10.199999999999999" x14ac:dyDescent="0.2">
      <c r="B198" s="34"/>
      <c r="D198" s="152" t="s">
        <v>182</v>
      </c>
      <c r="F198" s="153" t="s">
        <v>359</v>
      </c>
      <c r="I198" s="150"/>
      <c r="L198" s="34"/>
      <c r="M198" s="151"/>
      <c r="T198" s="55"/>
      <c r="AT198" s="18" t="s">
        <v>182</v>
      </c>
      <c r="AU198" s="18" t="s">
        <v>87</v>
      </c>
    </row>
    <row r="199" spans="2:65" s="12" customFormat="1" ht="10.199999999999999" x14ac:dyDescent="0.2">
      <c r="B199" s="154"/>
      <c r="D199" s="148" t="s">
        <v>184</v>
      </c>
      <c r="E199" s="155" t="s">
        <v>34</v>
      </c>
      <c r="F199" s="156" t="s">
        <v>599</v>
      </c>
      <c r="H199" s="157">
        <v>1.365</v>
      </c>
      <c r="I199" s="158"/>
      <c r="L199" s="154"/>
      <c r="M199" s="159"/>
      <c r="T199" s="160"/>
      <c r="AT199" s="155" t="s">
        <v>184</v>
      </c>
      <c r="AU199" s="155" t="s">
        <v>87</v>
      </c>
      <c r="AV199" s="12" t="s">
        <v>87</v>
      </c>
      <c r="AW199" s="12" t="s">
        <v>39</v>
      </c>
      <c r="AX199" s="12" t="s">
        <v>85</v>
      </c>
      <c r="AY199" s="155" t="s">
        <v>172</v>
      </c>
    </row>
    <row r="200" spans="2:65" s="1" customFormat="1" ht="16.5" customHeight="1" x14ac:dyDescent="0.2">
      <c r="B200" s="34"/>
      <c r="C200" s="134" t="s">
        <v>361</v>
      </c>
      <c r="D200" s="134" t="s">
        <v>174</v>
      </c>
      <c r="E200" s="135" t="s">
        <v>362</v>
      </c>
      <c r="F200" s="136" t="s">
        <v>363</v>
      </c>
      <c r="G200" s="137" t="s">
        <v>177</v>
      </c>
      <c r="H200" s="138">
        <v>8.7799999999999994</v>
      </c>
      <c r="I200" s="139"/>
      <c r="J200" s="140">
        <f>ROUND(I200*H200,2)</f>
        <v>0</v>
      </c>
      <c r="K200" s="141"/>
      <c r="L200" s="34"/>
      <c r="M200" s="142" t="s">
        <v>34</v>
      </c>
      <c r="N200" s="143" t="s">
        <v>49</v>
      </c>
      <c r="P200" s="144">
        <f>O200*H200</f>
        <v>0</v>
      </c>
      <c r="Q200" s="144">
        <v>5.3261999999999997E-3</v>
      </c>
      <c r="R200" s="144">
        <f>Q200*H200</f>
        <v>4.6764035999999995E-2</v>
      </c>
      <c r="S200" s="144">
        <v>0</v>
      </c>
      <c r="T200" s="145">
        <f>S200*H200</f>
        <v>0</v>
      </c>
      <c r="AR200" s="146" t="s">
        <v>178</v>
      </c>
      <c r="AT200" s="146" t="s">
        <v>174</v>
      </c>
      <c r="AU200" s="146" t="s">
        <v>87</v>
      </c>
      <c r="AY200" s="18" t="s">
        <v>172</v>
      </c>
      <c r="BE200" s="147">
        <f>IF(N200="základní",J200,0)</f>
        <v>0</v>
      </c>
      <c r="BF200" s="147">
        <f>IF(N200="snížená",J200,0)</f>
        <v>0</v>
      </c>
      <c r="BG200" s="147">
        <f>IF(N200="zákl. přenesená",J200,0)</f>
        <v>0</v>
      </c>
      <c r="BH200" s="147">
        <f>IF(N200="sníž. přenesená",J200,0)</f>
        <v>0</v>
      </c>
      <c r="BI200" s="147">
        <f>IF(N200="nulová",J200,0)</f>
        <v>0</v>
      </c>
      <c r="BJ200" s="18" t="s">
        <v>85</v>
      </c>
      <c r="BK200" s="147">
        <f>ROUND(I200*H200,2)</f>
        <v>0</v>
      </c>
      <c r="BL200" s="18" t="s">
        <v>178</v>
      </c>
      <c r="BM200" s="146" t="s">
        <v>600</v>
      </c>
    </row>
    <row r="201" spans="2:65" s="1" customFormat="1" ht="10.199999999999999" x14ac:dyDescent="0.2">
      <c r="B201" s="34"/>
      <c r="D201" s="148" t="s">
        <v>180</v>
      </c>
      <c r="F201" s="149" t="s">
        <v>365</v>
      </c>
      <c r="I201" s="150"/>
      <c r="L201" s="34"/>
      <c r="M201" s="151"/>
      <c r="T201" s="55"/>
      <c r="AT201" s="18" t="s">
        <v>180</v>
      </c>
      <c r="AU201" s="18" t="s">
        <v>87</v>
      </c>
    </row>
    <row r="202" spans="2:65" s="1" customFormat="1" ht="10.199999999999999" x14ac:dyDescent="0.2">
      <c r="B202" s="34"/>
      <c r="D202" s="152" t="s">
        <v>182</v>
      </c>
      <c r="F202" s="153" t="s">
        <v>518</v>
      </c>
      <c r="I202" s="150"/>
      <c r="L202" s="34"/>
      <c r="M202" s="151"/>
      <c r="T202" s="55"/>
      <c r="AT202" s="18" t="s">
        <v>182</v>
      </c>
      <c r="AU202" s="18" t="s">
        <v>87</v>
      </c>
    </row>
    <row r="203" spans="2:65" s="12" customFormat="1" ht="10.199999999999999" x14ac:dyDescent="0.2">
      <c r="B203" s="154"/>
      <c r="D203" s="148" t="s">
        <v>184</v>
      </c>
      <c r="E203" s="155" t="s">
        <v>34</v>
      </c>
      <c r="F203" s="156" t="s">
        <v>601</v>
      </c>
      <c r="H203" s="157">
        <v>3.03</v>
      </c>
      <c r="I203" s="158"/>
      <c r="L203" s="154"/>
      <c r="M203" s="159"/>
      <c r="T203" s="160"/>
      <c r="AT203" s="155" t="s">
        <v>184</v>
      </c>
      <c r="AU203" s="155" t="s">
        <v>87</v>
      </c>
      <c r="AV203" s="12" t="s">
        <v>87</v>
      </c>
      <c r="AW203" s="12" t="s">
        <v>39</v>
      </c>
      <c r="AX203" s="12" t="s">
        <v>78</v>
      </c>
      <c r="AY203" s="155" t="s">
        <v>172</v>
      </c>
    </row>
    <row r="204" spans="2:65" s="12" customFormat="1" ht="10.199999999999999" x14ac:dyDescent="0.2">
      <c r="B204" s="154"/>
      <c r="D204" s="148" t="s">
        <v>184</v>
      </c>
      <c r="E204" s="155" t="s">
        <v>34</v>
      </c>
      <c r="F204" s="156" t="s">
        <v>602</v>
      </c>
      <c r="H204" s="157">
        <v>5.75</v>
      </c>
      <c r="I204" s="158"/>
      <c r="L204" s="154"/>
      <c r="M204" s="159"/>
      <c r="T204" s="160"/>
      <c r="AT204" s="155" t="s">
        <v>184</v>
      </c>
      <c r="AU204" s="155" t="s">
        <v>87</v>
      </c>
      <c r="AV204" s="12" t="s">
        <v>87</v>
      </c>
      <c r="AW204" s="12" t="s">
        <v>39</v>
      </c>
      <c r="AX204" s="12" t="s">
        <v>78</v>
      </c>
      <c r="AY204" s="155" t="s">
        <v>172</v>
      </c>
    </row>
    <row r="205" spans="2:65" s="13" customFormat="1" ht="10.199999999999999" x14ac:dyDescent="0.2">
      <c r="B205" s="164"/>
      <c r="D205" s="148" t="s">
        <v>184</v>
      </c>
      <c r="E205" s="165" t="s">
        <v>34</v>
      </c>
      <c r="F205" s="166" t="s">
        <v>259</v>
      </c>
      <c r="H205" s="167">
        <v>8.7799999999999994</v>
      </c>
      <c r="I205" s="168"/>
      <c r="L205" s="164"/>
      <c r="M205" s="169"/>
      <c r="T205" s="170"/>
      <c r="AT205" s="165" t="s">
        <v>184</v>
      </c>
      <c r="AU205" s="165" t="s">
        <v>87</v>
      </c>
      <c r="AV205" s="13" t="s">
        <v>178</v>
      </c>
      <c r="AW205" s="13" t="s">
        <v>39</v>
      </c>
      <c r="AX205" s="13" t="s">
        <v>85</v>
      </c>
      <c r="AY205" s="165" t="s">
        <v>172</v>
      </c>
    </row>
    <row r="206" spans="2:65" s="1" customFormat="1" ht="16.5" customHeight="1" x14ac:dyDescent="0.2">
      <c r="B206" s="34"/>
      <c r="C206" s="134" t="s">
        <v>7</v>
      </c>
      <c r="D206" s="134" t="s">
        <v>174</v>
      </c>
      <c r="E206" s="135" t="s">
        <v>369</v>
      </c>
      <c r="F206" s="136" t="s">
        <v>370</v>
      </c>
      <c r="G206" s="137" t="s">
        <v>177</v>
      </c>
      <c r="H206" s="138">
        <v>8.7799999999999994</v>
      </c>
      <c r="I206" s="139"/>
      <c r="J206" s="140">
        <f>ROUND(I206*H206,2)</f>
        <v>0</v>
      </c>
      <c r="K206" s="141"/>
      <c r="L206" s="34"/>
      <c r="M206" s="142" t="s">
        <v>34</v>
      </c>
      <c r="N206" s="143" t="s">
        <v>49</v>
      </c>
      <c r="P206" s="144">
        <f>O206*H206</f>
        <v>0</v>
      </c>
      <c r="Q206" s="144">
        <v>0</v>
      </c>
      <c r="R206" s="144">
        <f>Q206*H206</f>
        <v>0</v>
      </c>
      <c r="S206" s="144">
        <v>0</v>
      </c>
      <c r="T206" s="145">
        <f>S206*H206</f>
        <v>0</v>
      </c>
      <c r="AR206" s="146" t="s">
        <v>178</v>
      </c>
      <c r="AT206" s="146" t="s">
        <v>174</v>
      </c>
      <c r="AU206" s="146" t="s">
        <v>87</v>
      </c>
      <c r="AY206" s="18" t="s">
        <v>172</v>
      </c>
      <c r="BE206" s="147">
        <f>IF(N206="základní",J206,0)</f>
        <v>0</v>
      </c>
      <c r="BF206" s="147">
        <f>IF(N206="snížená",J206,0)</f>
        <v>0</v>
      </c>
      <c r="BG206" s="147">
        <f>IF(N206="zákl. přenesená",J206,0)</f>
        <v>0</v>
      </c>
      <c r="BH206" s="147">
        <f>IF(N206="sníž. přenesená",J206,0)</f>
        <v>0</v>
      </c>
      <c r="BI206" s="147">
        <f>IF(N206="nulová",J206,0)</f>
        <v>0</v>
      </c>
      <c r="BJ206" s="18" t="s">
        <v>85</v>
      </c>
      <c r="BK206" s="147">
        <f>ROUND(I206*H206,2)</f>
        <v>0</v>
      </c>
      <c r="BL206" s="18" t="s">
        <v>178</v>
      </c>
      <c r="BM206" s="146" t="s">
        <v>603</v>
      </c>
    </row>
    <row r="207" spans="2:65" s="1" customFormat="1" ht="10.199999999999999" x14ac:dyDescent="0.2">
      <c r="B207" s="34"/>
      <c r="D207" s="148" t="s">
        <v>180</v>
      </c>
      <c r="F207" s="149" t="s">
        <v>372</v>
      </c>
      <c r="I207" s="150"/>
      <c r="L207" s="34"/>
      <c r="M207" s="151"/>
      <c r="T207" s="55"/>
      <c r="AT207" s="18" t="s">
        <v>180</v>
      </c>
      <c r="AU207" s="18" t="s">
        <v>87</v>
      </c>
    </row>
    <row r="208" spans="2:65" s="1" customFormat="1" ht="10.199999999999999" x14ac:dyDescent="0.2">
      <c r="B208" s="34"/>
      <c r="D208" s="152" t="s">
        <v>182</v>
      </c>
      <c r="F208" s="153" t="s">
        <v>522</v>
      </c>
      <c r="I208" s="150"/>
      <c r="L208" s="34"/>
      <c r="M208" s="151"/>
      <c r="T208" s="55"/>
      <c r="AT208" s="18" t="s">
        <v>182</v>
      </c>
      <c r="AU208" s="18" t="s">
        <v>87</v>
      </c>
    </row>
    <row r="209" spans="2:65" s="1" customFormat="1" ht="16.5" customHeight="1" x14ac:dyDescent="0.2">
      <c r="B209" s="34"/>
      <c r="C209" s="134" t="s">
        <v>374</v>
      </c>
      <c r="D209" s="134" t="s">
        <v>174</v>
      </c>
      <c r="E209" s="135" t="s">
        <v>375</v>
      </c>
      <c r="F209" s="136" t="s">
        <v>376</v>
      </c>
      <c r="G209" s="137" t="s">
        <v>177</v>
      </c>
      <c r="H209" s="138">
        <v>5.75</v>
      </c>
      <c r="I209" s="139"/>
      <c r="J209" s="140">
        <f>ROUND(I209*H209,2)</f>
        <v>0</v>
      </c>
      <c r="K209" s="141"/>
      <c r="L209" s="34"/>
      <c r="M209" s="142" t="s">
        <v>34</v>
      </c>
      <c r="N209" s="143" t="s">
        <v>49</v>
      </c>
      <c r="P209" s="144">
        <f>O209*H209</f>
        <v>0</v>
      </c>
      <c r="Q209" s="144">
        <v>8.0555999999999998E-4</v>
      </c>
      <c r="R209" s="144">
        <f>Q209*H209</f>
        <v>4.63197E-3</v>
      </c>
      <c r="S209" s="144">
        <v>0</v>
      </c>
      <c r="T209" s="145">
        <f>S209*H209</f>
        <v>0</v>
      </c>
      <c r="AR209" s="146" t="s">
        <v>178</v>
      </c>
      <c r="AT209" s="146" t="s">
        <v>174</v>
      </c>
      <c r="AU209" s="146" t="s">
        <v>87</v>
      </c>
      <c r="AY209" s="18" t="s">
        <v>172</v>
      </c>
      <c r="BE209" s="147">
        <f>IF(N209="základní",J209,0)</f>
        <v>0</v>
      </c>
      <c r="BF209" s="147">
        <f>IF(N209="snížená",J209,0)</f>
        <v>0</v>
      </c>
      <c r="BG209" s="147">
        <f>IF(N209="zákl. přenesená",J209,0)</f>
        <v>0</v>
      </c>
      <c r="BH209" s="147">
        <f>IF(N209="sníž. přenesená",J209,0)</f>
        <v>0</v>
      </c>
      <c r="BI209" s="147">
        <f>IF(N209="nulová",J209,0)</f>
        <v>0</v>
      </c>
      <c r="BJ209" s="18" t="s">
        <v>85</v>
      </c>
      <c r="BK209" s="147">
        <f>ROUND(I209*H209,2)</f>
        <v>0</v>
      </c>
      <c r="BL209" s="18" t="s">
        <v>178</v>
      </c>
      <c r="BM209" s="146" t="s">
        <v>604</v>
      </c>
    </row>
    <row r="210" spans="2:65" s="1" customFormat="1" ht="10.199999999999999" x14ac:dyDescent="0.2">
      <c r="B210" s="34"/>
      <c r="D210" s="148" t="s">
        <v>180</v>
      </c>
      <c r="F210" s="149" t="s">
        <v>378</v>
      </c>
      <c r="I210" s="150"/>
      <c r="L210" s="34"/>
      <c r="M210" s="151"/>
      <c r="T210" s="55"/>
      <c r="AT210" s="18" t="s">
        <v>180</v>
      </c>
      <c r="AU210" s="18" t="s">
        <v>87</v>
      </c>
    </row>
    <row r="211" spans="2:65" s="1" customFormat="1" ht="10.199999999999999" x14ac:dyDescent="0.2">
      <c r="B211" s="34"/>
      <c r="D211" s="152" t="s">
        <v>182</v>
      </c>
      <c r="F211" s="153" t="s">
        <v>524</v>
      </c>
      <c r="I211" s="150"/>
      <c r="L211" s="34"/>
      <c r="M211" s="151"/>
      <c r="T211" s="55"/>
      <c r="AT211" s="18" t="s">
        <v>182</v>
      </c>
      <c r="AU211" s="18" t="s">
        <v>87</v>
      </c>
    </row>
    <row r="212" spans="2:65" s="12" customFormat="1" ht="10.199999999999999" x14ac:dyDescent="0.2">
      <c r="B212" s="154"/>
      <c r="D212" s="148" t="s">
        <v>184</v>
      </c>
      <c r="E212" s="155" t="s">
        <v>34</v>
      </c>
      <c r="F212" s="156" t="s">
        <v>602</v>
      </c>
      <c r="H212" s="157">
        <v>5.75</v>
      </c>
      <c r="I212" s="158"/>
      <c r="L212" s="154"/>
      <c r="M212" s="159"/>
      <c r="T212" s="160"/>
      <c r="AT212" s="155" t="s">
        <v>184</v>
      </c>
      <c r="AU212" s="155" t="s">
        <v>87</v>
      </c>
      <c r="AV212" s="12" t="s">
        <v>87</v>
      </c>
      <c r="AW212" s="12" t="s">
        <v>39</v>
      </c>
      <c r="AX212" s="12" t="s">
        <v>85</v>
      </c>
      <c r="AY212" s="155" t="s">
        <v>172</v>
      </c>
    </row>
    <row r="213" spans="2:65" s="1" customFormat="1" ht="16.5" customHeight="1" x14ac:dyDescent="0.2">
      <c r="B213" s="34"/>
      <c r="C213" s="134" t="s">
        <v>380</v>
      </c>
      <c r="D213" s="134" t="s">
        <v>174</v>
      </c>
      <c r="E213" s="135" t="s">
        <v>381</v>
      </c>
      <c r="F213" s="136" t="s">
        <v>382</v>
      </c>
      <c r="G213" s="137" t="s">
        <v>177</v>
      </c>
      <c r="H213" s="138">
        <v>5.75</v>
      </c>
      <c r="I213" s="139"/>
      <c r="J213" s="140">
        <f>ROUND(I213*H213,2)</f>
        <v>0</v>
      </c>
      <c r="K213" s="141"/>
      <c r="L213" s="34"/>
      <c r="M213" s="142" t="s">
        <v>34</v>
      </c>
      <c r="N213" s="143" t="s">
        <v>49</v>
      </c>
      <c r="P213" s="144">
        <f>O213*H213</f>
        <v>0</v>
      </c>
      <c r="Q213" s="144">
        <v>0</v>
      </c>
      <c r="R213" s="144">
        <f>Q213*H213</f>
        <v>0</v>
      </c>
      <c r="S213" s="144">
        <v>0</v>
      </c>
      <c r="T213" s="145">
        <f>S213*H213</f>
        <v>0</v>
      </c>
      <c r="AR213" s="146" t="s">
        <v>178</v>
      </c>
      <c r="AT213" s="146" t="s">
        <v>174</v>
      </c>
      <c r="AU213" s="146" t="s">
        <v>87</v>
      </c>
      <c r="AY213" s="18" t="s">
        <v>172</v>
      </c>
      <c r="BE213" s="147">
        <f>IF(N213="základní",J213,0)</f>
        <v>0</v>
      </c>
      <c r="BF213" s="147">
        <f>IF(N213="snížená",J213,0)</f>
        <v>0</v>
      </c>
      <c r="BG213" s="147">
        <f>IF(N213="zákl. přenesená",J213,0)</f>
        <v>0</v>
      </c>
      <c r="BH213" s="147">
        <f>IF(N213="sníž. přenesená",J213,0)</f>
        <v>0</v>
      </c>
      <c r="BI213" s="147">
        <f>IF(N213="nulová",J213,0)</f>
        <v>0</v>
      </c>
      <c r="BJ213" s="18" t="s">
        <v>85</v>
      </c>
      <c r="BK213" s="147">
        <f>ROUND(I213*H213,2)</f>
        <v>0</v>
      </c>
      <c r="BL213" s="18" t="s">
        <v>178</v>
      </c>
      <c r="BM213" s="146" t="s">
        <v>605</v>
      </c>
    </row>
    <row r="214" spans="2:65" s="1" customFormat="1" ht="10.199999999999999" x14ac:dyDescent="0.2">
      <c r="B214" s="34"/>
      <c r="D214" s="148" t="s">
        <v>180</v>
      </c>
      <c r="F214" s="149" t="s">
        <v>384</v>
      </c>
      <c r="I214" s="150"/>
      <c r="L214" s="34"/>
      <c r="M214" s="151"/>
      <c r="T214" s="55"/>
      <c r="AT214" s="18" t="s">
        <v>180</v>
      </c>
      <c r="AU214" s="18" t="s">
        <v>87</v>
      </c>
    </row>
    <row r="215" spans="2:65" s="1" customFormat="1" ht="10.199999999999999" x14ac:dyDescent="0.2">
      <c r="B215" s="34"/>
      <c r="D215" s="152" t="s">
        <v>182</v>
      </c>
      <c r="F215" s="153" t="s">
        <v>526</v>
      </c>
      <c r="I215" s="150"/>
      <c r="L215" s="34"/>
      <c r="M215" s="151"/>
      <c r="T215" s="55"/>
      <c r="AT215" s="18" t="s">
        <v>182</v>
      </c>
      <c r="AU215" s="18" t="s">
        <v>87</v>
      </c>
    </row>
    <row r="216" spans="2:65" s="1" customFormat="1" ht="16.5" customHeight="1" x14ac:dyDescent="0.2">
      <c r="B216" s="34"/>
      <c r="C216" s="134" t="s">
        <v>386</v>
      </c>
      <c r="D216" s="134" t="s">
        <v>174</v>
      </c>
      <c r="E216" s="135" t="s">
        <v>387</v>
      </c>
      <c r="F216" s="136" t="s">
        <v>388</v>
      </c>
      <c r="G216" s="137" t="s">
        <v>177</v>
      </c>
      <c r="H216" s="138">
        <v>3.03</v>
      </c>
      <c r="I216" s="139"/>
      <c r="J216" s="140">
        <f>ROUND(I216*H216,2)</f>
        <v>0</v>
      </c>
      <c r="K216" s="141"/>
      <c r="L216" s="34"/>
      <c r="M216" s="142" t="s">
        <v>34</v>
      </c>
      <c r="N216" s="143" t="s">
        <v>49</v>
      </c>
      <c r="P216" s="144">
        <f>O216*H216</f>
        <v>0</v>
      </c>
      <c r="Q216" s="144">
        <v>3.2000000000000002E-3</v>
      </c>
      <c r="R216" s="144">
        <f>Q216*H216</f>
        <v>9.6959999999999998E-3</v>
      </c>
      <c r="S216" s="144">
        <v>0</v>
      </c>
      <c r="T216" s="145">
        <f>S216*H216</f>
        <v>0</v>
      </c>
      <c r="AR216" s="146" t="s">
        <v>178</v>
      </c>
      <c r="AT216" s="146" t="s">
        <v>174</v>
      </c>
      <c r="AU216" s="146" t="s">
        <v>87</v>
      </c>
      <c r="AY216" s="18" t="s">
        <v>172</v>
      </c>
      <c r="BE216" s="147">
        <f>IF(N216="základní",J216,0)</f>
        <v>0</v>
      </c>
      <c r="BF216" s="147">
        <f>IF(N216="snížená",J216,0)</f>
        <v>0</v>
      </c>
      <c r="BG216" s="147">
        <f>IF(N216="zákl. přenesená",J216,0)</f>
        <v>0</v>
      </c>
      <c r="BH216" s="147">
        <f>IF(N216="sníž. přenesená",J216,0)</f>
        <v>0</v>
      </c>
      <c r="BI216" s="147">
        <f>IF(N216="nulová",J216,0)</f>
        <v>0</v>
      </c>
      <c r="BJ216" s="18" t="s">
        <v>85</v>
      </c>
      <c r="BK216" s="147">
        <f>ROUND(I216*H216,2)</f>
        <v>0</v>
      </c>
      <c r="BL216" s="18" t="s">
        <v>178</v>
      </c>
      <c r="BM216" s="146" t="s">
        <v>606</v>
      </c>
    </row>
    <row r="217" spans="2:65" s="1" customFormat="1" ht="10.199999999999999" x14ac:dyDescent="0.2">
      <c r="B217" s="34"/>
      <c r="D217" s="148" t="s">
        <v>180</v>
      </c>
      <c r="F217" s="149" t="s">
        <v>390</v>
      </c>
      <c r="I217" s="150"/>
      <c r="L217" s="34"/>
      <c r="M217" s="151"/>
      <c r="T217" s="55"/>
      <c r="AT217" s="18" t="s">
        <v>180</v>
      </c>
      <c r="AU217" s="18" t="s">
        <v>87</v>
      </c>
    </row>
    <row r="218" spans="2:65" s="1" customFormat="1" ht="10.199999999999999" x14ac:dyDescent="0.2">
      <c r="B218" s="34"/>
      <c r="D218" s="152" t="s">
        <v>182</v>
      </c>
      <c r="F218" s="153" t="s">
        <v>528</v>
      </c>
      <c r="I218" s="150"/>
      <c r="L218" s="34"/>
      <c r="M218" s="151"/>
      <c r="T218" s="55"/>
      <c r="AT218" s="18" t="s">
        <v>182</v>
      </c>
      <c r="AU218" s="18" t="s">
        <v>87</v>
      </c>
    </row>
    <row r="219" spans="2:65" s="12" customFormat="1" ht="10.199999999999999" x14ac:dyDescent="0.2">
      <c r="B219" s="154"/>
      <c r="D219" s="148" t="s">
        <v>184</v>
      </c>
      <c r="E219" s="155" t="s">
        <v>34</v>
      </c>
      <c r="F219" s="156" t="s">
        <v>601</v>
      </c>
      <c r="H219" s="157">
        <v>3.03</v>
      </c>
      <c r="I219" s="158"/>
      <c r="L219" s="154"/>
      <c r="M219" s="159"/>
      <c r="T219" s="160"/>
      <c r="AT219" s="155" t="s">
        <v>184</v>
      </c>
      <c r="AU219" s="155" t="s">
        <v>87</v>
      </c>
      <c r="AV219" s="12" t="s">
        <v>87</v>
      </c>
      <c r="AW219" s="12" t="s">
        <v>39</v>
      </c>
      <c r="AX219" s="12" t="s">
        <v>85</v>
      </c>
      <c r="AY219" s="155" t="s">
        <v>172</v>
      </c>
    </row>
    <row r="220" spans="2:65" s="1" customFormat="1" ht="16.5" customHeight="1" x14ac:dyDescent="0.2">
      <c r="B220" s="34"/>
      <c r="C220" s="134" t="s">
        <v>393</v>
      </c>
      <c r="D220" s="134" t="s">
        <v>174</v>
      </c>
      <c r="E220" s="135" t="s">
        <v>394</v>
      </c>
      <c r="F220" s="136" t="s">
        <v>395</v>
      </c>
      <c r="G220" s="137" t="s">
        <v>228</v>
      </c>
      <c r="H220" s="138">
        <v>0.16400000000000001</v>
      </c>
      <c r="I220" s="139"/>
      <c r="J220" s="140">
        <f>ROUND(I220*H220,2)</f>
        <v>0</v>
      </c>
      <c r="K220" s="141"/>
      <c r="L220" s="34"/>
      <c r="M220" s="142" t="s">
        <v>34</v>
      </c>
      <c r="N220" s="143" t="s">
        <v>49</v>
      </c>
      <c r="P220" s="144">
        <f>O220*H220</f>
        <v>0</v>
      </c>
      <c r="Q220" s="144">
        <v>1.0555522399999999</v>
      </c>
      <c r="R220" s="144">
        <f>Q220*H220</f>
        <v>0.17311056736</v>
      </c>
      <c r="S220" s="144">
        <v>0</v>
      </c>
      <c r="T220" s="145">
        <f>S220*H220</f>
        <v>0</v>
      </c>
      <c r="AR220" s="146" t="s">
        <v>178</v>
      </c>
      <c r="AT220" s="146" t="s">
        <v>174</v>
      </c>
      <c r="AU220" s="146" t="s">
        <v>87</v>
      </c>
      <c r="AY220" s="18" t="s">
        <v>172</v>
      </c>
      <c r="BE220" s="147">
        <f>IF(N220="základní",J220,0)</f>
        <v>0</v>
      </c>
      <c r="BF220" s="147">
        <f>IF(N220="snížená",J220,0)</f>
        <v>0</v>
      </c>
      <c r="BG220" s="147">
        <f>IF(N220="zákl. přenesená",J220,0)</f>
        <v>0</v>
      </c>
      <c r="BH220" s="147">
        <f>IF(N220="sníž. přenesená",J220,0)</f>
        <v>0</v>
      </c>
      <c r="BI220" s="147">
        <f>IF(N220="nulová",J220,0)</f>
        <v>0</v>
      </c>
      <c r="BJ220" s="18" t="s">
        <v>85</v>
      </c>
      <c r="BK220" s="147">
        <f>ROUND(I220*H220,2)</f>
        <v>0</v>
      </c>
      <c r="BL220" s="18" t="s">
        <v>178</v>
      </c>
      <c r="BM220" s="146" t="s">
        <v>607</v>
      </c>
    </row>
    <row r="221" spans="2:65" s="1" customFormat="1" ht="28.8" x14ac:dyDescent="0.2">
      <c r="B221" s="34"/>
      <c r="D221" s="148" t="s">
        <v>180</v>
      </c>
      <c r="F221" s="149" t="s">
        <v>397</v>
      </c>
      <c r="I221" s="150"/>
      <c r="L221" s="34"/>
      <c r="M221" s="151"/>
      <c r="T221" s="55"/>
      <c r="AT221" s="18" t="s">
        <v>180</v>
      </c>
      <c r="AU221" s="18" t="s">
        <v>87</v>
      </c>
    </row>
    <row r="222" spans="2:65" s="1" customFormat="1" ht="10.199999999999999" x14ac:dyDescent="0.2">
      <c r="B222" s="34"/>
      <c r="D222" s="152" t="s">
        <v>182</v>
      </c>
      <c r="F222" s="153" t="s">
        <v>530</v>
      </c>
      <c r="I222" s="150"/>
      <c r="L222" s="34"/>
      <c r="M222" s="151"/>
      <c r="T222" s="55"/>
      <c r="AT222" s="18" t="s">
        <v>182</v>
      </c>
      <c r="AU222" s="18" t="s">
        <v>87</v>
      </c>
    </row>
    <row r="223" spans="2:65" s="14" customFormat="1" ht="10.199999999999999" x14ac:dyDescent="0.2">
      <c r="B223" s="171"/>
      <c r="D223" s="148" t="s">
        <v>184</v>
      </c>
      <c r="E223" s="172" t="s">
        <v>34</v>
      </c>
      <c r="F223" s="173" t="s">
        <v>399</v>
      </c>
      <c r="H223" s="172" t="s">
        <v>34</v>
      </c>
      <c r="I223" s="174"/>
      <c r="L223" s="171"/>
      <c r="M223" s="175"/>
      <c r="T223" s="176"/>
      <c r="AT223" s="172" t="s">
        <v>184</v>
      </c>
      <c r="AU223" s="172" t="s">
        <v>87</v>
      </c>
      <c r="AV223" s="14" t="s">
        <v>85</v>
      </c>
      <c r="AW223" s="14" t="s">
        <v>39</v>
      </c>
      <c r="AX223" s="14" t="s">
        <v>78</v>
      </c>
      <c r="AY223" s="172" t="s">
        <v>172</v>
      </c>
    </row>
    <row r="224" spans="2:65" s="14" customFormat="1" ht="10.199999999999999" x14ac:dyDescent="0.2">
      <c r="B224" s="171"/>
      <c r="D224" s="148" t="s">
        <v>184</v>
      </c>
      <c r="E224" s="172" t="s">
        <v>34</v>
      </c>
      <c r="F224" s="173" t="s">
        <v>400</v>
      </c>
      <c r="H224" s="172" t="s">
        <v>34</v>
      </c>
      <c r="I224" s="174"/>
      <c r="L224" s="171"/>
      <c r="M224" s="175"/>
      <c r="T224" s="176"/>
      <c r="AT224" s="172" t="s">
        <v>184</v>
      </c>
      <c r="AU224" s="172" t="s">
        <v>87</v>
      </c>
      <c r="AV224" s="14" t="s">
        <v>85</v>
      </c>
      <c r="AW224" s="14" t="s">
        <v>39</v>
      </c>
      <c r="AX224" s="14" t="s">
        <v>78</v>
      </c>
      <c r="AY224" s="172" t="s">
        <v>172</v>
      </c>
    </row>
    <row r="225" spans="2:65" s="12" customFormat="1" ht="10.199999999999999" x14ac:dyDescent="0.2">
      <c r="B225" s="154"/>
      <c r="D225" s="148" t="s">
        <v>184</v>
      </c>
      <c r="E225" s="155" t="s">
        <v>34</v>
      </c>
      <c r="F225" s="156" t="s">
        <v>599</v>
      </c>
      <c r="H225" s="157">
        <v>1.365</v>
      </c>
      <c r="I225" s="158"/>
      <c r="L225" s="154"/>
      <c r="M225" s="159"/>
      <c r="T225" s="160"/>
      <c r="AT225" s="155" t="s">
        <v>184</v>
      </c>
      <c r="AU225" s="155" t="s">
        <v>87</v>
      </c>
      <c r="AV225" s="12" t="s">
        <v>87</v>
      </c>
      <c r="AW225" s="12" t="s">
        <v>39</v>
      </c>
      <c r="AX225" s="12" t="s">
        <v>78</v>
      </c>
      <c r="AY225" s="155" t="s">
        <v>172</v>
      </c>
    </row>
    <row r="226" spans="2:65" s="12" customFormat="1" ht="10.199999999999999" x14ac:dyDescent="0.2">
      <c r="B226" s="154"/>
      <c r="D226" s="148" t="s">
        <v>184</v>
      </c>
      <c r="E226" s="155" t="s">
        <v>34</v>
      </c>
      <c r="F226" s="156" t="s">
        <v>608</v>
      </c>
      <c r="H226" s="157">
        <v>0.16400000000000001</v>
      </c>
      <c r="I226" s="158"/>
      <c r="L226" s="154"/>
      <c r="M226" s="159"/>
      <c r="T226" s="160"/>
      <c r="AT226" s="155" t="s">
        <v>184</v>
      </c>
      <c r="AU226" s="155" t="s">
        <v>87</v>
      </c>
      <c r="AV226" s="12" t="s">
        <v>87</v>
      </c>
      <c r="AW226" s="12" t="s">
        <v>39</v>
      </c>
      <c r="AX226" s="12" t="s">
        <v>85</v>
      </c>
      <c r="AY226" s="155" t="s">
        <v>172</v>
      </c>
    </row>
    <row r="227" spans="2:65" s="11" customFormat="1" ht="22.8" customHeight="1" x14ac:dyDescent="0.25">
      <c r="B227" s="122"/>
      <c r="D227" s="123" t="s">
        <v>77</v>
      </c>
      <c r="E227" s="132" t="s">
        <v>269</v>
      </c>
      <c r="F227" s="132" t="s">
        <v>402</v>
      </c>
      <c r="I227" s="125"/>
      <c r="J227" s="133">
        <f>BK227</f>
        <v>0</v>
      </c>
      <c r="L227" s="122"/>
      <c r="M227" s="127"/>
      <c r="P227" s="128">
        <f>SUM(P228:P241)</f>
        <v>0</v>
      </c>
      <c r="R227" s="128">
        <f>SUM(R228:R241)</f>
        <v>0</v>
      </c>
      <c r="T227" s="129">
        <f>SUM(T228:T241)</f>
        <v>0</v>
      </c>
      <c r="AR227" s="123" t="s">
        <v>85</v>
      </c>
      <c r="AT227" s="130" t="s">
        <v>77</v>
      </c>
      <c r="AU227" s="130" t="s">
        <v>85</v>
      </c>
      <c r="AY227" s="123" t="s">
        <v>172</v>
      </c>
      <c r="BK227" s="131">
        <f>SUM(BK228:BK241)</f>
        <v>0</v>
      </c>
    </row>
    <row r="228" spans="2:65" s="1" customFormat="1" ht="21.75" customHeight="1" x14ac:dyDescent="0.2">
      <c r="B228" s="34"/>
      <c r="C228" s="134" t="s">
        <v>403</v>
      </c>
      <c r="D228" s="134" t="s">
        <v>174</v>
      </c>
      <c r="E228" s="135" t="s">
        <v>404</v>
      </c>
      <c r="F228" s="136" t="s">
        <v>405</v>
      </c>
      <c r="G228" s="137" t="s">
        <v>177</v>
      </c>
      <c r="H228" s="138">
        <v>18.2</v>
      </c>
      <c r="I228" s="139"/>
      <c r="J228" s="140">
        <f>ROUND(I228*H228,2)</f>
        <v>0</v>
      </c>
      <c r="K228" s="141"/>
      <c r="L228" s="34"/>
      <c r="M228" s="142" t="s">
        <v>34</v>
      </c>
      <c r="N228" s="143" t="s">
        <v>49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178</v>
      </c>
      <c r="AT228" s="146" t="s">
        <v>174</v>
      </c>
      <c r="AU228" s="146" t="s">
        <v>87</v>
      </c>
      <c r="AY228" s="18" t="s">
        <v>172</v>
      </c>
      <c r="BE228" s="147">
        <f>IF(N228="základní",J228,0)</f>
        <v>0</v>
      </c>
      <c r="BF228" s="147">
        <f>IF(N228="snížená",J228,0)</f>
        <v>0</v>
      </c>
      <c r="BG228" s="147">
        <f>IF(N228="zákl. přenesená",J228,0)</f>
        <v>0</v>
      </c>
      <c r="BH228" s="147">
        <f>IF(N228="sníž. přenesená",J228,0)</f>
        <v>0</v>
      </c>
      <c r="BI228" s="147">
        <f>IF(N228="nulová",J228,0)</f>
        <v>0</v>
      </c>
      <c r="BJ228" s="18" t="s">
        <v>85</v>
      </c>
      <c r="BK228" s="147">
        <f>ROUND(I228*H228,2)</f>
        <v>0</v>
      </c>
      <c r="BL228" s="18" t="s">
        <v>178</v>
      </c>
      <c r="BM228" s="146" t="s">
        <v>609</v>
      </c>
    </row>
    <row r="229" spans="2:65" s="1" customFormat="1" ht="19.2" x14ac:dyDescent="0.2">
      <c r="B229" s="34"/>
      <c r="D229" s="148" t="s">
        <v>180</v>
      </c>
      <c r="F229" s="149" t="s">
        <v>533</v>
      </c>
      <c r="I229" s="150"/>
      <c r="L229" s="34"/>
      <c r="M229" s="151"/>
      <c r="T229" s="55"/>
      <c r="AT229" s="18" t="s">
        <v>180</v>
      </c>
      <c r="AU229" s="18" t="s">
        <v>87</v>
      </c>
    </row>
    <row r="230" spans="2:65" s="1" customFormat="1" ht="10.199999999999999" x14ac:dyDescent="0.2">
      <c r="B230" s="34"/>
      <c r="D230" s="152" t="s">
        <v>182</v>
      </c>
      <c r="F230" s="153" t="s">
        <v>534</v>
      </c>
      <c r="I230" s="150"/>
      <c r="L230" s="34"/>
      <c r="M230" s="151"/>
      <c r="T230" s="55"/>
      <c r="AT230" s="18" t="s">
        <v>182</v>
      </c>
      <c r="AU230" s="18" t="s">
        <v>87</v>
      </c>
    </row>
    <row r="231" spans="2:65" s="12" customFormat="1" ht="10.199999999999999" x14ac:dyDescent="0.2">
      <c r="B231" s="154"/>
      <c r="D231" s="148" t="s">
        <v>184</v>
      </c>
      <c r="E231" s="155" t="s">
        <v>34</v>
      </c>
      <c r="F231" s="156" t="s">
        <v>589</v>
      </c>
      <c r="H231" s="157">
        <v>18.2</v>
      </c>
      <c r="I231" s="158"/>
      <c r="L231" s="154"/>
      <c r="M231" s="159"/>
      <c r="T231" s="160"/>
      <c r="AT231" s="155" t="s">
        <v>184</v>
      </c>
      <c r="AU231" s="155" t="s">
        <v>87</v>
      </c>
      <c r="AV231" s="12" t="s">
        <v>87</v>
      </c>
      <c r="AW231" s="12" t="s">
        <v>39</v>
      </c>
      <c r="AX231" s="12" t="s">
        <v>85</v>
      </c>
      <c r="AY231" s="155" t="s">
        <v>172</v>
      </c>
    </row>
    <row r="232" spans="2:65" s="1" customFormat="1" ht="21.75" customHeight="1" x14ac:dyDescent="0.2">
      <c r="B232" s="34"/>
      <c r="C232" s="134" t="s">
        <v>410</v>
      </c>
      <c r="D232" s="134" t="s">
        <v>174</v>
      </c>
      <c r="E232" s="135" t="s">
        <v>411</v>
      </c>
      <c r="F232" s="136" t="s">
        <v>536</v>
      </c>
      <c r="G232" s="137" t="s">
        <v>177</v>
      </c>
      <c r="H232" s="138">
        <v>218.4</v>
      </c>
      <c r="I232" s="139"/>
      <c r="J232" s="140">
        <f>ROUND(I232*H232,2)</f>
        <v>0</v>
      </c>
      <c r="K232" s="141"/>
      <c r="L232" s="34"/>
      <c r="M232" s="142" t="s">
        <v>34</v>
      </c>
      <c r="N232" s="143" t="s">
        <v>49</v>
      </c>
      <c r="P232" s="144">
        <f>O232*H232</f>
        <v>0</v>
      </c>
      <c r="Q232" s="144">
        <v>0</v>
      </c>
      <c r="R232" s="144">
        <f>Q232*H232</f>
        <v>0</v>
      </c>
      <c r="S232" s="144">
        <v>0</v>
      </c>
      <c r="T232" s="145">
        <f>S232*H232</f>
        <v>0</v>
      </c>
      <c r="AR232" s="146" t="s">
        <v>178</v>
      </c>
      <c r="AT232" s="146" t="s">
        <v>174</v>
      </c>
      <c r="AU232" s="146" t="s">
        <v>87</v>
      </c>
      <c r="AY232" s="18" t="s">
        <v>172</v>
      </c>
      <c r="BE232" s="147">
        <f>IF(N232="základní",J232,0)</f>
        <v>0</v>
      </c>
      <c r="BF232" s="147">
        <f>IF(N232="snížená",J232,0)</f>
        <v>0</v>
      </c>
      <c r="BG232" s="147">
        <f>IF(N232="zákl. přenesená",J232,0)</f>
        <v>0</v>
      </c>
      <c r="BH232" s="147">
        <f>IF(N232="sníž. přenesená",J232,0)</f>
        <v>0</v>
      </c>
      <c r="BI232" s="147">
        <f>IF(N232="nulová",J232,0)</f>
        <v>0</v>
      </c>
      <c r="BJ232" s="18" t="s">
        <v>85</v>
      </c>
      <c r="BK232" s="147">
        <f>ROUND(I232*H232,2)</f>
        <v>0</v>
      </c>
      <c r="BL232" s="18" t="s">
        <v>178</v>
      </c>
      <c r="BM232" s="146" t="s">
        <v>610</v>
      </c>
    </row>
    <row r="233" spans="2:65" s="1" customFormat="1" ht="19.2" x14ac:dyDescent="0.2">
      <c r="B233" s="34"/>
      <c r="D233" s="148" t="s">
        <v>180</v>
      </c>
      <c r="F233" s="149" t="s">
        <v>538</v>
      </c>
      <c r="I233" s="150"/>
      <c r="L233" s="34"/>
      <c r="M233" s="151"/>
      <c r="T233" s="55"/>
      <c r="AT233" s="18" t="s">
        <v>180</v>
      </c>
      <c r="AU233" s="18" t="s">
        <v>87</v>
      </c>
    </row>
    <row r="234" spans="2:65" s="1" customFormat="1" ht="10.199999999999999" x14ac:dyDescent="0.2">
      <c r="B234" s="34"/>
      <c r="D234" s="152" t="s">
        <v>182</v>
      </c>
      <c r="F234" s="153" t="s">
        <v>539</v>
      </c>
      <c r="I234" s="150"/>
      <c r="L234" s="34"/>
      <c r="M234" s="151"/>
      <c r="T234" s="55"/>
      <c r="AT234" s="18" t="s">
        <v>182</v>
      </c>
      <c r="AU234" s="18" t="s">
        <v>87</v>
      </c>
    </row>
    <row r="235" spans="2:65" s="12" customFormat="1" ht="10.199999999999999" x14ac:dyDescent="0.2">
      <c r="B235" s="154"/>
      <c r="D235" s="148" t="s">
        <v>184</v>
      </c>
      <c r="E235" s="155" t="s">
        <v>34</v>
      </c>
      <c r="F235" s="156" t="s">
        <v>611</v>
      </c>
      <c r="H235" s="157">
        <v>218.4</v>
      </c>
      <c r="I235" s="158"/>
      <c r="L235" s="154"/>
      <c r="M235" s="159"/>
      <c r="T235" s="160"/>
      <c r="AT235" s="155" t="s">
        <v>184</v>
      </c>
      <c r="AU235" s="155" t="s">
        <v>87</v>
      </c>
      <c r="AV235" s="12" t="s">
        <v>87</v>
      </c>
      <c r="AW235" s="12" t="s">
        <v>39</v>
      </c>
      <c r="AX235" s="12" t="s">
        <v>85</v>
      </c>
      <c r="AY235" s="155" t="s">
        <v>172</v>
      </c>
    </row>
    <row r="236" spans="2:65" s="1" customFormat="1" ht="24.15" customHeight="1" x14ac:dyDescent="0.2">
      <c r="B236" s="34"/>
      <c r="C236" s="134" t="s">
        <v>417</v>
      </c>
      <c r="D236" s="134" t="s">
        <v>174</v>
      </c>
      <c r="E236" s="135" t="s">
        <v>418</v>
      </c>
      <c r="F236" s="136" t="s">
        <v>419</v>
      </c>
      <c r="G236" s="137" t="s">
        <v>188</v>
      </c>
      <c r="H236" s="138">
        <v>1</v>
      </c>
      <c r="I236" s="139"/>
      <c r="J236" s="140">
        <f>ROUND(I236*H236,2)</f>
        <v>0</v>
      </c>
      <c r="K236" s="141"/>
      <c r="L236" s="34"/>
      <c r="M236" s="142" t="s">
        <v>34</v>
      </c>
      <c r="N236" s="143" t="s">
        <v>49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178</v>
      </c>
      <c r="AT236" s="146" t="s">
        <v>174</v>
      </c>
      <c r="AU236" s="146" t="s">
        <v>87</v>
      </c>
      <c r="AY236" s="18" t="s">
        <v>172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8" t="s">
        <v>85</v>
      </c>
      <c r="BK236" s="147">
        <f>ROUND(I236*H236,2)</f>
        <v>0</v>
      </c>
      <c r="BL236" s="18" t="s">
        <v>178</v>
      </c>
      <c r="BM236" s="146" t="s">
        <v>612</v>
      </c>
    </row>
    <row r="237" spans="2:65" s="1" customFormat="1" ht="19.2" x14ac:dyDescent="0.2">
      <c r="B237" s="34"/>
      <c r="D237" s="148" t="s">
        <v>180</v>
      </c>
      <c r="F237" s="149" t="s">
        <v>421</v>
      </c>
      <c r="I237" s="150"/>
      <c r="L237" s="34"/>
      <c r="M237" s="151"/>
      <c r="T237" s="55"/>
      <c r="AT237" s="18" t="s">
        <v>180</v>
      </c>
      <c r="AU237" s="18" t="s">
        <v>87</v>
      </c>
    </row>
    <row r="238" spans="2:65" s="1" customFormat="1" ht="10.199999999999999" x14ac:dyDescent="0.2">
      <c r="B238" s="34"/>
      <c r="D238" s="152" t="s">
        <v>182</v>
      </c>
      <c r="F238" s="153" t="s">
        <v>422</v>
      </c>
      <c r="I238" s="150"/>
      <c r="L238" s="34"/>
      <c r="M238" s="151"/>
      <c r="T238" s="55"/>
      <c r="AT238" s="18" t="s">
        <v>182</v>
      </c>
      <c r="AU238" s="18" t="s">
        <v>87</v>
      </c>
    </row>
    <row r="239" spans="2:65" s="1" customFormat="1" ht="21.75" customHeight="1" x14ac:dyDescent="0.2">
      <c r="B239" s="34"/>
      <c r="C239" s="134" t="s">
        <v>423</v>
      </c>
      <c r="D239" s="134" t="s">
        <v>174</v>
      </c>
      <c r="E239" s="135" t="s">
        <v>424</v>
      </c>
      <c r="F239" s="136" t="s">
        <v>425</v>
      </c>
      <c r="G239" s="137" t="s">
        <v>177</v>
      </c>
      <c r="H239" s="138">
        <v>18.2</v>
      </c>
      <c r="I239" s="139"/>
      <c r="J239" s="140">
        <f>ROUND(I239*H239,2)</f>
        <v>0</v>
      </c>
      <c r="K239" s="141"/>
      <c r="L239" s="34"/>
      <c r="M239" s="142" t="s">
        <v>34</v>
      </c>
      <c r="N239" s="143" t="s">
        <v>49</v>
      </c>
      <c r="P239" s="144">
        <f>O239*H239</f>
        <v>0</v>
      </c>
      <c r="Q239" s="144">
        <v>0</v>
      </c>
      <c r="R239" s="144">
        <f>Q239*H239</f>
        <v>0</v>
      </c>
      <c r="S239" s="144">
        <v>0</v>
      </c>
      <c r="T239" s="145">
        <f>S239*H239</f>
        <v>0</v>
      </c>
      <c r="AR239" s="146" t="s">
        <v>178</v>
      </c>
      <c r="AT239" s="146" t="s">
        <v>174</v>
      </c>
      <c r="AU239" s="146" t="s">
        <v>87</v>
      </c>
      <c r="AY239" s="18" t="s">
        <v>172</v>
      </c>
      <c r="BE239" s="147">
        <f>IF(N239="základní",J239,0)</f>
        <v>0</v>
      </c>
      <c r="BF239" s="147">
        <f>IF(N239="snížená",J239,0)</f>
        <v>0</v>
      </c>
      <c r="BG239" s="147">
        <f>IF(N239="zákl. přenesená",J239,0)</f>
        <v>0</v>
      </c>
      <c r="BH239" s="147">
        <f>IF(N239="sníž. přenesená",J239,0)</f>
        <v>0</v>
      </c>
      <c r="BI239" s="147">
        <f>IF(N239="nulová",J239,0)</f>
        <v>0</v>
      </c>
      <c r="BJ239" s="18" t="s">
        <v>85</v>
      </c>
      <c r="BK239" s="147">
        <f>ROUND(I239*H239,2)</f>
        <v>0</v>
      </c>
      <c r="BL239" s="18" t="s">
        <v>178</v>
      </c>
      <c r="BM239" s="146" t="s">
        <v>613</v>
      </c>
    </row>
    <row r="240" spans="2:65" s="1" customFormat="1" ht="19.2" x14ac:dyDescent="0.2">
      <c r="B240" s="34"/>
      <c r="D240" s="148" t="s">
        <v>180</v>
      </c>
      <c r="F240" s="149" t="s">
        <v>543</v>
      </c>
      <c r="I240" s="150"/>
      <c r="L240" s="34"/>
      <c r="M240" s="151"/>
      <c r="T240" s="55"/>
      <c r="AT240" s="18" t="s">
        <v>180</v>
      </c>
      <c r="AU240" s="18" t="s">
        <v>87</v>
      </c>
    </row>
    <row r="241" spans="2:65" s="1" customFormat="1" ht="10.199999999999999" x14ac:dyDescent="0.2">
      <c r="B241" s="34"/>
      <c r="D241" s="152" t="s">
        <v>182</v>
      </c>
      <c r="F241" s="153" t="s">
        <v>544</v>
      </c>
      <c r="I241" s="150"/>
      <c r="L241" s="34"/>
      <c r="M241" s="151"/>
      <c r="T241" s="55"/>
      <c r="AT241" s="18" t="s">
        <v>182</v>
      </c>
      <c r="AU241" s="18" t="s">
        <v>87</v>
      </c>
    </row>
    <row r="242" spans="2:65" s="11" customFormat="1" ht="22.8" customHeight="1" x14ac:dyDescent="0.25">
      <c r="B242" s="122"/>
      <c r="D242" s="123" t="s">
        <v>77</v>
      </c>
      <c r="E242" s="132" t="s">
        <v>429</v>
      </c>
      <c r="F242" s="132" t="s">
        <v>430</v>
      </c>
      <c r="I242" s="125"/>
      <c r="J242" s="133">
        <f>BK242</f>
        <v>0</v>
      </c>
      <c r="L242" s="122"/>
      <c r="M242" s="127"/>
      <c r="P242" s="128">
        <f>SUM(P243:P245)</f>
        <v>0</v>
      </c>
      <c r="R242" s="128">
        <f>SUM(R243:R245)</f>
        <v>0</v>
      </c>
      <c r="T242" s="129">
        <f>SUM(T243:T245)</f>
        <v>0</v>
      </c>
      <c r="AR242" s="123" t="s">
        <v>85</v>
      </c>
      <c r="AT242" s="130" t="s">
        <v>77</v>
      </c>
      <c r="AU242" s="130" t="s">
        <v>85</v>
      </c>
      <c r="AY242" s="123" t="s">
        <v>172</v>
      </c>
      <c r="BK242" s="131">
        <f>SUM(BK243:BK245)</f>
        <v>0</v>
      </c>
    </row>
    <row r="243" spans="2:65" s="1" customFormat="1" ht="16.5" customHeight="1" x14ac:dyDescent="0.2">
      <c r="B243" s="34"/>
      <c r="C243" s="134" t="s">
        <v>431</v>
      </c>
      <c r="D243" s="134" t="s">
        <v>174</v>
      </c>
      <c r="E243" s="135" t="s">
        <v>432</v>
      </c>
      <c r="F243" s="136" t="s">
        <v>433</v>
      </c>
      <c r="G243" s="137" t="s">
        <v>228</v>
      </c>
      <c r="H243" s="138">
        <v>61.356000000000002</v>
      </c>
      <c r="I243" s="139"/>
      <c r="J243" s="140">
        <f>ROUND(I243*H243,2)</f>
        <v>0</v>
      </c>
      <c r="K243" s="141"/>
      <c r="L243" s="34"/>
      <c r="M243" s="142" t="s">
        <v>34</v>
      </c>
      <c r="N243" s="143" t="s">
        <v>49</v>
      </c>
      <c r="P243" s="144">
        <f>O243*H243</f>
        <v>0</v>
      </c>
      <c r="Q243" s="144">
        <v>0</v>
      </c>
      <c r="R243" s="144">
        <f>Q243*H243</f>
        <v>0</v>
      </c>
      <c r="S243" s="144">
        <v>0</v>
      </c>
      <c r="T243" s="145">
        <f>S243*H243</f>
        <v>0</v>
      </c>
      <c r="AR243" s="146" t="s">
        <v>178</v>
      </c>
      <c r="AT243" s="146" t="s">
        <v>174</v>
      </c>
      <c r="AU243" s="146" t="s">
        <v>87</v>
      </c>
      <c r="AY243" s="18" t="s">
        <v>172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8" t="s">
        <v>85</v>
      </c>
      <c r="BK243" s="147">
        <f>ROUND(I243*H243,2)</f>
        <v>0</v>
      </c>
      <c r="BL243" s="18" t="s">
        <v>178</v>
      </c>
      <c r="BM243" s="146" t="s">
        <v>614</v>
      </c>
    </row>
    <row r="244" spans="2:65" s="1" customFormat="1" ht="19.2" x14ac:dyDescent="0.2">
      <c r="B244" s="34"/>
      <c r="D244" s="148" t="s">
        <v>180</v>
      </c>
      <c r="F244" s="149" t="s">
        <v>435</v>
      </c>
      <c r="I244" s="150"/>
      <c r="L244" s="34"/>
      <c r="M244" s="151"/>
      <c r="T244" s="55"/>
      <c r="AT244" s="18" t="s">
        <v>180</v>
      </c>
      <c r="AU244" s="18" t="s">
        <v>87</v>
      </c>
    </row>
    <row r="245" spans="2:65" s="1" customFormat="1" ht="10.199999999999999" x14ac:dyDescent="0.2">
      <c r="B245" s="34"/>
      <c r="D245" s="152" t="s">
        <v>182</v>
      </c>
      <c r="F245" s="153" t="s">
        <v>436</v>
      </c>
      <c r="I245" s="150"/>
      <c r="L245" s="34"/>
      <c r="M245" s="151"/>
      <c r="T245" s="55"/>
      <c r="AT245" s="18" t="s">
        <v>182</v>
      </c>
      <c r="AU245" s="18" t="s">
        <v>87</v>
      </c>
    </row>
    <row r="246" spans="2:65" s="11" customFormat="1" ht="25.95" customHeight="1" x14ac:dyDescent="0.25">
      <c r="B246" s="122"/>
      <c r="D246" s="123" t="s">
        <v>77</v>
      </c>
      <c r="E246" s="124" t="s">
        <v>437</v>
      </c>
      <c r="F246" s="124" t="s">
        <v>437</v>
      </c>
      <c r="I246" s="125"/>
      <c r="J246" s="126">
        <f>BK246</f>
        <v>0</v>
      </c>
      <c r="L246" s="122"/>
      <c r="M246" s="127"/>
      <c r="P246" s="128">
        <f>P247</f>
        <v>0</v>
      </c>
      <c r="R246" s="128">
        <f>R247</f>
        <v>0</v>
      </c>
      <c r="T246" s="129">
        <f>T247</f>
        <v>0</v>
      </c>
      <c r="AR246" s="123" t="s">
        <v>87</v>
      </c>
      <c r="AT246" s="130" t="s">
        <v>77</v>
      </c>
      <c r="AU246" s="130" t="s">
        <v>78</v>
      </c>
      <c r="AY246" s="123" t="s">
        <v>172</v>
      </c>
      <c r="BK246" s="131">
        <f>BK247</f>
        <v>0</v>
      </c>
    </row>
    <row r="247" spans="2:65" s="11" customFormat="1" ht="22.8" customHeight="1" x14ac:dyDescent="0.25">
      <c r="B247" s="122"/>
      <c r="D247" s="123" t="s">
        <v>77</v>
      </c>
      <c r="E247" s="132" t="s">
        <v>438</v>
      </c>
      <c r="F247" s="132" t="s">
        <v>439</v>
      </c>
      <c r="I247" s="125"/>
      <c r="J247" s="133">
        <f>BK247</f>
        <v>0</v>
      </c>
      <c r="L247" s="122"/>
      <c r="M247" s="127"/>
      <c r="P247" s="128">
        <f>SUM(P248:P253)</f>
        <v>0</v>
      </c>
      <c r="R247" s="128">
        <f>SUM(R248:R253)</f>
        <v>0</v>
      </c>
      <c r="T247" s="129">
        <f>SUM(T248:T253)</f>
        <v>0</v>
      </c>
      <c r="AR247" s="123" t="s">
        <v>87</v>
      </c>
      <c r="AT247" s="130" t="s">
        <v>77</v>
      </c>
      <c r="AU247" s="130" t="s">
        <v>85</v>
      </c>
      <c r="AY247" s="123" t="s">
        <v>172</v>
      </c>
      <c r="BK247" s="131">
        <f>SUM(BK248:BK253)</f>
        <v>0</v>
      </c>
    </row>
    <row r="248" spans="2:65" s="1" customFormat="1" ht="24.15" customHeight="1" x14ac:dyDescent="0.2">
      <c r="B248" s="34"/>
      <c r="C248" s="134" t="s">
        <v>440</v>
      </c>
      <c r="D248" s="134" t="s">
        <v>174</v>
      </c>
      <c r="E248" s="135" t="s">
        <v>441</v>
      </c>
      <c r="F248" s="136" t="s">
        <v>442</v>
      </c>
      <c r="G248" s="137" t="s">
        <v>188</v>
      </c>
      <c r="H248" s="138">
        <v>39</v>
      </c>
      <c r="I248" s="139"/>
      <c r="J248" s="140">
        <f>ROUND(I248*H248,2)</f>
        <v>0</v>
      </c>
      <c r="K248" s="141"/>
      <c r="L248" s="34"/>
      <c r="M248" s="142" t="s">
        <v>34</v>
      </c>
      <c r="N248" s="143" t="s">
        <v>49</v>
      </c>
      <c r="P248" s="144">
        <f>O248*H248</f>
        <v>0</v>
      </c>
      <c r="Q248" s="144">
        <v>0</v>
      </c>
      <c r="R248" s="144">
        <f>Q248*H248</f>
        <v>0</v>
      </c>
      <c r="S248" s="144">
        <v>0</v>
      </c>
      <c r="T248" s="145">
        <f>S248*H248</f>
        <v>0</v>
      </c>
      <c r="AR248" s="146" t="s">
        <v>329</v>
      </c>
      <c r="AT248" s="146" t="s">
        <v>174</v>
      </c>
      <c r="AU248" s="146" t="s">
        <v>87</v>
      </c>
      <c r="AY248" s="18" t="s">
        <v>172</v>
      </c>
      <c r="BE248" s="147">
        <f>IF(N248="základní",J248,0)</f>
        <v>0</v>
      </c>
      <c r="BF248" s="147">
        <f>IF(N248="snížená",J248,0)</f>
        <v>0</v>
      </c>
      <c r="BG248" s="147">
        <f>IF(N248="zákl. přenesená",J248,0)</f>
        <v>0</v>
      </c>
      <c r="BH248" s="147">
        <f>IF(N248="sníž. přenesená",J248,0)</f>
        <v>0</v>
      </c>
      <c r="BI248" s="147">
        <f>IF(N248="nulová",J248,0)</f>
        <v>0</v>
      </c>
      <c r="BJ248" s="18" t="s">
        <v>85</v>
      </c>
      <c r="BK248" s="147">
        <f>ROUND(I248*H248,2)</f>
        <v>0</v>
      </c>
      <c r="BL248" s="18" t="s">
        <v>329</v>
      </c>
      <c r="BM248" s="146" t="s">
        <v>615</v>
      </c>
    </row>
    <row r="249" spans="2:65" s="1" customFormat="1" ht="19.2" x14ac:dyDescent="0.2">
      <c r="B249" s="34"/>
      <c r="D249" s="148" t="s">
        <v>180</v>
      </c>
      <c r="F249" s="149" t="s">
        <v>442</v>
      </c>
      <c r="I249" s="150"/>
      <c r="L249" s="34"/>
      <c r="M249" s="151"/>
      <c r="T249" s="55"/>
      <c r="AT249" s="18" t="s">
        <v>180</v>
      </c>
      <c r="AU249" s="18" t="s">
        <v>87</v>
      </c>
    </row>
    <row r="250" spans="2:65" s="12" customFormat="1" ht="10.199999999999999" x14ac:dyDescent="0.2">
      <c r="B250" s="154"/>
      <c r="D250" s="148" t="s">
        <v>184</v>
      </c>
      <c r="E250" s="155" t="s">
        <v>34</v>
      </c>
      <c r="F250" s="156" t="s">
        <v>616</v>
      </c>
      <c r="H250" s="157">
        <v>39</v>
      </c>
      <c r="I250" s="158"/>
      <c r="L250" s="154"/>
      <c r="M250" s="159"/>
      <c r="T250" s="160"/>
      <c r="AT250" s="155" t="s">
        <v>184</v>
      </c>
      <c r="AU250" s="155" t="s">
        <v>87</v>
      </c>
      <c r="AV250" s="12" t="s">
        <v>87</v>
      </c>
      <c r="AW250" s="12" t="s">
        <v>39</v>
      </c>
      <c r="AX250" s="12" t="s">
        <v>85</v>
      </c>
      <c r="AY250" s="155" t="s">
        <v>172</v>
      </c>
    </row>
    <row r="251" spans="2:65" s="1" customFormat="1" ht="24.15" customHeight="1" x14ac:dyDescent="0.2">
      <c r="B251" s="34"/>
      <c r="C251" s="134" t="s">
        <v>445</v>
      </c>
      <c r="D251" s="134" t="s">
        <v>174</v>
      </c>
      <c r="E251" s="135" t="s">
        <v>446</v>
      </c>
      <c r="F251" s="136" t="s">
        <v>447</v>
      </c>
      <c r="G251" s="137" t="s">
        <v>188</v>
      </c>
      <c r="H251" s="138">
        <v>30</v>
      </c>
      <c r="I251" s="139"/>
      <c r="J251" s="140">
        <f>ROUND(I251*H251,2)</f>
        <v>0</v>
      </c>
      <c r="K251" s="141"/>
      <c r="L251" s="34"/>
      <c r="M251" s="142" t="s">
        <v>34</v>
      </c>
      <c r="N251" s="143" t="s">
        <v>49</v>
      </c>
      <c r="P251" s="144">
        <f>O251*H251</f>
        <v>0</v>
      </c>
      <c r="Q251" s="144">
        <v>0</v>
      </c>
      <c r="R251" s="144">
        <f>Q251*H251</f>
        <v>0</v>
      </c>
      <c r="S251" s="144">
        <v>0</v>
      </c>
      <c r="T251" s="145">
        <f>S251*H251</f>
        <v>0</v>
      </c>
      <c r="AR251" s="146" t="s">
        <v>329</v>
      </c>
      <c r="AT251" s="146" t="s">
        <v>174</v>
      </c>
      <c r="AU251" s="146" t="s">
        <v>87</v>
      </c>
      <c r="AY251" s="18" t="s">
        <v>172</v>
      </c>
      <c r="BE251" s="147">
        <f>IF(N251="základní",J251,0)</f>
        <v>0</v>
      </c>
      <c r="BF251" s="147">
        <f>IF(N251="snížená",J251,0)</f>
        <v>0</v>
      </c>
      <c r="BG251" s="147">
        <f>IF(N251="zákl. přenesená",J251,0)</f>
        <v>0</v>
      </c>
      <c r="BH251" s="147">
        <f>IF(N251="sníž. přenesená",J251,0)</f>
        <v>0</v>
      </c>
      <c r="BI251" s="147">
        <f>IF(N251="nulová",J251,0)</f>
        <v>0</v>
      </c>
      <c r="BJ251" s="18" t="s">
        <v>85</v>
      </c>
      <c r="BK251" s="147">
        <f>ROUND(I251*H251,2)</f>
        <v>0</v>
      </c>
      <c r="BL251" s="18" t="s">
        <v>329</v>
      </c>
      <c r="BM251" s="146" t="s">
        <v>617</v>
      </c>
    </row>
    <row r="252" spans="2:65" s="1" customFormat="1" ht="19.2" x14ac:dyDescent="0.2">
      <c r="B252" s="34"/>
      <c r="D252" s="148" t="s">
        <v>180</v>
      </c>
      <c r="F252" s="149" t="s">
        <v>449</v>
      </c>
      <c r="I252" s="150"/>
      <c r="L252" s="34"/>
      <c r="M252" s="151"/>
      <c r="T252" s="55"/>
      <c r="AT252" s="18" t="s">
        <v>180</v>
      </c>
      <c r="AU252" s="18" t="s">
        <v>87</v>
      </c>
    </row>
    <row r="253" spans="2:65" s="12" customFormat="1" ht="10.199999999999999" x14ac:dyDescent="0.2">
      <c r="B253" s="154"/>
      <c r="D253" s="148" t="s">
        <v>184</v>
      </c>
      <c r="E253" s="155" t="s">
        <v>34</v>
      </c>
      <c r="F253" s="156" t="s">
        <v>618</v>
      </c>
      <c r="H253" s="157">
        <v>30</v>
      </c>
      <c r="I253" s="158"/>
      <c r="L253" s="154"/>
      <c r="M253" s="161"/>
      <c r="N253" s="162"/>
      <c r="O253" s="162"/>
      <c r="P253" s="162"/>
      <c r="Q253" s="162"/>
      <c r="R253" s="162"/>
      <c r="S253" s="162"/>
      <c r="T253" s="163"/>
      <c r="AT253" s="155" t="s">
        <v>184</v>
      </c>
      <c r="AU253" s="155" t="s">
        <v>87</v>
      </c>
      <c r="AV253" s="12" t="s">
        <v>87</v>
      </c>
      <c r="AW253" s="12" t="s">
        <v>39</v>
      </c>
      <c r="AX253" s="12" t="s">
        <v>85</v>
      </c>
      <c r="AY253" s="155" t="s">
        <v>172</v>
      </c>
    </row>
    <row r="254" spans="2:65" s="1" customFormat="1" ht="6.9" customHeight="1" x14ac:dyDescent="0.2">
      <c r="B254" s="43"/>
      <c r="C254" s="44"/>
      <c r="D254" s="44"/>
      <c r="E254" s="44"/>
      <c r="F254" s="44"/>
      <c r="G254" s="44"/>
      <c r="H254" s="44"/>
      <c r="I254" s="44"/>
      <c r="J254" s="44"/>
      <c r="K254" s="44"/>
      <c r="L254" s="34"/>
    </row>
  </sheetData>
  <sheetProtection algorithmName="SHA-512" hashValue="XuCoLrZFFb93IrH/TeBFWFZxFIaR3yniQ2Wsn1g2Wce6zs63xMraG5McW9/L3j5uz3wcyvmvmiadDvGUl0TkhQ==" saltValue="yT89dwQSYy50x46otYNi3COMmqTjpP72AXgoYhHSbLf+7/llzUI04v9EgZWBOY5v0PO/ojs4igx/eDE3pZVzpw==" spinCount="100000" sheet="1" objects="1" scenarios="1" formatColumns="0" formatRows="0" autoFilter="0"/>
  <autoFilter ref="C93:K253" xr:uid="{00000000-0009-0000-0000-000004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 xr:uid="{00000000-0004-0000-0400-000000000000}"/>
    <hyperlink ref="F103" r:id="rId2" xr:uid="{00000000-0004-0000-0400-000001000000}"/>
    <hyperlink ref="F107" r:id="rId3" xr:uid="{00000000-0004-0000-0400-000002000000}"/>
    <hyperlink ref="F111" r:id="rId4" xr:uid="{00000000-0004-0000-0400-000003000000}"/>
    <hyperlink ref="F115" r:id="rId5" xr:uid="{00000000-0004-0000-0400-000004000000}"/>
    <hyperlink ref="F119" r:id="rId6" xr:uid="{00000000-0004-0000-0400-000005000000}"/>
    <hyperlink ref="F124" r:id="rId7" xr:uid="{00000000-0004-0000-0400-000006000000}"/>
    <hyperlink ref="F129" r:id="rId8" xr:uid="{00000000-0004-0000-0400-000007000000}"/>
    <hyperlink ref="F135" r:id="rId9" xr:uid="{00000000-0004-0000-0400-000008000000}"/>
    <hyperlink ref="F139" r:id="rId10" xr:uid="{00000000-0004-0000-0400-000009000000}"/>
    <hyperlink ref="F145" r:id="rId11" xr:uid="{00000000-0004-0000-0400-00000A000000}"/>
    <hyperlink ref="F149" r:id="rId12" xr:uid="{00000000-0004-0000-0400-00000B000000}"/>
    <hyperlink ref="F156" r:id="rId13" xr:uid="{00000000-0004-0000-0400-00000C000000}"/>
    <hyperlink ref="F165" r:id="rId14" xr:uid="{00000000-0004-0000-0400-00000D000000}"/>
    <hyperlink ref="F173" r:id="rId15" xr:uid="{00000000-0004-0000-0400-00000E000000}"/>
    <hyperlink ref="F176" r:id="rId16" xr:uid="{00000000-0004-0000-0400-00000F000000}"/>
    <hyperlink ref="F185" r:id="rId17" xr:uid="{00000000-0004-0000-0400-000010000000}"/>
    <hyperlink ref="F198" r:id="rId18" xr:uid="{00000000-0004-0000-0400-000011000000}"/>
    <hyperlink ref="F202" r:id="rId19" xr:uid="{00000000-0004-0000-0400-000012000000}"/>
    <hyperlink ref="F208" r:id="rId20" xr:uid="{00000000-0004-0000-0400-000013000000}"/>
    <hyperlink ref="F211" r:id="rId21" xr:uid="{00000000-0004-0000-0400-000014000000}"/>
    <hyperlink ref="F215" r:id="rId22" xr:uid="{00000000-0004-0000-0400-000015000000}"/>
    <hyperlink ref="F218" r:id="rId23" xr:uid="{00000000-0004-0000-0400-000016000000}"/>
    <hyperlink ref="F222" r:id="rId24" xr:uid="{00000000-0004-0000-0400-000017000000}"/>
    <hyperlink ref="F230" r:id="rId25" xr:uid="{00000000-0004-0000-0400-000018000000}"/>
    <hyperlink ref="F234" r:id="rId26" xr:uid="{00000000-0004-0000-0400-000019000000}"/>
    <hyperlink ref="F238" r:id="rId27" xr:uid="{00000000-0004-0000-0400-00001A000000}"/>
    <hyperlink ref="F241" r:id="rId28" xr:uid="{00000000-0004-0000-0400-00001B000000}"/>
    <hyperlink ref="F245" r:id="rId29" xr:uid="{00000000-0004-0000-04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64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101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148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619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19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ROUND(J94,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ROUND((SUM(BE94:BE263)),  2)</f>
        <v>0</v>
      </c>
      <c r="I35" s="95">
        <v>0.21</v>
      </c>
      <c r="J35" s="85">
        <f>ROUND(((SUM(BE94:BE263))*I35),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ROUND((SUM(BF94:BF263)),  2)</f>
        <v>0</v>
      </c>
      <c r="I36" s="95">
        <v>0.12</v>
      </c>
      <c r="J36" s="85">
        <f>ROUND(((SUM(BF94:BF263))*I36),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ROUND((SUM(BG94:BG263)),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ROUND((SUM(BH94:BH263)),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ROUND((SUM(BI94:BI263)),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148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10 - KOLUMBÁRIUM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J94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J95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J96</f>
        <v>0</v>
      </c>
      <c r="L65" s="109"/>
    </row>
    <row r="66" spans="2:12" s="9" customFormat="1" ht="19.95" customHeight="1" x14ac:dyDescent="0.2">
      <c r="B66" s="109"/>
      <c r="D66" s="110" t="s">
        <v>206</v>
      </c>
      <c r="E66" s="111"/>
      <c r="F66" s="111"/>
      <c r="G66" s="111"/>
      <c r="H66" s="111"/>
      <c r="I66" s="111"/>
      <c r="J66" s="112">
        <f>J121</f>
        <v>0</v>
      </c>
      <c r="L66" s="109"/>
    </row>
    <row r="67" spans="2:12" s="9" customFormat="1" ht="19.95" customHeight="1" x14ac:dyDescent="0.2">
      <c r="B67" s="109"/>
      <c r="D67" s="110" t="s">
        <v>207</v>
      </c>
      <c r="E67" s="111"/>
      <c r="F67" s="111"/>
      <c r="G67" s="111"/>
      <c r="H67" s="111"/>
      <c r="I67" s="111"/>
      <c r="J67" s="112">
        <f>J155</f>
        <v>0</v>
      </c>
      <c r="L67" s="109"/>
    </row>
    <row r="68" spans="2:12" s="9" customFormat="1" ht="19.95" customHeight="1" x14ac:dyDescent="0.2">
      <c r="B68" s="109"/>
      <c r="D68" s="110" t="s">
        <v>208</v>
      </c>
      <c r="E68" s="111"/>
      <c r="F68" s="111"/>
      <c r="G68" s="111"/>
      <c r="H68" s="111"/>
      <c r="I68" s="111"/>
      <c r="J68" s="112">
        <f>J201</f>
        <v>0</v>
      </c>
      <c r="L68" s="109"/>
    </row>
    <row r="69" spans="2:12" s="9" customFormat="1" ht="19.95" customHeight="1" x14ac:dyDescent="0.2">
      <c r="B69" s="109"/>
      <c r="D69" s="110" t="s">
        <v>209</v>
      </c>
      <c r="E69" s="111"/>
      <c r="F69" s="111"/>
      <c r="G69" s="111"/>
      <c r="H69" s="111"/>
      <c r="I69" s="111"/>
      <c r="J69" s="112">
        <f>J235</f>
        <v>0</v>
      </c>
      <c r="L69" s="109"/>
    </row>
    <row r="70" spans="2:12" s="9" customFormat="1" ht="19.95" customHeight="1" x14ac:dyDescent="0.2">
      <c r="B70" s="109"/>
      <c r="D70" s="110" t="s">
        <v>210</v>
      </c>
      <c r="E70" s="111"/>
      <c r="F70" s="111"/>
      <c r="G70" s="111"/>
      <c r="H70" s="111"/>
      <c r="I70" s="111"/>
      <c r="J70" s="112">
        <f>J250</f>
        <v>0</v>
      </c>
      <c r="L70" s="109"/>
    </row>
    <row r="71" spans="2:12" s="8" customFormat="1" ht="24.9" customHeight="1" x14ac:dyDescent="0.2">
      <c r="B71" s="105"/>
      <c r="D71" s="106" t="s">
        <v>211</v>
      </c>
      <c r="E71" s="107"/>
      <c r="F71" s="107"/>
      <c r="G71" s="107"/>
      <c r="H71" s="107"/>
      <c r="I71" s="107"/>
      <c r="J71" s="108">
        <f>J254</f>
        <v>0</v>
      </c>
      <c r="L71" s="105"/>
    </row>
    <row r="72" spans="2:12" s="9" customFormat="1" ht="19.95" customHeight="1" x14ac:dyDescent="0.2">
      <c r="B72" s="109"/>
      <c r="D72" s="110" t="s">
        <v>212</v>
      </c>
      <c r="E72" s="111"/>
      <c r="F72" s="111"/>
      <c r="G72" s="111"/>
      <c r="H72" s="111"/>
      <c r="I72" s="111"/>
      <c r="J72" s="112">
        <f>J255</f>
        <v>0</v>
      </c>
      <c r="L72" s="109"/>
    </row>
    <row r="73" spans="2:12" s="1" customFormat="1" ht="21.75" customHeight="1" x14ac:dyDescent="0.2">
      <c r="B73" s="34"/>
      <c r="L73" s="34"/>
    </row>
    <row r="74" spans="2:12" s="1" customFormat="1" ht="6.9" customHeight="1" x14ac:dyDescent="0.2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4"/>
    </row>
    <row r="78" spans="2:12" s="1" customFormat="1" ht="6.9" customHeight="1" x14ac:dyDescent="0.2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34"/>
    </row>
    <row r="79" spans="2:12" s="1" customFormat="1" ht="24.9" customHeight="1" x14ac:dyDescent="0.2">
      <c r="B79" s="34"/>
      <c r="C79" s="22" t="s">
        <v>157</v>
      </c>
      <c r="L79" s="34"/>
    </row>
    <row r="80" spans="2:12" s="1" customFormat="1" ht="6.9" customHeight="1" x14ac:dyDescent="0.2">
      <c r="B80" s="34"/>
      <c r="L80" s="34"/>
    </row>
    <row r="81" spans="2:63" s="1" customFormat="1" ht="12" customHeight="1" x14ac:dyDescent="0.2">
      <c r="B81" s="34"/>
      <c r="C81" s="28" t="s">
        <v>16</v>
      </c>
      <c r="L81" s="34"/>
    </row>
    <row r="82" spans="2:63" s="1" customFormat="1" ht="16.5" customHeight="1" x14ac:dyDescent="0.2">
      <c r="B82" s="34"/>
      <c r="E82" s="328" t="str">
        <f>E7</f>
        <v>ÚPRAVY HŘBITOVA KBELY- ETAPA1</v>
      </c>
      <c r="F82" s="329"/>
      <c r="G82" s="329"/>
      <c r="H82" s="329"/>
      <c r="L82" s="34"/>
    </row>
    <row r="83" spans="2:63" ht="12" customHeight="1" x14ac:dyDescent="0.2">
      <c r="B83" s="21"/>
      <c r="C83" s="28" t="s">
        <v>147</v>
      </c>
      <c r="L83" s="21"/>
    </row>
    <row r="84" spans="2:63" s="1" customFormat="1" ht="16.5" customHeight="1" x14ac:dyDescent="0.2">
      <c r="B84" s="34"/>
      <c r="E84" s="328" t="s">
        <v>148</v>
      </c>
      <c r="F84" s="330"/>
      <c r="G84" s="330"/>
      <c r="H84" s="330"/>
      <c r="L84" s="34"/>
    </row>
    <row r="85" spans="2:63" s="1" customFormat="1" ht="12" customHeight="1" x14ac:dyDescent="0.2">
      <c r="B85" s="34"/>
      <c r="C85" s="28" t="s">
        <v>149</v>
      </c>
      <c r="L85" s="34"/>
    </row>
    <row r="86" spans="2:63" s="1" customFormat="1" ht="16.5" customHeight="1" x14ac:dyDescent="0.2">
      <c r="B86" s="34"/>
      <c r="E86" s="292" t="str">
        <f>E11</f>
        <v>10 - KOLUMBÁRIUM</v>
      </c>
      <c r="F86" s="330"/>
      <c r="G86" s="330"/>
      <c r="H86" s="330"/>
      <c r="L86" s="34"/>
    </row>
    <row r="87" spans="2:63" s="1" customFormat="1" ht="6.9" customHeight="1" x14ac:dyDescent="0.2">
      <c r="B87" s="34"/>
      <c r="L87" s="34"/>
    </row>
    <row r="88" spans="2:63" s="1" customFormat="1" ht="12" customHeight="1" x14ac:dyDescent="0.2">
      <c r="B88" s="34"/>
      <c r="C88" s="28" t="s">
        <v>21</v>
      </c>
      <c r="F88" s="26" t="str">
        <f>F14</f>
        <v>Praha 9-Kbely</v>
      </c>
      <c r="I88" s="28" t="s">
        <v>23</v>
      </c>
      <c r="J88" s="51" t="str">
        <f>IF(J14="","",J14)</f>
        <v>17. 11. 2024</v>
      </c>
      <c r="L88" s="34"/>
    </row>
    <row r="89" spans="2:63" s="1" customFormat="1" ht="6.9" customHeight="1" x14ac:dyDescent="0.2">
      <c r="B89" s="34"/>
      <c r="L89" s="34"/>
    </row>
    <row r="90" spans="2:63" s="1" customFormat="1" ht="25.65" customHeight="1" x14ac:dyDescent="0.2">
      <c r="B90" s="34"/>
      <c r="C90" s="28" t="s">
        <v>29</v>
      </c>
      <c r="F90" s="26" t="str">
        <f>E17</f>
        <v>MĆ Praha 19, Semilská 43/1, 197 00 Praha 9-Kbely</v>
      </c>
      <c r="I90" s="28" t="s">
        <v>37</v>
      </c>
      <c r="J90" s="32" t="str">
        <f>E23</f>
        <v xml:space="preserve">Ing.Jan Pustějovský, Ph.D.,  </v>
      </c>
      <c r="L90" s="34"/>
    </row>
    <row r="91" spans="2:63" s="1" customFormat="1" ht="15.15" customHeight="1" x14ac:dyDescent="0.2">
      <c r="B91" s="34"/>
      <c r="C91" s="28" t="s">
        <v>35</v>
      </c>
      <c r="F91" s="26" t="str">
        <f>IF(E20="","",E20)</f>
        <v>Vyplň údaj</v>
      </c>
      <c r="I91" s="28" t="s">
        <v>40</v>
      </c>
      <c r="J91" s="32" t="str">
        <f>E26</f>
        <v xml:space="preserve"> </v>
      </c>
      <c r="L91" s="34"/>
    </row>
    <row r="92" spans="2:63" s="1" customFormat="1" ht="10.35" customHeight="1" x14ac:dyDescent="0.2">
      <c r="B92" s="34"/>
      <c r="L92" s="34"/>
    </row>
    <row r="93" spans="2:63" s="10" customFormat="1" ht="29.25" customHeight="1" x14ac:dyDescent="0.2">
      <c r="B93" s="113"/>
      <c r="C93" s="114" t="s">
        <v>158</v>
      </c>
      <c r="D93" s="115" t="s">
        <v>63</v>
      </c>
      <c r="E93" s="115" t="s">
        <v>59</v>
      </c>
      <c r="F93" s="115" t="s">
        <v>60</v>
      </c>
      <c r="G93" s="115" t="s">
        <v>159</v>
      </c>
      <c r="H93" s="115" t="s">
        <v>160</v>
      </c>
      <c r="I93" s="115" t="s">
        <v>161</v>
      </c>
      <c r="J93" s="116" t="s">
        <v>153</v>
      </c>
      <c r="K93" s="117" t="s">
        <v>162</v>
      </c>
      <c r="L93" s="113"/>
      <c r="M93" s="58" t="s">
        <v>34</v>
      </c>
      <c r="N93" s="59" t="s">
        <v>48</v>
      </c>
      <c r="O93" s="59" t="s">
        <v>163</v>
      </c>
      <c r="P93" s="59" t="s">
        <v>164</v>
      </c>
      <c r="Q93" s="59" t="s">
        <v>165</v>
      </c>
      <c r="R93" s="59" t="s">
        <v>166</v>
      </c>
      <c r="S93" s="59" t="s">
        <v>167</v>
      </c>
      <c r="T93" s="60" t="s">
        <v>168</v>
      </c>
    </row>
    <row r="94" spans="2:63" s="1" customFormat="1" ht="22.8" customHeight="1" x14ac:dyDescent="0.3">
      <c r="B94" s="34"/>
      <c r="C94" s="63" t="s">
        <v>169</v>
      </c>
      <c r="J94" s="118">
        <f>BK94</f>
        <v>0</v>
      </c>
      <c r="L94" s="34"/>
      <c r="M94" s="61"/>
      <c r="N94" s="52"/>
      <c r="O94" s="52"/>
      <c r="P94" s="119">
        <f>P95+P254</f>
        <v>0</v>
      </c>
      <c r="Q94" s="52"/>
      <c r="R94" s="119">
        <f>R95+R254</f>
        <v>65.765725240170894</v>
      </c>
      <c r="S94" s="52"/>
      <c r="T94" s="120">
        <f>T95+T254</f>
        <v>0</v>
      </c>
      <c r="AT94" s="18" t="s">
        <v>77</v>
      </c>
      <c r="AU94" s="18" t="s">
        <v>154</v>
      </c>
      <c r="BK94" s="121">
        <f>BK95+BK254</f>
        <v>0</v>
      </c>
    </row>
    <row r="95" spans="2:63" s="11" customFormat="1" ht="25.95" customHeight="1" x14ac:dyDescent="0.25">
      <c r="B95" s="122"/>
      <c r="D95" s="123" t="s">
        <v>77</v>
      </c>
      <c r="E95" s="124" t="s">
        <v>170</v>
      </c>
      <c r="F95" s="124" t="s">
        <v>171</v>
      </c>
      <c r="I95" s="125"/>
      <c r="J95" s="126">
        <f>BK95</f>
        <v>0</v>
      </c>
      <c r="L95" s="122"/>
      <c r="M95" s="127"/>
      <c r="P95" s="128">
        <f>P96+P121+P155+P201+P235+P250</f>
        <v>0</v>
      </c>
      <c r="R95" s="128">
        <f>R96+R121+R155+R201+R235+R250</f>
        <v>65.765725240170894</v>
      </c>
      <c r="T95" s="129">
        <f>T96+T121+T155+T201+T235+T250</f>
        <v>0</v>
      </c>
      <c r="AR95" s="123" t="s">
        <v>85</v>
      </c>
      <c r="AT95" s="130" t="s">
        <v>77</v>
      </c>
      <c r="AU95" s="130" t="s">
        <v>78</v>
      </c>
      <c r="AY95" s="123" t="s">
        <v>172</v>
      </c>
      <c r="BK95" s="131">
        <f>BK96+BK121+BK155+BK201+BK235+BK250</f>
        <v>0</v>
      </c>
    </row>
    <row r="96" spans="2:63" s="11" customFormat="1" ht="22.8" customHeight="1" x14ac:dyDescent="0.25">
      <c r="B96" s="122"/>
      <c r="D96" s="123" t="s">
        <v>77</v>
      </c>
      <c r="E96" s="132" t="s">
        <v>85</v>
      </c>
      <c r="F96" s="132" t="s">
        <v>173</v>
      </c>
      <c r="I96" s="125"/>
      <c r="J96" s="133">
        <f>BK96</f>
        <v>0</v>
      </c>
      <c r="L96" s="122"/>
      <c r="M96" s="127"/>
      <c r="P96" s="128">
        <f>SUM(P97:P120)</f>
        <v>0</v>
      </c>
      <c r="R96" s="128">
        <f>SUM(R97:R120)</f>
        <v>0</v>
      </c>
      <c r="T96" s="129">
        <f>SUM(T97:T120)</f>
        <v>0</v>
      </c>
      <c r="AR96" s="123" t="s">
        <v>85</v>
      </c>
      <c r="AT96" s="130" t="s">
        <v>77</v>
      </c>
      <c r="AU96" s="130" t="s">
        <v>85</v>
      </c>
      <c r="AY96" s="123" t="s">
        <v>172</v>
      </c>
      <c r="BK96" s="131">
        <f>SUM(BK97:BK120)</f>
        <v>0</v>
      </c>
    </row>
    <row r="97" spans="2:65" s="1" customFormat="1" ht="21.75" customHeight="1" x14ac:dyDescent="0.2">
      <c r="B97" s="34"/>
      <c r="C97" s="134" t="s">
        <v>85</v>
      </c>
      <c r="D97" s="134" t="s">
        <v>174</v>
      </c>
      <c r="E97" s="135" t="s">
        <v>213</v>
      </c>
      <c r="F97" s="136" t="s">
        <v>214</v>
      </c>
      <c r="G97" s="137" t="s">
        <v>215</v>
      </c>
      <c r="H97" s="138">
        <v>14.49</v>
      </c>
      <c r="I97" s="139"/>
      <c r="J97" s="140">
        <f>ROUND(I97*H97,2)</f>
        <v>0</v>
      </c>
      <c r="K97" s="141"/>
      <c r="L97" s="34"/>
      <c r="M97" s="142" t="s">
        <v>34</v>
      </c>
      <c r="N97" s="143" t="s">
        <v>49</v>
      </c>
      <c r="P97" s="144">
        <f>O97*H97</f>
        <v>0</v>
      </c>
      <c r="Q97" s="144">
        <v>0</v>
      </c>
      <c r="R97" s="144">
        <f>Q97*H97</f>
        <v>0</v>
      </c>
      <c r="S97" s="144">
        <v>0</v>
      </c>
      <c r="T97" s="145">
        <f>S97*H97</f>
        <v>0</v>
      </c>
      <c r="AR97" s="146" t="s">
        <v>178</v>
      </c>
      <c r="AT97" s="146" t="s">
        <v>174</v>
      </c>
      <c r="AU97" s="146" t="s">
        <v>87</v>
      </c>
      <c r="AY97" s="18" t="s">
        <v>172</v>
      </c>
      <c r="BE97" s="147">
        <f>IF(N97="základní",J97,0)</f>
        <v>0</v>
      </c>
      <c r="BF97" s="147">
        <f>IF(N97="snížená",J97,0)</f>
        <v>0</v>
      </c>
      <c r="BG97" s="147">
        <f>IF(N97="zákl. přenesená",J97,0)</f>
        <v>0</v>
      </c>
      <c r="BH97" s="147">
        <f>IF(N97="sníž. přenesená",J97,0)</f>
        <v>0</v>
      </c>
      <c r="BI97" s="147">
        <f>IF(N97="nulová",J97,0)</f>
        <v>0</v>
      </c>
      <c r="BJ97" s="18" t="s">
        <v>85</v>
      </c>
      <c r="BK97" s="147">
        <f>ROUND(I97*H97,2)</f>
        <v>0</v>
      </c>
      <c r="BL97" s="18" t="s">
        <v>178</v>
      </c>
      <c r="BM97" s="146" t="s">
        <v>620</v>
      </c>
    </row>
    <row r="98" spans="2:65" s="1" customFormat="1" ht="19.2" x14ac:dyDescent="0.2">
      <c r="B98" s="34"/>
      <c r="D98" s="148" t="s">
        <v>180</v>
      </c>
      <c r="F98" s="149" t="s">
        <v>217</v>
      </c>
      <c r="I98" s="150"/>
      <c r="L98" s="34"/>
      <c r="M98" s="151"/>
      <c r="T98" s="55"/>
      <c r="AT98" s="18" t="s">
        <v>180</v>
      </c>
      <c r="AU98" s="18" t="s">
        <v>87</v>
      </c>
    </row>
    <row r="99" spans="2:65" s="1" customFormat="1" ht="10.199999999999999" x14ac:dyDescent="0.2">
      <c r="B99" s="34"/>
      <c r="D99" s="152" t="s">
        <v>182</v>
      </c>
      <c r="F99" s="153" t="s">
        <v>453</v>
      </c>
      <c r="I99" s="150"/>
      <c r="L99" s="34"/>
      <c r="M99" s="151"/>
      <c r="T99" s="55"/>
      <c r="AT99" s="18" t="s">
        <v>182</v>
      </c>
      <c r="AU99" s="18" t="s">
        <v>87</v>
      </c>
    </row>
    <row r="100" spans="2:65" s="12" customFormat="1" ht="10.199999999999999" x14ac:dyDescent="0.2">
      <c r="B100" s="154"/>
      <c r="D100" s="148" t="s">
        <v>184</v>
      </c>
      <c r="E100" s="155" t="s">
        <v>34</v>
      </c>
      <c r="F100" s="156" t="s">
        <v>621</v>
      </c>
      <c r="H100" s="157">
        <v>14.49</v>
      </c>
      <c r="I100" s="158"/>
      <c r="L100" s="154"/>
      <c r="M100" s="159"/>
      <c r="T100" s="160"/>
      <c r="AT100" s="155" t="s">
        <v>184</v>
      </c>
      <c r="AU100" s="155" t="s">
        <v>87</v>
      </c>
      <c r="AV100" s="12" t="s">
        <v>87</v>
      </c>
      <c r="AW100" s="12" t="s">
        <v>39</v>
      </c>
      <c r="AX100" s="12" t="s">
        <v>85</v>
      </c>
      <c r="AY100" s="155" t="s">
        <v>172</v>
      </c>
    </row>
    <row r="101" spans="2:65" s="1" customFormat="1" ht="21.75" customHeight="1" x14ac:dyDescent="0.2">
      <c r="B101" s="34"/>
      <c r="C101" s="134" t="s">
        <v>87</v>
      </c>
      <c r="D101" s="134" t="s">
        <v>174</v>
      </c>
      <c r="E101" s="135" t="s">
        <v>220</v>
      </c>
      <c r="F101" s="136" t="s">
        <v>221</v>
      </c>
      <c r="G101" s="137" t="s">
        <v>215</v>
      </c>
      <c r="H101" s="138">
        <v>7.0149999999999997</v>
      </c>
      <c r="I101" s="139"/>
      <c r="J101" s="140">
        <f>ROUND(I101*H101,2)</f>
        <v>0</v>
      </c>
      <c r="K101" s="141"/>
      <c r="L101" s="34"/>
      <c r="M101" s="142" t="s">
        <v>34</v>
      </c>
      <c r="N101" s="143" t="s">
        <v>49</v>
      </c>
      <c r="P101" s="144">
        <f>O101*H101</f>
        <v>0</v>
      </c>
      <c r="Q101" s="144">
        <v>0</v>
      </c>
      <c r="R101" s="144">
        <f>Q101*H101</f>
        <v>0</v>
      </c>
      <c r="S101" s="144">
        <v>0</v>
      </c>
      <c r="T101" s="145">
        <f>S101*H101</f>
        <v>0</v>
      </c>
      <c r="AR101" s="146" t="s">
        <v>178</v>
      </c>
      <c r="AT101" s="146" t="s">
        <v>174</v>
      </c>
      <c r="AU101" s="146" t="s">
        <v>87</v>
      </c>
      <c r="AY101" s="18" t="s">
        <v>172</v>
      </c>
      <c r="BE101" s="147">
        <f>IF(N101="základní",J101,0)</f>
        <v>0</v>
      </c>
      <c r="BF101" s="147">
        <f>IF(N101="snížená",J101,0)</f>
        <v>0</v>
      </c>
      <c r="BG101" s="147">
        <f>IF(N101="zákl. přenesená",J101,0)</f>
        <v>0</v>
      </c>
      <c r="BH101" s="147">
        <f>IF(N101="sníž. přenesená",J101,0)</f>
        <v>0</v>
      </c>
      <c r="BI101" s="147">
        <f>IF(N101="nulová",J101,0)</f>
        <v>0</v>
      </c>
      <c r="BJ101" s="18" t="s">
        <v>85</v>
      </c>
      <c r="BK101" s="147">
        <f>ROUND(I101*H101,2)</f>
        <v>0</v>
      </c>
      <c r="BL101" s="18" t="s">
        <v>178</v>
      </c>
      <c r="BM101" s="146" t="s">
        <v>622</v>
      </c>
    </row>
    <row r="102" spans="2:65" s="1" customFormat="1" ht="19.2" x14ac:dyDescent="0.2">
      <c r="B102" s="34"/>
      <c r="D102" s="148" t="s">
        <v>180</v>
      </c>
      <c r="F102" s="149" t="s">
        <v>223</v>
      </c>
      <c r="I102" s="150"/>
      <c r="L102" s="34"/>
      <c r="M102" s="151"/>
      <c r="T102" s="55"/>
      <c r="AT102" s="18" t="s">
        <v>180</v>
      </c>
      <c r="AU102" s="18" t="s">
        <v>87</v>
      </c>
    </row>
    <row r="103" spans="2:65" s="1" customFormat="1" ht="10.199999999999999" x14ac:dyDescent="0.2">
      <c r="B103" s="34"/>
      <c r="D103" s="152" t="s">
        <v>182</v>
      </c>
      <c r="F103" s="153" t="s">
        <v>456</v>
      </c>
      <c r="I103" s="150"/>
      <c r="L103" s="34"/>
      <c r="M103" s="151"/>
      <c r="T103" s="55"/>
      <c r="AT103" s="18" t="s">
        <v>182</v>
      </c>
      <c r="AU103" s="18" t="s">
        <v>87</v>
      </c>
    </row>
    <row r="104" spans="2:65" s="12" customFormat="1" ht="10.199999999999999" x14ac:dyDescent="0.2">
      <c r="B104" s="154"/>
      <c r="D104" s="148" t="s">
        <v>184</v>
      </c>
      <c r="E104" s="155" t="s">
        <v>34</v>
      </c>
      <c r="F104" s="156" t="s">
        <v>623</v>
      </c>
      <c r="H104" s="157">
        <v>7.0149999999999997</v>
      </c>
      <c r="I104" s="158"/>
      <c r="L104" s="154"/>
      <c r="M104" s="159"/>
      <c r="T104" s="160"/>
      <c r="AT104" s="155" t="s">
        <v>184</v>
      </c>
      <c r="AU104" s="155" t="s">
        <v>87</v>
      </c>
      <c r="AV104" s="12" t="s">
        <v>87</v>
      </c>
      <c r="AW104" s="12" t="s">
        <v>39</v>
      </c>
      <c r="AX104" s="12" t="s">
        <v>85</v>
      </c>
      <c r="AY104" s="155" t="s">
        <v>172</v>
      </c>
    </row>
    <row r="105" spans="2:65" s="1" customFormat="1" ht="16.5" customHeight="1" x14ac:dyDescent="0.2">
      <c r="B105" s="34"/>
      <c r="C105" s="134" t="s">
        <v>193</v>
      </c>
      <c r="D105" s="134" t="s">
        <v>174</v>
      </c>
      <c r="E105" s="135" t="s">
        <v>226</v>
      </c>
      <c r="F105" s="136" t="s">
        <v>227</v>
      </c>
      <c r="G105" s="137" t="s">
        <v>228</v>
      </c>
      <c r="H105" s="138">
        <v>11.926</v>
      </c>
      <c r="I105" s="139"/>
      <c r="J105" s="140">
        <f>ROUND(I105*H105,2)</f>
        <v>0</v>
      </c>
      <c r="K105" s="141"/>
      <c r="L105" s="34"/>
      <c r="M105" s="142" t="s">
        <v>34</v>
      </c>
      <c r="N105" s="143" t="s">
        <v>49</v>
      </c>
      <c r="P105" s="144">
        <f>O105*H105</f>
        <v>0</v>
      </c>
      <c r="Q105" s="144">
        <v>0</v>
      </c>
      <c r="R105" s="144">
        <f>Q105*H105</f>
        <v>0</v>
      </c>
      <c r="S105" s="144">
        <v>0</v>
      </c>
      <c r="T105" s="145">
        <f>S105*H105</f>
        <v>0</v>
      </c>
      <c r="AR105" s="146" t="s">
        <v>178</v>
      </c>
      <c r="AT105" s="146" t="s">
        <v>174</v>
      </c>
      <c r="AU105" s="146" t="s">
        <v>87</v>
      </c>
      <c r="AY105" s="18" t="s">
        <v>172</v>
      </c>
      <c r="BE105" s="147">
        <f>IF(N105="základní",J105,0)</f>
        <v>0</v>
      </c>
      <c r="BF105" s="147">
        <f>IF(N105="snížená",J105,0)</f>
        <v>0</v>
      </c>
      <c r="BG105" s="147">
        <f>IF(N105="zákl. přenesená",J105,0)</f>
        <v>0</v>
      </c>
      <c r="BH105" s="147">
        <f>IF(N105="sníž. přenesená",J105,0)</f>
        <v>0</v>
      </c>
      <c r="BI105" s="147">
        <f>IF(N105="nulová",J105,0)</f>
        <v>0</v>
      </c>
      <c r="BJ105" s="18" t="s">
        <v>85</v>
      </c>
      <c r="BK105" s="147">
        <f>ROUND(I105*H105,2)</f>
        <v>0</v>
      </c>
      <c r="BL105" s="18" t="s">
        <v>178</v>
      </c>
      <c r="BM105" s="146" t="s">
        <v>624</v>
      </c>
    </row>
    <row r="106" spans="2:65" s="1" customFormat="1" ht="19.2" x14ac:dyDescent="0.2">
      <c r="B106" s="34"/>
      <c r="D106" s="148" t="s">
        <v>180</v>
      </c>
      <c r="F106" s="149" t="s">
        <v>230</v>
      </c>
      <c r="I106" s="150"/>
      <c r="L106" s="34"/>
      <c r="M106" s="151"/>
      <c r="T106" s="55"/>
      <c r="AT106" s="18" t="s">
        <v>180</v>
      </c>
      <c r="AU106" s="18" t="s">
        <v>87</v>
      </c>
    </row>
    <row r="107" spans="2:65" s="1" customFormat="1" ht="10.199999999999999" x14ac:dyDescent="0.2">
      <c r="B107" s="34"/>
      <c r="D107" s="152" t="s">
        <v>182</v>
      </c>
      <c r="F107" s="153" t="s">
        <v>459</v>
      </c>
      <c r="I107" s="150"/>
      <c r="L107" s="34"/>
      <c r="M107" s="151"/>
      <c r="T107" s="55"/>
      <c r="AT107" s="18" t="s">
        <v>182</v>
      </c>
      <c r="AU107" s="18" t="s">
        <v>87</v>
      </c>
    </row>
    <row r="108" spans="2:65" s="12" customFormat="1" ht="10.199999999999999" x14ac:dyDescent="0.2">
      <c r="B108" s="154"/>
      <c r="D108" s="148" t="s">
        <v>184</v>
      </c>
      <c r="E108" s="155" t="s">
        <v>34</v>
      </c>
      <c r="F108" s="156" t="s">
        <v>625</v>
      </c>
      <c r="H108" s="157">
        <v>11.926</v>
      </c>
      <c r="I108" s="158"/>
      <c r="L108" s="154"/>
      <c r="M108" s="159"/>
      <c r="T108" s="160"/>
      <c r="AT108" s="155" t="s">
        <v>184</v>
      </c>
      <c r="AU108" s="155" t="s">
        <v>87</v>
      </c>
      <c r="AV108" s="12" t="s">
        <v>87</v>
      </c>
      <c r="AW108" s="12" t="s">
        <v>39</v>
      </c>
      <c r="AX108" s="12" t="s">
        <v>85</v>
      </c>
      <c r="AY108" s="155" t="s">
        <v>172</v>
      </c>
    </row>
    <row r="109" spans="2:65" s="1" customFormat="1" ht="16.5" customHeight="1" x14ac:dyDescent="0.2">
      <c r="B109" s="34"/>
      <c r="C109" s="134" t="s">
        <v>178</v>
      </c>
      <c r="D109" s="134" t="s">
        <v>174</v>
      </c>
      <c r="E109" s="135" t="s">
        <v>233</v>
      </c>
      <c r="F109" s="136" t="s">
        <v>234</v>
      </c>
      <c r="G109" s="137" t="s">
        <v>215</v>
      </c>
      <c r="H109" s="138">
        <v>7.4749999999999996</v>
      </c>
      <c r="I109" s="139"/>
      <c r="J109" s="140">
        <f>ROUND(I109*H109,2)</f>
        <v>0</v>
      </c>
      <c r="K109" s="141"/>
      <c r="L109" s="34"/>
      <c r="M109" s="142" t="s">
        <v>34</v>
      </c>
      <c r="N109" s="143" t="s">
        <v>49</v>
      </c>
      <c r="P109" s="144">
        <f>O109*H109</f>
        <v>0</v>
      </c>
      <c r="Q109" s="144">
        <v>0</v>
      </c>
      <c r="R109" s="144">
        <f>Q109*H109</f>
        <v>0</v>
      </c>
      <c r="S109" s="144">
        <v>0</v>
      </c>
      <c r="T109" s="145">
        <f>S109*H109</f>
        <v>0</v>
      </c>
      <c r="AR109" s="146" t="s">
        <v>178</v>
      </c>
      <c r="AT109" s="146" t="s">
        <v>174</v>
      </c>
      <c r="AU109" s="146" t="s">
        <v>87</v>
      </c>
      <c r="AY109" s="18" t="s">
        <v>172</v>
      </c>
      <c r="BE109" s="147">
        <f>IF(N109="základní",J109,0)</f>
        <v>0</v>
      </c>
      <c r="BF109" s="147">
        <f>IF(N109="snížená",J109,0)</f>
        <v>0</v>
      </c>
      <c r="BG109" s="147">
        <f>IF(N109="zákl. přenesená",J109,0)</f>
        <v>0</v>
      </c>
      <c r="BH109" s="147">
        <f>IF(N109="sníž. přenesená",J109,0)</f>
        <v>0</v>
      </c>
      <c r="BI109" s="147">
        <f>IF(N109="nulová",J109,0)</f>
        <v>0</v>
      </c>
      <c r="BJ109" s="18" t="s">
        <v>85</v>
      </c>
      <c r="BK109" s="147">
        <f>ROUND(I109*H109,2)</f>
        <v>0</v>
      </c>
      <c r="BL109" s="18" t="s">
        <v>178</v>
      </c>
      <c r="BM109" s="146" t="s">
        <v>626</v>
      </c>
    </row>
    <row r="110" spans="2:65" s="1" customFormat="1" ht="19.2" x14ac:dyDescent="0.2">
      <c r="B110" s="34"/>
      <c r="D110" s="148" t="s">
        <v>180</v>
      </c>
      <c r="F110" s="149" t="s">
        <v>236</v>
      </c>
      <c r="I110" s="150"/>
      <c r="L110" s="34"/>
      <c r="M110" s="151"/>
      <c r="T110" s="55"/>
      <c r="AT110" s="18" t="s">
        <v>180</v>
      </c>
      <c r="AU110" s="18" t="s">
        <v>87</v>
      </c>
    </row>
    <row r="111" spans="2:65" s="1" customFormat="1" ht="10.199999999999999" x14ac:dyDescent="0.2">
      <c r="B111" s="34"/>
      <c r="D111" s="152" t="s">
        <v>182</v>
      </c>
      <c r="F111" s="153" t="s">
        <v>462</v>
      </c>
      <c r="I111" s="150"/>
      <c r="L111" s="34"/>
      <c r="M111" s="151"/>
      <c r="T111" s="55"/>
      <c r="AT111" s="18" t="s">
        <v>182</v>
      </c>
      <c r="AU111" s="18" t="s">
        <v>87</v>
      </c>
    </row>
    <row r="112" spans="2:65" s="12" customFormat="1" ht="10.199999999999999" x14ac:dyDescent="0.2">
      <c r="B112" s="154"/>
      <c r="D112" s="148" t="s">
        <v>184</v>
      </c>
      <c r="E112" s="155" t="s">
        <v>34</v>
      </c>
      <c r="F112" s="156" t="s">
        <v>627</v>
      </c>
      <c r="H112" s="157">
        <v>7.4749999999999996</v>
      </c>
      <c r="I112" s="158"/>
      <c r="L112" s="154"/>
      <c r="M112" s="159"/>
      <c r="T112" s="160"/>
      <c r="AT112" s="155" t="s">
        <v>184</v>
      </c>
      <c r="AU112" s="155" t="s">
        <v>87</v>
      </c>
      <c r="AV112" s="12" t="s">
        <v>87</v>
      </c>
      <c r="AW112" s="12" t="s">
        <v>39</v>
      </c>
      <c r="AX112" s="12" t="s">
        <v>85</v>
      </c>
      <c r="AY112" s="155" t="s">
        <v>172</v>
      </c>
    </row>
    <row r="113" spans="2:65" s="1" customFormat="1" ht="16.5" customHeight="1" x14ac:dyDescent="0.2">
      <c r="B113" s="34"/>
      <c r="C113" s="134" t="s">
        <v>239</v>
      </c>
      <c r="D113" s="134" t="s">
        <v>174</v>
      </c>
      <c r="E113" s="135" t="s">
        <v>240</v>
      </c>
      <c r="F113" s="136" t="s">
        <v>241</v>
      </c>
      <c r="G113" s="137" t="s">
        <v>215</v>
      </c>
      <c r="H113" s="138">
        <v>7.4749999999999996</v>
      </c>
      <c r="I113" s="139"/>
      <c r="J113" s="140">
        <f>ROUND(I113*H113,2)</f>
        <v>0</v>
      </c>
      <c r="K113" s="141"/>
      <c r="L113" s="34"/>
      <c r="M113" s="142" t="s">
        <v>34</v>
      </c>
      <c r="N113" s="143" t="s">
        <v>49</v>
      </c>
      <c r="P113" s="144">
        <f>O113*H113</f>
        <v>0</v>
      </c>
      <c r="Q113" s="144">
        <v>0</v>
      </c>
      <c r="R113" s="144">
        <f>Q113*H113</f>
        <v>0</v>
      </c>
      <c r="S113" s="144">
        <v>0</v>
      </c>
      <c r="T113" s="145">
        <f>S113*H113</f>
        <v>0</v>
      </c>
      <c r="AR113" s="146" t="s">
        <v>178</v>
      </c>
      <c r="AT113" s="146" t="s">
        <v>174</v>
      </c>
      <c r="AU113" s="146" t="s">
        <v>87</v>
      </c>
      <c r="AY113" s="18" t="s">
        <v>172</v>
      </c>
      <c r="BE113" s="147">
        <f>IF(N113="základní",J113,0)</f>
        <v>0</v>
      </c>
      <c r="BF113" s="147">
        <f>IF(N113="snížená",J113,0)</f>
        <v>0</v>
      </c>
      <c r="BG113" s="147">
        <f>IF(N113="zákl. přenesená",J113,0)</f>
        <v>0</v>
      </c>
      <c r="BH113" s="147">
        <f>IF(N113="sníž. přenesená",J113,0)</f>
        <v>0</v>
      </c>
      <c r="BI113" s="147">
        <f>IF(N113="nulová",J113,0)</f>
        <v>0</v>
      </c>
      <c r="BJ113" s="18" t="s">
        <v>85</v>
      </c>
      <c r="BK113" s="147">
        <f>ROUND(I113*H113,2)</f>
        <v>0</v>
      </c>
      <c r="BL113" s="18" t="s">
        <v>178</v>
      </c>
      <c r="BM113" s="146" t="s">
        <v>628</v>
      </c>
    </row>
    <row r="114" spans="2:65" s="1" customFormat="1" ht="19.2" x14ac:dyDescent="0.2">
      <c r="B114" s="34"/>
      <c r="D114" s="148" t="s">
        <v>180</v>
      </c>
      <c r="F114" s="149" t="s">
        <v>467</v>
      </c>
      <c r="I114" s="150"/>
      <c r="L114" s="34"/>
      <c r="M114" s="151"/>
      <c r="T114" s="55"/>
      <c r="AT114" s="18" t="s">
        <v>180</v>
      </c>
      <c r="AU114" s="18" t="s">
        <v>87</v>
      </c>
    </row>
    <row r="115" spans="2:65" s="1" customFormat="1" ht="10.199999999999999" x14ac:dyDescent="0.2">
      <c r="B115" s="34"/>
      <c r="D115" s="152" t="s">
        <v>182</v>
      </c>
      <c r="F115" s="153" t="s">
        <v>468</v>
      </c>
      <c r="I115" s="150"/>
      <c r="L115" s="34"/>
      <c r="M115" s="151"/>
      <c r="T115" s="55"/>
      <c r="AT115" s="18" t="s">
        <v>182</v>
      </c>
      <c r="AU115" s="18" t="s">
        <v>87</v>
      </c>
    </row>
    <row r="116" spans="2:65" s="12" customFormat="1" ht="10.199999999999999" x14ac:dyDescent="0.2">
      <c r="B116" s="154"/>
      <c r="D116" s="148" t="s">
        <v>184</v>
      </c>
      <c r="E116" s="155" t="s">
        <v>34</v>
      </c>
      <c r="F116" s="156" t="s">
        <v>629</v>
      </c>
      <c r="H116" s="157">
        <v>7.4749999999999996</v>
      </c>
      <c r="I116" s="158"/>
      <c r="L116" s="154"/>
      <c r="M116" s="159"/>
      <c r="T116" s="160"/>
      <c r="AT116" s="155" t="s">
        <v>184</v>
      </c>
      <c r="AU116" s="155" t="s">
        <v>87</v>
      </c>
      <c r="AV116" s="12" t="s">
        <v>87</v>
      </c>
      <c r="AW116" s="12" t="s">
        <v>39</v>
      </c>
      <c r="AX116" s="12" t="s">
        <v>85</v>
      </c>
      <c r="AY116" s="155" t="s">
        <v>172</v>
      </c>
    </row>
    <row r="117" spans="2:65" s="1" customFormat="1" ht="16.5" customHeight="1" x14ac:dyDescent="0.2">
      <c r="B117" s="34"/>
      <c r="C117" s="134" t="s">
        <v>245</v>
      </c>
      <c r="D117" s="134" t="s">
        <v>174</v>
      </c>
      <c r="E117" s="135" t="s">
        <v>246</v>
      </c>
      <c r="F117" s="136" t="s">
        <v>247</v>
      </c>
      <c r="G117" s="137" t="s">
        <v>215</v>
      </c>
      <c r="H117" s="138">
        <v>7.4749999999999996</v>
      </c>
      <c r="I117" s="139"/>
      <c r="J117" s="140">
        <f>ROUND(I117*H117,2)</f>
        <v>0</v>
      </c>
      <c r="K117" s="141"/>
      <c r="L117" s="34"/>
      <c r="M117" s="142" t="s">
        <v>34</v>
      </c>
      <c r="N117" s="143" t="s">
        <v>49</v>
      </c>
      <c r="P117" s="144">
        <f>O117*H117</f>
        <v>0</v>
      </c>
      <c r="Q117" s="144">
        <v>0</v>
      </c>
      <c r="R117" s="144">
        <f>Q117*H117</f>
        <v>0</v>
      </c>
      <c r="S117" s="144">
        <v>0</v>
      </c>
      <c r="T117" s="145">
        <f>S117*H117</f>
        <v>0</v>
      </c>
      <c r="AR117" s="146" t="s">
        <v>178</v>
      </c>
      <c r="AT117" s="146" t="s">
        <v>174</v>
      </c>
      <c r="AU117" s="146" t="s">
        <v>87</v>
      </c>
      <c r="AY117" s="18" t="s">
        <v>172</v>
      </c>
      <c r="BE117" s="147">
        <f>IF(N117="základní",J117,0)</f>
        <v>0</v>
      </c>
      <c r="BF117" s="147">
        <f>IF(N117="snížená",J117,0)</f>
        <v>0</v>
      </c>
      <c r="BG117" s="147">
        <f>IF(N117="zákl. přenesená",J117,0)</f>
        <v>0</v>
      </c>
      <c r="BH117" s="147">
        <f>IF(N117="sníž. přenesená",J117,0)</f>
        <v>0</v>
      </c>
      <c r="BI117" s="147">
        <f>IF(N117="nulová",J117,0)</f>
        <v>0</v>
      </c>
      <c r="BJ117" s="18" t="s">
        <v>85</v>
      </c>
      <c r="BK117" s="147">
        <f>ROUND(I117*H117,2)</f>
        <v>0</v>
      </c>
      <c r="BL117" s="18" t="s">
        <v>178</v>
      </c>
      <c r="BM117" s="146" t="s">
        <v>630</v>
      </c>
    </row>
    <row r="118" spans="2:65" s="1" customFormat="1" ht="19.2" x14ac:dyDescent="0.2">
      <c r="B118" s="34"/>
      <c r="D118" s="148" t="s">
        <v>180</v>
      </c>
      <c r="F118" s="149" t="s">
        <v>249</v>
      </c>
      <c r="I118" s="150"/>
      <c r="L118" s="34"/>
      <c r="M118" s="151"/>
      <c r="T118" s="55"/>
      <c r="AT118" s="18" t="s">
        <v>180</v>
      </c>
      <c r="AU118" s="18" t="s">
        <v>87</v>
      </c>
    </row>
    <row r="119" spans="2:65" s="1" customFormat="1" ht="10.199999999999999" x14ac:dyDescent="0.2">
      <c r="B119" s="34"/>
      <c r="D119" s="152" t="s">
        <v>182</v>
      </c>
      <c r="F119" s="153" t="s">
        <v>465</v>
      </c>
      <c r="I119" s="150"/>
      <c r="L119" s="34"/>
      <c r="M119" s="151"/>
      <c r="T119" s="55"/>
      <c r="AT119" s="18" t="s">
        <v>182</v>
      </c>
      <c r="AU119" s="18" t="s">
        <v>87</v>
      </c>
    </row>
    <row r="120" spans="2:65" s="12" customFormat="1" ht="10.199999999999999" x14ac:dyDescent="0.2">
      <c r="B120" s="154"/>
      <c r="D120" s="148" t="s">
        <v>184</v>
      </c>
      <c r="E120" s="155" t="s">
        <v>34</v>
      </c>
      <c r="F120" s="156" t="s">
        <v>629</v>
      </c>
      <c r="H120" s="157">
        <v>7.4749999999999996</v>
      </c>
      <c r="I120" s="158"/>
      <c r="L120" s="154"/>
      <c r="M120" s="159"/>
      <c r="T120" s="160"/>
      <c r="AT120" s="155" t="s">
        <v>184</v>
      </c>
      <c r="AU120" s="155" t="s">
        <v>87</v>
      </c>
      <c r="AV120" s="12" t="s">
        <v>87</v>
      </c>
      <c r="AW120" s="12" t="s">
        <v>39</v>
      </c>
      <c r="AX120" s="12" t="s">
        <v>85</v>
      </c>
      <c r="AY120" s="155" t="s">
        <v>172</v>
      </c>
    </row>
    <row r="121" spans="2:65" s="11" customFormat="1" ht="22.8" customHeight="1" x14ac:dyDescent="0.25">
      <c r="B121" s="122"/>
      <c r="D121" s="123" t="s">
        <v>77</v>
      </c>
      <c r="E121" s="132" t="s">
        <v>87</v>
      </c>
      <c r="F121" s="132" t="s">
        <v>251</v>
      </c>
      <c r="I121" s="125"/>
      <c r="J121" s="133">
        <f>BK121</f>
        <v>0</v>
      </c>
      <c r="L121" s="122"/>
      <c r="M121" s="127"/>
      <c r="P121" s="128">
        <f>SUM(P122:P154)</f>
        <v>0</v>
      </c>
      <c r="R121" s="128">
        <f>SUM(R122:R154)</f>
        <v>20.766303225930901</v>
      </c>
      <c r="T121" s="129">
        <f>SUM(T122:T154)</f>
        <v>0</v>
      </c>
      <c r="AR121" s="123" t="s">
        <v>85</v>
      </c>
      <c r="AT121" s="130" t="s">
        <v>77</v>
      </c>
      <c r="AU121" s="130" t="s">
        <v>85</v>
      </c>
      <c r="AY121" s="123" t="s">
        <v>172</v>
      </c>
      <c r="BK121" s="131">
        <f>SUM(BK122:BK154)</f>
        <v>0</v>
      </c>
    </row>
    <row r="122" spans="2:65" s="1" customFormat="1" ht="16.5" customHeight="1" x14ac:dyDescent="0.2">
      <c r="B122" s="34"/>
      <c r="C122" s="134" t="s">
        <v>252</v>
      </c>
      <c r="D122" s="134" t="s">
        <v>174</v>
      </c>
      <c r="E122" s="135" t="s">
        <v>253</v>
      </c>
      <c r="F122" s="136" t="s">
        <v>254</v>
      </c>
      <c r="G122" s="137" t="s">
        <v>215</v>
      </c>
      <c r="H122" s="138">
        <v>2.6240000000000001</v>
      </c>
      <c r="I122" s="139"/>
      <c r="J122" s="140">
        <f>ROUND(I122*H122,2)</f>
        <v>0</v>
      </c>
      <c r="K122" s="141"/>
      <c r="L122" s="34"/>
      <c r="M122" s="142" t="s">
        <v>34</v>
      </c>
      <c r="N122" s="143" t="s">
        <v>49</v>
      </c>
      <c r="P122" s="144">
        <f>O122*H122</f>
        <v>0</v>
      </c>
      <c r="Q122" s="144">
        <v>2.5018722040000001</v>
      </c>
      <c r="R122" s="144">
        <f>Q122*H122</f>
        <v>6.5649126632960009</v>
      </c>
      <c r="S122" s="144">
        <v>0</v>
      </c>
      <c r="T122" s="145">
        <f>S122*H122</f>
        <v>0</v>
      </c>
      <c r="AR122" s="146" t="s">
        <v>178</v>
      </c>
      <c r="AT122" s="146" t="s">
        <v>174</v>
      </c>
      <c r="AU122" s="146" t="s">
        <v>87</v>
      </c>
      <c r="AY122" s="18" t="s">
        <v>172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8" t="s">
        <v>85</v>
      </c>
      <c r="BK122" s="147">
        <f>ROUND(I122*H122,2)</f>
        <v>0</v>
      </c>
      <c r="BL122" s="18" t="s">
        <v>178</v>
      </c>
      <c r="BM122" s="146" t="s">
        <v>631</v>
      </c>
    </row>
    <row r="123" spans="2:65" s="1" customFormat="1" ht="10.199999999999999" x14ac:dyDescent="0.2">
      <c r="B123" s="34"/>
      <c r="D123" s="148" t="s">
        <v>180</v>
      </c>
      <c r="F123" s="149" t="s">
        <v>256</v>
      </c>
      <c r="I123" s="150"/>
      <c r="L123" s="34"/>
      <c r="M123" s="151"/>
      <c r="T123" s="55"/>
      <c r="AT123" s="18" t="s">
        <v>180</v>
      </c>
      <c r="AU123" s="18" t="s">
        <v>87</v>
      </c>
    </row>
    <row r="124" spans="2:65" s="1" customFormat="1" ht="10.199999999999999" x14ac:dyDescent="0.2">
      <c r="B124" s="34"/>
      <c r="D124" s="152" t="s">
        <v>182</v>
      </c>
      <c r="F124" s="153" t="s">
        <v>257</v>
      </c>
      <c r="I124" s="150"/>
      <c r="L124" s="34"/>
      <c r="M124" s="151"/>
      <c r="T124" s="55"/>
      <c r="AT124" s="18" t="s">
        <v>182</v>
      </c>
      <c r="AU124" s="18" t="s">
        <v>87</v>
      </c>
    </row>
    <row r="125" spans="2:65" s="12" customFormat="1" ht="10.199999999999999" x14ac:dyDescent="0.2">
      <c r="B125" s="154"/>
      <c r="D125" s="148" t="s">
        <v>184</v>
      </c>
      <c r="E125" s="155" t="s">
        <v>34</v>
      </c>
      <c r="F125" s="156" t="s">
        <v>632</v>
      </c>
      <c r="H125" s="157">
        <v>2.6240000000000001</v>
      </c>
      <c r="I125" s="158"/>
      <c r="L125" s="154"/>
      <c r="M125" s="159"/>
      <c r="T125" s="160"/>
      <c r="AT125" s="155" t="s">
        <v>184</v>
      </c>
      <c r="AU125" s="155" t="s">
        <v>87</v>
      </c>
      <c r="AV125" s="12" t="s">
        <v>87</v>
      </c>
      <c r="AW125" s="12" t="s">
        <v>39</v>
      </c>
      <c r="AX125" s="12" t="s">
        <v>78</v>
      </c>
      <c r="AY125" s="155" t="s">
        <v>172</v>
      </c>
    </row>
    <row r="126" spans="2:65" s="13" customFormat="1" ht="10.199999999999999" x14ac:dyDescent="0.2">
      <c r="B126" s="164"/>
      <c r="D126" s="148" t="s">
        <v>184</v>
      </c>
      <c r="E126" s="165" t="s">
        <v>34</v>
      </c>
      <c r="F126" s="166" t="s">
        <v>259</v>
      </c>
      <c r="H126" s="167">
        <v>2.6240000000000001</v>
      </c>
      <c r="I126" s="168"/>
      <c r="L126" s="164"/>
      <c r="M126" s="169"/>
      <c r="T126" s="170"/>
      <c r="AT126" s="165" t="s">
        <v>184</v>
      </c>
      <c r="AU126" s="165" t="s">
        <v>87</v>
      </c>
      <c r="AV126" s="13" t="s">
        <v>178</v>
      </c>
      <c r="AW126" s="13" t="s">
        <v>39</v>
      </c>
      <c r="AX126" s="13" t="s">
        <v>85</v>
      </c>
      <c r="AY126" s="165" t="s">
        <v>172</v>
      </c>
    </row>
    <row r="127" spans="2:65" s="1" customFormat="1" ht="16.5" customHeight="1" x14ac:dyDescent="0.2">
      <c r="B127" s="34"/>
      <c r="C127" s="134" t="s">
        <v>260</v>
      </c>
      <c r="D127" s="134" t="s">
        <v>174</v>
      </c>
      <c r="E127" s="135" t="s">
        <v>261</v>
      </c>
      <c r="F127" s="136" t="s">
        <v>262</v>
      </c>
      <c r="G127" s="137" t="s">
        <v>228</v>
      </c>
      <c r="H127" s="138">
        <v>0.217</v>
      </c>
      <c r="I127" s="139"/>
      <c r="J127" s="140">
        <f>ROUND(I127*H127,2)</f>
        <v>0</v>
      </c>
      <c r="K127" s="141"/>
      <c r="L127" s="34"/>
      <c r="M127" s="142" t="s">
        <v>34</v>
      </c>
      <c r="N127" s="143" t="s">
        <v>49</v>
      </c>
      <c r="P127" s="144">
        <f>O127*H127</f>
        <v>0</v>
      </c>
      <c r="Q127" s="144">
        <v>1.0627727796999999</v>
      </c>
      <c r="R127" s="144">
        <f>Q127*H127</f>
        <v>0.23062169319489997</v>
      </c>
      <c r="S127" s="144">
        <v>0</v>
      </c>
      <c r="T127" s="145">
        <f>S127*H127</f>
        <v>0</v>
      </c>
      <c r="AR127" s="146" t="s">
        <v>178</v>
      </c>
      <c r="AT127" s="146" t="s">
        <v>174</v>
      </c>
      <c r="AU127" s="146" t="s">
        <v>87</v>
      </c>
      <c r="AY127" s="18" t="s">
        <v>172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8" t="s">
        <v>85</v>
      </c>
      <c r="BK127" s="147">
        <f>ROUND(I127*H127,2)</f>
        <v>0</v>
      </c>
      <c r="BL127" s="18" t="s">
        <v>178</v>
      </c>
      <c r="BM127" s="146" t="s">
        <v>633</v>
      </c>
    </row>
    <row r="128" spans="2:65" s="1" customFormat="1" ht="10.199999999999999" x14ac:dyDescent="0.2">
      <c r="B128" s="34"/>
      <c r="D128" s="148" t="s">
        <v>180</v>
      </c>
      <c r="F128" s="149" t="s">
        <v>264</v>
      </c>
      <c r="I128" s="150"/>
      <c r="L128" s="34"/>
      <c r="M128" s="151"/>
      <c r="T128" s="55"/>
      <c r="AT128" s="18" t="s">
        <v>180</v>
      </c>
      <c r="AU128" s="18" t="s">
        <v>87</v>
      </c>
    </row>
    <row r="129" spans="2:65" s="1" customFormat="1" ht="10.199999999999999" x14ac:dyDescent="0.2">
      <c r="B129" s="34"/>
      <c r="D129" s="152" t="s">
        <v>182</v>
      </c>
      <c r="F129" s="153" t="s">
        <v>265</v>
      </c>
      <c r="I129" s="150"/>
      <c r="L129" s="34"/>
      <c r="M129" s="151"/>
      <c r="T129" s="55"/>
      <c r="AT129" s="18" t="s">
        <v>182</v>
      </c>
      <c r="AU129" s="18" t="s">
        <v>87</v>
      </c>
    </row>
    <row r="130" spans="2:65" s="14" customFormat="1" ht="10.199999999999999" x14ac:dyDescent="0.2">
      <c r="B130" s="171"/>
      <c r="D130" s="148" t="s">
        <v>184</v>
      </c>
      <c r="E130" s="172" t="s">
        <v>34</v>
      </c>
      <c r="F130" s="173" t="s">
        <v>266</v>
      </c>
      <c r="H130" s="172" t="s">
        <v>34</v>
      </c>
      <c r="I130" s="174"/>
      <c r="L130" s="171"/>
      <c r="M130" s="175"/>
      <c r="T130" s="176"/>
      <c r="AT130" s="172" t="s">
        <v>184</v>
      </c>
      <c r="AU130" s="172" t="s">
        <v>87</v>
      </c>
      <c r="AV130" s="14" t="s">
        <v>85</v>
      </c>
      <c r="AW130" s="14" t="s">
        <v>39</v>
      </c>
      <c r="AX130" s="14" t="s">
        <v>78</v>
      </c>
      <c r="AY130" s="172" t="s">
        <v>172</v>
      </c>
    </row>
    <row r="131" spans="2:65" s="14" customFormat="1" ht="10.199999999999999" x14ac:dyDescent="0.2">
      <c r="B131" s="171"/>
      <c r="D131" s="148" t="s">
        <v>184</v>
      </c>
      <c r="E131" s="172" t="s">
        <v>34</v>
      </c>
      <c r="F131" s="173" t="s">
        <v>267</v>
      </c>
      <c r="H131" s="172" t="s">
        <v>34</v>
      </c>
      <c r="I131" s="174"/>
      <c r="L131" s="171"/>
      <c r="M131" s="175"/>
      <c r="T131" s="176"/>
      <c r="AT131" s="172" t="s">
        <v>184</v>
      </c>
      <c r="AU131" s="172" t="s">
        <v>87</v>
      </c>
      <c r="AV131" s="14" t="s">
        <v>85</v>
      </c>
      <c r="AW131" s="14" t="s">
        <v>39</v>
      </c>
      <c r="AX131" s="14" t="s">
        <v>78</v>
      </c>
      <c r="AY131" s="172" t="s">
        <v>172</v>
      </c>
    </row>
    <row r="132" spans="2:65" s="12" customFormat="1" ht="10.199999999999999" x14ac:dyDescent="0.2">
      <c r="B132" s="154"/>
      <c r="D132" s="148" t="s">
        <v>184</v>
      </c>
      <c r="E132" s="155" t="s">
        <v>34</v>
      </c>
      <c r="F132" s="156" t="s">
        <v>634</v>
      </c>
      <c r="H132" s="157">
        <v>0.217</v>
      </c>
      <c r="I132" s="158"/>
      <c r="L132" s="154"/>
      <c r="M132" s="159"/>
      <c r="T132" s="160"/>
      <c r="AT132" s="155" t="s">
        <v>184</v>
      </c>
      <c r="AU132" s="155" t="s">
        <v>87</v>
      </c>
      <c r="AV132" s="12" t="s">
        <v>87</v>
      </c>
      <c r="AW132" s="12" t="s">
        <v>39</v>
      </c>
      <c r="AX132" s="12" t="s">
        <v>85</v>
      </c>
      <c r="AY132" s="155" t="s">
        <v>172</v>
      </c>
    </row>
    <row r="133" spans="2:65" s="1" customFormat="1" ht="16.5" customHeight="1" x14ac:dyDescent="0.2">
      <c r="B133" s="34"/>
      <c r="C133" s="134" t="s">
        <v>269</v>
      </c>
      <c r="D133" s="134" t="s">
        <v>174</v>
      </c>
      <c r="E133" s="135" t="s">
        <v>270</v>
      </c>
      <c r="F133" s="136" t="s">
        <v>271</v>
      </c>
      <c r="G133" s="137" t="s">
        <v>215</v>
      </c>
      <c r="H133" s="138">
        <v>1.792</v>
      </c>
      <c r="I133" s="139"/>
      <c r="J133" s="140">
        <f>ROUND(I133*H133,2)</f>
        <v>0</v>
      </c>
      <c r="K133" s="141"/>
      <c r="L133" s="34"/>
      <c r="M133" s="142" t="s">
        <v>34</v>
      </c>
      <c r="N133" s="143" t="s">
        <v>49</v>
      </c>
      <c r="P133" s="144">
        <f>O133*H133</f>
        <v>0</v>
      </c>
      <c r="Q133" s="144">
        <v>2.5018699999999998</v>
      </c>
      <c r="R133" s="144">
        <f>Q133*H133</f>
        <v>4.4833510399999996</v>
      </c>
      <c r="S133" s="144">
        <v>0</v>
      </c>
      <c r="T133" s="145">
        <f>S133*H133</f>
        <v>0</v>
      </c>
      <c r="AR133" s="146" t="s">
        <v>178</v>
      </c>
      <c r="AT133" s="146" t="s">
        <v>174</v>
      </c>
      <c r="AU133" s="146" t="s">
        <v>87</v>
      </c>
      <c r="AY133" s="18" t="s">
        <v>172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8" t="s">
        <v>85</v>
      </c>
      <c r="BK133" s="147">
        <f>ROUND(I133*H133,2)</f>
        <v>0</v>
      </c>
      <c r="BL133" s="18" t="s">
        <v>178</v>
      </c>
      <c r="BM133" s="146" t="s">
        <v>635</v>
      </c>
    </row>
    <row r="134" spans="2:65" s="1" customFormat="1" ht="10.199999999999999" x14ac:dyDescent="0.2">
      <c r="B134" s="34"/>
      <c r="D134" s="148" t="s">
        <v>180</v>
      </c>
      <c r="F134" s="149" t="s">
        <v>273</v>
      </c>
      <c r="I134" s="150"/>
      <c r="L134" s="34"/>
      <c r="M134" s="151"/>
      <c r="T134" s="55"/>
      <c r="AT134" s="18" t="s">
        <v>180</v>
      </c>
      <c r="AU134" s="18" t="s">
        <v>87</v>
      </c>
    </row>
    <row r="135" spans="2:65" s="1" customFormat="1" ht="10.199999999999999" x14ac:dyDescent="0.2">
      <c r="B135" s="34"/>
      <c r="D135" s="152" t="s">
        <v>182</v>
      </c>
      <c r="F135" s="153" t="s">
        <v>274</v>
      </c>
      <c r="I135" s="150"/>
      <c r="L135" s="34"/>
      <c r="M135" s="151"/>
      <c r="T135" s="55"/>
      <c r="AT135" s="18" t="s">
        <v>182</v>
      </c>
      <c r="AU135" s="18" t="s">
        <v>87</v>
      </c>
    </row>
    <row r="136" spans="2:65" s="12" customFormat="1" ht="10.199999999999999" x14ac:dyDescent="0.2">
      <c r="B136" s="154"/>
      <c r="D136" s="148" t="s">
        <v>184</v>
      </c>
      <c r="E136" s="155" t="s">
        <v>34</v>
      </c>
      <c r="F136" s="156" t="s">
        <v>636</v>
      </c>
      <c r="H136" s="157">
        <v>1.792</v>
      </c>
      <c r="I136" s="158"/>
      <c r="L136" s="154"/>
      <c r="M136" s="159"/>
      <c r="T136" s="160"/>
      <c r="AT136" s="155" t="s">
        <v>184</v>
      </c>
      <c r="AU136" s="155" t="s">
        <v>87</v>
      </c>
      <c r="AV136" s="12" t="s">
        <v>87</v>
      </c>
      <c r="AW136" s="12" t="s">
        <v>39</v>
      </c>
      <c r="AX136" s="12" t="s">
        <v>85</v>
      </c>
      <c r="AY136" s="155" t="s">
        <v>172</v>
      </c>
    </row>
    <row r="137" spans="2:65" s="1" customFormat="1" ht="16.5" customHeight="1" x14ac:dyDescent="0.2">
      <c r="B137" s="34"/>
      <c r="C137" s="134" t="s">
        <v>100</v>
      </c>
      <c r="D137" s="134" t="s">
        <v>174</v>
      </c>
      <c r="E137" s="135" t="s">
        <v>276</v>
      </c>
      <c r="F137" s="136" t="s">
        <v>277</v>
      </c>
      <c r="G137" s="137" t="s">
        <v>228</v>
      </c>
      <c r="H137" s="138">
        <v>0.17899999999999999</v>
      </c>
      <c r="I137" s="139"/>
      <c r="J137" s="140">
        <f>ROUND(I137*H137,2)</f>
        <v>0</v>
      </c>
      <c r="K137" s="141"/>
      <c r="L137" s="34"/>
      <c r="M137" s="142" t="s">
        <v>34</v>
      </c>
      <c r="N137" s="143" t="s">
        <v>49</v>
      </c>
      <c r="P137" s="144">
        <f>O137*H137</f>
        <v>0</v>
      </c>
      <c r="Q137" s="144">
        <v>1.0606199999999999</v>
      </c>
      <c r="R137" s="144">
        <f>Q137*H137</f>
        <v>0.18985097999999997</v>
      </c>
      <c r="S137" s="144">
        <v>0</v>
      </c>
      <c r="T137" s="145">
        <f>S137*H137</f>
        <v>0</v>
      </c>
      <c r="AR137" s="146" t="s">
        <v>178</v>
      </c>
      <c r="AT137" s="146" t="s">
        <v>174</v>
      </c>
      <c r="AU137" s="146" t="s">
        <v>87</v>
      </c>
      <c r="AY137" s="18" t="s">
        <v>172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8" t="s">
        <v>85</v>
      </c>
      <c r="BK137" s="147">
        <f>ROUND(I137*H137,2)</f>
        <v>0</v>
      </c>
      <c r="BL137" s="18" t="s">
        <v>178</v>
      </c>
      <c r="BM137" s="146" t="s">
        <v>637</v>
      </c>
    </row>
    <row r="138" spans="2:65" s="1" customFormat="1" ht="10.199999999999999" x14ac:dyDescent="0.2">
      <c r="B138" s="34"/>
      <c r="D138" s="148" t="s">
        <v>180</v>
      </c>
      <c r="F138" s="149" t="s">
        <v>279</v>
      </c>
      <c r="I138" s="150"/>
      <c r="L138" s="34"/>
      <c r="M138" s="151"/>
      <c r="T138" s="55"/>
      <c r="AT138" s="18" t="s">
        <v>180</v>
      </c>
      <c r="AU138" s="18" t="s">
        <v>87</v>
      </c>
    </row>
    <row r="139" spans="2:65" s="1" customFormat="1" ht="10.199999999999999" x14ac:dyDescent="0.2">
      <c r="B139" s="34"/>
      <c r="D139" s="152" t="s">
        <v>182</v>
      </c>
      <c r="F139" s="153" t="s">
        <v>280</v>
      </c>
      <c r="I139" s="150"/>
      <c r="L139" s="34"/>
      <c r="M139" s="151"/>
      <c r="T139" s="55"/>
      <c r="AT139" s="18" t="s">
        <v>182</v>
      </c>
      <c r="AU139" s="18" t="s">
        <v>87</v>
      </c>
    </row>
    <row r="140" spans="2:65" s="14" customFormat="1" ht="10.199999999999999" x14ac:dyDescent="0.2">
      <c r="B140" s="171"/>
      <c r="D140" s="148" t="s">
        <v>184</v>
      </c>
      <c r="E140" s="172" t="s">
        <v>34</v>
      </c>
      <c r="F140" s="173" t="s">
        <v>281</v>
      </c>
      <c r="H140" s="172" t="s">
        <v>34</v>
      </c>
      <c r="I140" s="174"/>
      <c r="L140" s="171"/>
      <c r="M140" s="175"/>
      <c r="T140" s="176"/>
      <c r="AT140" s="172" t="s">
        <v>184</v>
      </c>
      <c r="AU140" s="172" t="s">
        <v>87</v>
      </c>
      <c r="AV140" s="14" t="s">
        <v>85</v>
      </c>
      <c r="AW140" s="14" t="s">
        <v>39</v>
      </c>
      <c r="AX140" s="14" t="s">
        <v>78</v>
      </c>
      <c r="AY140" s="172" t="s">
        <v>172</v>
      </c>
    </row>
    <row r="141" spans="2:65" s="14" customFormat="1" ht="10.199999999999999" x14ac:dyDescent="0.2">
      <c r="B141" s="171"/>
      <c r="D141" s="148" t="s">
        <v>184</v>
      </c>
      <c r="E141" s="172" t="s">
        <v>34</v>
      </c>
      <c r="F141" s="173" t="s">
        <v>282</v>
      </c>
      <c r="H141" s="172" t="s">
        <v>34</v>
      </c>
      <c r="I141" s="174"/>
      <c r="L141" s="171"/>
      <c r="M141" s="175"/>
      <c r="T141" s="176"/>
      <c r="AT141" s="172" t="s">
        <v>184</v>
      </c>
      <c r="AU141" s="172" t="s">
        <v>87</v>
      </c>
      <c r="AV141" s="14" t="s">
        <v>85</v>
      </c>
      <c r="AW141" s="14" t="s">
        <v>39</v>
      </c>
      <c r="AX141" s="14" t="s">
        <v>78</v>
      </c>
      <c r="AY141" s="172" t="s">
        <v>172</v>
      </c>
    </row>
    <row r="142" spans="2:65" s="12" customFormat="1" ht="10.199999999999999" x14ac:dyDescent="0.2">
      <c r="B142" s="154"/>
      <c r="D142" s="148" t="s">
        <v>184</v>
      </c>
      <c r="E142" s="155" t="s">
        <v>34</v>
      </c>
      <c r="F142" s="156" t="s">
        <v>638</v>
      </c>
      <c r="H142" s="157">
        <v>1.792</v>
      </c>
      <c r="I142" s="158"/>
      <c r="L142" s="154"/>
      <c r="M142" s="159"/>
      <c r="T142" s="160"/>
      <c r="AT142" s="155" t="s">
        <v>184</v>
      </c>
      <c r="AU142" s="155" t="s">
        <v>87</v>
      </c>
      <c r="AV142" s="12" t="s">
        <v>87</v>
      </c>
      <c r="AW142" s="12" t="s">
        <v>39</v>
      </c>
      <c r="AX142" s="12" t="s">
        <v>78</v>
      </c>
      <c r="AY142" s="155" t="s">
        <v>172</v>
      </c>
    </row>
    <row r="143" spans="2:65" s="15" customFormat="1" ht="10.199999999999999" x14ac:dyDescent="0.2">
      <c r="B143" s="177"/>
      <c r="D143" s="148" t="s">
        <v>184</v>
      </c>
      <c r="E143" s="178" t="s">
        <v>34</v>
      </c>
      <c r="F143" s="179" t="s">
        <v>345</v>
      </c>
      <c r="H143" s="180">
        <v>1.792</v>
      </c>
      <c r="I143" s="181"/>
      <c r="L143" s="177"/>
      <c r="M143" s="182"/>
      <c r="T143" s="183"/>
      <c r="AT143" s="178" t="s">
        <v>184</v>
      </c>
      <c r="AU143" s="178" t="s">
        <v>87</v>
      </c>
      <c r="AV143" s="15" t="s">
        <v>193</v>
      </c>
      <c r="AW143" s="15" t="s">
        <v>39</v>
      </c>
      <c r="AX143" s="15" t="s">
        <v>78</v>
      </c>
      <c r="AY143" s="178" t="s">
        <v>172</v>
      </c>
    </row>
    <row r="144" spans="2:65" s="12" customFormat="1" ht="10.199999999999999" x14ac:dyDescent="0.2">
      <c r="B144" s="154"/>
      <c r="D144" s="148" t="s">
        <v>184</v>
      </c>
      <c r="E144" s="155" t="s">
        <v>34</v>
      </c>
      <c r="F144" s="156" t="s">
        <v>639</v>
      </c>
      <c r="H144" s="157">
        <v>0.17899999999999999</v>
      </c>
      <c r="I144" s="158"/>
      <c r="L144" s="154"/>
      <c r="M144" s="159"/>
      <c r="T144" s="160"/>
      <c r="AT144" s="155" t="s">
        <v>184</v>
      </c>
      <c r="AU144" s="155" t="s">
        <v>87</v>
      </c>
      <c r="AV144" s="12" t="s">
        <v>87</v>
      </c>
      <c r="AW144" s="12" t="s">
        <v>39</v>
      </c>
      <c r="AX144" s="12" t="s">
        <v>85</v>
      </c>
      <c r="AY144" s="155" t="s">
        <v>172</v>
      </c>
    </row>
    <row r="145" spans="2:65" s="1" customFormat="1" ht="21.75" customHeight="1" x14ac:dyDescent="0.2">
      <c r="B145" s="34"/>
      <c r="C145" s="134" t="s">
        <v>102</v>
      </c>
      <c r="D145" s="134" t="s">
        <v>174</v>
      </c>
      <c r="E145" s="135" t="s">
        <v>284</v>
      </c>
      <c r="F145" s="136" t="s">
        <v>285</v>
      </c>
      <c r="G145" s="137" t="s">
        <v>177</v>
      </c>
      <c r="H145" s="138">
        <v>12.32</v>
      </c>
      <c r="I145" s="139"/>
      <c r="J145" s="140">
        <f>ROUND(I145*H145,2)</f>
        <v>0</v>
      </c>
      <c r="K145" s="141"/>
      <c r="L145" s="34"/>
      <c r="M145" s="142" t="s">
        <v>34</v>
      </c>
      <c r="N145" s="143" t="s">
        <v>49</v>
      </c>
      <c r="P145" s="144">
        <f>O145*H145</f>
        <v>0</v>
      </c>
      <c r="Q145" s="144">
        <v>0.73558274000000001</v>
      </c>
      <c r="R145" s="144">
        <f>Q145*H145</f>
        <v>9.0623793568000011</v>
      </c>
      <c r="S145" s="144">
        <v>0</v>
      </c>
      <c r="T145" s="145">
        <f>S145*H145</f>
        <v>0</v>
      </c>
      <c r="AR145" s="146" t="s">
        <v>178</v>
      </c>
      <c r="AT145" s="146" t="s">
        <v>174</v>
      </c>
      <c r="AU145" s="146" t="s">
        <v>87</v>
      </c>
      <c r="AY145" s="18" t="s">
        <v>172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8" t="s">
        <v>85</v>
      </c>
      <c r="BK145" s="147">
        <f>ROUND(I145*H145,2)</f>
        <v>0</v>
      </c>
      <c r="BL145" s="18" t="s">
        <v>178</v>
      </c>
      <c r="BM145" s="146" t="s">
        <v>640</v>
      </c>
    </row>
    <row r="146" spans="2:65" s="1" customFormat="1" ht="19.2" x14ac:dyDescent="0.2">
      <c r="B146" s="34"/>
      <c r="D146" s="148" t="s">
        <v>180</v>
      </c>
      <c r="F146" s="149" t="s">
        <v>479</v>
      </c>
      <c r="I146" s="150"/>
      <c r="L146" s="34"/>
      <c r="M146" s="151"/>
      <c r="T146" s="55"/>
      <c r="AT146" s="18" t="s">
        <v>180</v>
      </c>
      <c r="AU146" s="18" t="s">
        <v>87</v>
      </c>
    </row>
    <row r="147" spans="2:65" s="1" customFormat="1" ht="10.199999999999999" x14ac:dyDescent="0.2">
      <c r="B147" s="34"/>
      <c r="D147" s="152" t="s">
        <v>182</v>
      </c>
      <c r="F147" s="153" t="s">
        <v>480</v>
      </c>
      <c r="I147" s="150"/>
      <c r="L147" s="34"/>
      <c r="M147" s="151"/>
      <c r="T147" s="55"/>
      <c r="AT147" s="18" t="s">
        <v>182</v>
      </c>
      <c r="AU147" s="18" t="s">
        <v>87</v>
      </c>
    </row>
    <row r="148" spans="2:65" s="12" customFormat="1" ht="10.199999999999999" x14ac:dyDescent="0.2">
      <c r="B148" s="154"/>
      <c r="D148" s="148" t="s">
        <v>184</v>
      </c>
      <c r="E148" s="155" t="s">
        <v>34</v>
      </c>
      <c r="F148" s="156" t="s">
        <v>641</v>
      </c>
      <c r="H148" s="157">
        <v>12.32</v>
      </c>
      <c r="I148" s="158"/>
      <c r="L148" s="154"/>
      <c r="M148" s="159"/>
      <c r="T148" s="160"/>
      <c r="AT148" s="155" t="s">
        <v>184</v>
      </c>
      <c r="AU148" s="155" t="s">
        <v>87</v>
      </c>
      <c r="AV148" s="12" t="s">
        <v>87</v>
      </c>
      <c r="AW148" s="12" t="s">
        <v>39</v>
      </c>
      <c r="AX148" s="12" t="s">
        <v>85</v>
      </c>
      <c r="AY148" s="155" t="s">
        <v>172</v>
      </c>
    </row>
    <row r="149" spans="2:65" s="1" customFormat="1" ht="16.5" customHeight="1" x14ac:dyDescent="0.2">
      <c r="B149" s="34"/>
      <c r="C149" s="134" t="s">
        <v>8</v>
      </c>
      <c r="D149" s="134" t="s">
        <v>174</v>
      </c>
      <c r="E149" s="135" t="s">
        <v>290</v>
      </c>
      <c r="F149" s="136" t="s">
        <v>291</v>
      </c>
      <c r="G149" s="137" t="s">
        <v>228</v>
      </c>
      <c r="H149" s="138">
        <v>0.222</v>
      </c>
      <c r="I149" s="139"/>
      <c r="J149" s="140">
        <f>ROUND(I149*H149,2)</f>
        <v>0</v>
      </c>
      <c r="K149" s="141"/>
      <c r="L149" s="34"/>
      <c r="M149" s="142" t="s">
        <v>34</v>
      </c>
      <c r="N149" s="143" t="s">
        <v>49</v>
      </c>
      <c r="P149" s="144">
        <f>O149*H149</f>
        <v>0</v>
      </c>
      <c r="Q149" s="144">
        <v>1.05940312</v>
      </c>
      <c r="R149" s="144">
        <f>Q149*H149</f>
        <v>0.23518749264000002</v>
      </c>
      <c r="S149" s="144">
        <v>0</v>
      </c>
      <c r="T149" s="145">
        <f>S149*H149</f>
        <v>0</v>
      </c>
      <c r="AR149" s="146" t="s">
        <v>178</v>
      </c>
      <c r="AT149" s="146" t="s">
        <v>174</v>
      </c>
      <c r="AU149" s="146" t="s">
        <v>87</v>
      </c>
      <c r="AY149" s="18" t="s">
        <v>172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8" t="s">
        <v>85</v>
      </c>
      <c r="BK149" s="147">
        <f>ROUND(I149*H149,2)</f>
        <v>0</v>
      </c>
      <c r="BL149" s="18" t="s">
        <v>178</v>
      </c>
      <c r="BM149" s="146" t="s">
        <v>642</v>
      </c>
    </row>
    <row r="150" spans="2:65" s="1" customFormat="1" ht="19.2" x14ac:dyDescent="0.2">
      <c r="B150" s="34"/>
      <c r="D150" s="148" t="s">
        <v>180</v>
      </c>
      <c r="F150" s="149" t="s">
        <v>293</v>
      </c>
      <c r="I150" s="150"/>
      <c r="L150" s="34"/>
      <c r="M150" s="151"/>
      <c r="T150" s="55"/>
      <c r="AT150" s="18" t="s">
        <v>180</v>
      </c>
      <c r="AU150" s="18" t="s">
        <v>87</v>
      </c>
    </row>
    <row r="151" spans="2:65" s="1" customFormat="1" ht="10.199999999999999" x14ac:dyDescent="0.2">
      <c r="B151" s="34"/>
      <c r="D151" s="152" t="s">
        <v>182</v>
      </c>
      <c r="F151" s="153" t="s">
        <v>483</v>
      </c>
      <c r="I151" s="150"/>
      <c r="L151" s="34"/>
      <c r="M151" s="151"/>
      <c r="T151" s="55"/>
      <c r="AT151" s="18" t="s">
        <v>182</v>
      </c>
      <c r="AU151" s="18" t="s">
        <v>87</v>
      </c>
    </row>
    <row r="152" spans="2:65" s="14" customFormat="1" ht="10.199999999999999" x14ac:dyDescent="0.2">
      <c r="B152" s="171"/>
      <c r="D152" s="148" t="s">
        <v>184</v>
      </c>
      <c r="E152" s="172" t="s">
        <v>34</v>
      </c>
      <c r="F152" s="173" t="s">
        <v>281</v>
      </c>
      <c r="H152" s="172" t="s">
        <v>34</v>
      </c>
      <c r="I152" s="174"/>
      <c r="L152" s="171"/>
      <c r="M152" s="175"/>
      <c r="T152" s="176"/>
      <c r="AT152" s="172" t="s">
        <v>184</v>
      </c>
      <c r="AU152" s="172" t="s">
        <v>87</v>
      </c>
      <c r="AV152" s="14" t="s">
        <v>85</v>
      </c>
      <c r="AW152" s="14" t="s">
        <v>39</v>
      </c>
      <c r="AX152" s="14" t="s">
        <v>78</v>
      </c>
      <c r="AY152" s="172" t="s">
        <v>172</v>
      </c>
    </row>
    <row r="153" spans="2:65" s="14" customFormat="1" ht="10.199999999999999" x14ac:dyDescent="0.2">
      <c r="B153" s="171"/>
      <c r="D153" s="148" t="s">
        <v>184</v>
      </c>
      <c r="E153" s="172" t="s">
        <v>34</v>
      </c>
      <c r="F153" s="173" t="s">
        <v>295</v>
      </c>
      <c r="H153" s="172" t="s">
        <v>34</v>
      </c>
      <c r="I153" s="174"/>
      <c r="L153" s="171"/>
      <c r="M153" s="175"/>
      <c r="T153" s="176"/>
      <c r="AT153" s="172" t="s">
        <v>184</v>
      </c>
      <c r="AU153" s="172" t="s">
        <v>87</v>
      </c>
      <c r="AV153" s="14" t="s">
        <v>85</v>
      </c>
      <c r="AW153" s="14" t="s">
        <v>39</v>
      </c>
      <c r="AX153" s="14" t="s">
        <v>78</v>
      </c>
      <c r="AY153" s="172" t="s">
        <v>172</v>
      </c>
    </row>
    <row r="154" spans="2:65" s="12" customFormat="1" ht="10.199999999999999" x14ac:dyDescent="0.2">
      <c r="B154" s="154"/>
      <c r="D154" s="148" t="s">
        <v>184</v>
      </c>
      <c r="E154" s="155" t="s">
        <v>34</v>
      </c>
      <c r="F154" s="156" t="s">
        <v>643</v>
      </c>
      <c r="H154" s="157">
        <v>0.222</v>
      </c>
      <c r="I154" s="158"/>
      <c r="L154" s="154"/>
      <c r="M154" s="159"/>
      <c r="T154" s="160"/>
      <c r="AT154" s="155" t="s">
        <v>184</v>
      </c>
      <c r="AU154" s="155" t="s">
        <v>87</v>
      </c>
      <c r="AV154" s="12" t="s">
        <v>87</v>
      </c>
      <c r="AW154" s="12" t="s">
        <v>39</v>
      </c>
      <c r="AX154" s="12" t="s">
        <v>85</v>
      </c>
      <c r="AY154" s="155" t="s">
        <v>172</v>
      </c>
    </row>
    <row r="155" spans="2:65" s="11" customFormat="1" ht="22.8" customHeight="1" x14ac:dyDescent="0.25">
      <c r="B155" s="122"/>
      <c r="D155" s="123" t="s">
        <v>77</v>
      </c>
      <c r="E155" s="132" t="s">
        <v>193</v>
      </c>
      <c r="F155" s="132" t="s">
        <v>297</v>
      </c>
      <c r="I155" s="125"/>
      <c r="J155" s="133">
        <f>BK155</f>
        <v>0</v>
      </c>
      <c r="L155" s="122"/>
      <c r="M155" s="127"/>
      <c r="P155" s="128">
        <f>SUM(P156:P200)</f>
        <v>0</v>
      </c>
      <c r="R155" s="128">
        <f>SUM(R156:R200)</f>
        <v>40.412218561799996</v>
      </c>
      <c r="T155" s="129">
        <f>SUM(T156:T200)</f>
        <v>0</v>
      </c>
      <c r="AR155" s="123" t="s">
        <v>85</v>
      </c>
      <c r="AT155" s="130" t="s">
        <v>77</v>
      </c>
      <c r="AU155" s="130" t="s">
        <v>85</v>
      </c>
      <c r="AY155" s="123" t="s">
        <v>172</v>
      </c>
      <c r="BK155" s="131">
        <f>SUM(BK156:BK200)</f>
        <v>0</v>
      </c>
    </row>
    <row r="156" spans="2:65" s="1" customFormat="1" ht="16.5" customHeight="1" x14ac:dyDescent="0.2">
      <c r="B156" s="34"/>
      <c r="C156" s="134" t="s">
        <v>105</v>
      </c>
      <c r="D156" s="134" t="s">
        <v>174</v>
      </c>
      <c r="E156" s="135" t="s">
        <v>298</v>
      </c>
      <c r="F156" s="136" t="s">
        <v>299</v>
      </c>
      <c r="G156" s="137" t="s">
        <v>215</v>
      </c>
      <c r="H156" s="138">
        <v>15.009</v>
      </c>
      <c r="I156" s="139"/>
      <c r="J156" s="140">
        <f>ROUND(I156*H156,2)</f>
        <v>0</v>
      </c>
      <c r="K156" s="141"/>
      <c r="L156" s="34"/>
      <c r="M156" s="142" t="s">
        <v>34</v>
      </c>
      <c r="N156" s="143" t="s">
        <v>49</v>
      </c>
      <c r="P156" s="144">
        <f>O156*H156</f>
        <v>0</v>
      </c>
      <c r="Q156" s="144">
        <v>2.5018699999999998</v>
      </c>
      <c r="R156" s="144">
        <f>Q156*H156</f>
        <v>37.550566830000001</v>
      </c>
      <c r="S156" s="144">
        <v>0</v>
      </c>
      <c r="T156" s="145">
        <f>S156*H156</f>
        <v>0</v>
      </c>
      <c r="AR156" s="146" t="s">
        <v>178</v>
      </c>
      <c r="AT156" s="146" t="s">
        <v>174</v>
      </c>
      <c r="AU156" s="146" t="s">
        <v>87</v>
      </c>
      <c r="AY156" s="18" t="s">
        <v>172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8" t="s">
        <v>85</v>
      </c>
      <c r="BK156" s="147">
        <f>ROUND(I156*H156,2)</f>
        <v>0</v>
      </c>
      <c r="BL156" s="18" t="s">
        <v>178</v>
      </c>
      <c r="BM156" s="146" t="s">
        <v>644</v>
      </c>
    </row>
    <row r="157" spans="2:65" s="1" customFormat="1" ht="10.199999999999999" x14ac:dyDescent="0.2">
      <c r="B157" s="34"/>
      <c r="D157" s="148" t="s">
        <v>180</v>
      </c>
      <c r="F157" s="149" t="s">
        <v>301</v>
      </c>
      <c r="I157" s="150"/>
      <c r="L157" s="34"/>
      <c r="M157" s="151"/>
      <c r="T157" s="55"/>
      <c r="AT157" s="18" t="s">
        <v>180</v>
      </c>
      <c r="AU157" s="18" t="s">
        <v>87</v>
      </c>
    </row>
    <row r="158" spans="2:65" s="1" customFormat="1" ht="10.199999999999999" x14ac:dyDescent="0.2">
      <c r="B158" s="34"/>
      <c r="D158" s="152" t="s">
        <v>182</v>
      </c>
      <c r="F158" s="153" t="s">
        <v>302</v>
      </c>
      <c r="I158" s="150"/>
      <c r="L158" s="34"/>
      <c r="M158" s="151"/>
      <c r="T158" s="55"/>
      <c r="AT158" s="18" t="s">
        <v>182</v>
      </c>
      <c r="AU158" s="18" t="s">
        <v>87</v>
      </c>
    </row>
    <row r="159" spans="2:65" s="14" customFormat="1" ht="10.199999999999999" x14ac:dyDescent="0.2">
      <c r="B159" s="171"/>
      <c r="D159" s="148" t="s">
        <v>184</v>
      </c>
      <c r="E159" s="172" t="s">
        <v>34</v>
      </c>
      <c r="F159" s="173" t="s">
        <v>303</v>
      </c>
      <c r="H159" s="172" t="s">
        <v>34</v>
      </c>
      <c r="I159" s="174"/>
      <c r="L159" s="171"/>
      <c r="M159" s="175"/>
      <c r="T159" s="176"/>
      <c r="AT159" s="172" t="s">
        <v>184</v>
      </c>
      <c r="AU159" s="172" t="s">
        <v>87</v>
      </c>
      <c r="AV159" s="14" t="s">
        <v>85</v>
      </c>
      <c r="AW159" s="14" t="s">
        <v>39</v>
      </c>
      <c r="AX159" s="14" t="s">
        <v>78</v>
      </c>
      <c r="AY159" s="172" t="s">
        <v>172</v>
      </c>
    </row>
    <row r="160" spans="2:65" s="12" customFormat="1" ht="10.199999999999999" x14ac:dyDescent="0.2">
      <c r="B160" s="154"/>
      <c r="D160" s="148" t="s">
        <v>184</v>
      </c>
      <c r="E160" s="155" t="s">
        <v>34</v>
      </c>
      <c r="F160" s="156" t="s">
        <v>645</v>
      </c>
      <c r="H160" s="157">
        <v>4.4800000000000004</v>
      </c>
      <c r="I160" s="158"/>
      <c r="L160" s="154"/>
      <c r="M160" s="159"/>
      <c r="T160" s="160"/>
      <c r="AT160" s="155" t="s">
        <v>184</v>
      </c>
      <c r="AU160" s="155" t="s">
        <v>87</v>
      </c>
      <c r="AV160" s="12" t="s">
        <v>87</v>
      </c>
      <c r="AW160" s="12" t="s">
        <v>39</v>
      </c>
      <c r="AX160" s="12" t="s">
        <v>78</v>
      </c>
      <c r="AY160" s="155" t="s">
        <v>172</v>
      </c>
    </row>
    <row r="161" spans="2:65" s="14" customFormat="1" ht="10.199999999999999" x14ac:dyDescent="0.2">
      <c r="B161" s="171"/>
      <c r="D161" s="148" t="s">
        <v>184</v>
      </c>
      <c r="E161" s="172" t="s">
        <v>34</v>
      </c>
      <c r="F161" s="173" t="s">
        <v>305</v>
      </c>
      <c r="H161" s="172" t="s">
        <v>34</v>
      </c>
      <c r="I161" s="174"/>
      <c r="L161" s="171"/>
      <c r="M161" s="175"/>
      <c r="T161" s="176"/>
      <c r="AT161" s="172" t="s">
        <v>184</v>
      </c>
      <c r="AU161" s="172" t="s">
        <v>87</v>
      </c>
      <c r="AV161" s="14" t="s">
        <v>85</v>
      </c>
      <c r="AW161" s="14" t="s">
        <v>39</v>
      </c>
      <c r="AX161" s="14" t="s">
        <v>78</v>
      </c>
      <c r="AY161" s="172" t="s">
        <v>172</v>
      </c>
    </row>
    <row r="162" spans="2:65" s="12" customFormat="1" ht="10.199999999999999" x14ac:dyDescent="0.2">
      <c r="B162" s="154"/>
      <c r="D162" s="148" t="s">
        <v>184</v>
      </c>
      <c r="E162" s="155" t="s">
        <v>34</v>
      </c>
      <c r="F162" s="156" t="s">
        <v>646</v>
      </c>
      <c r="H162" s="157">
        <v>11.223000000000001</v>
      </c>
      <c r="I162" s="158"/>
      <c r="L162" s="154"/>
      <c r="M162" s="159"/>
      <c r="T162" s="160"/>
      <c r="AT162" s="155" t="s">
        <v>184</v>
      </c>
      <c r="AU162" s="155" t="s">
        <v>87</v>
      </c>
      <c r="AV162" s="12" t="s">
        <v>87</v>
      </c>
      <c r="AW162" s="12" t="s">
        <v>39</v>
      </c>
      <c r="AX162" s="12" t="s">
        <v>78</v>
      </c>
      <c r="AY162" s="155" t="s">
        <v>172</v>
      </c>
    </row>
    <row r="163" spans="2:65" s="12" customFormat="1" ht="10.199999999999999" x14ac:dyDescent="0.2">
      <c r="B163" s="154"/>
      <c r="D163" s="148" t="s">
        <v>184</v>
      </c>
      <c r="E163" s="155" t="s">
        <v>34</v>
      </c>
      <c r="F163" s="156" t="s">
        <v>647</v>
      </c>
      <c r="H163" s="157">
        <v>1.2749999999999999</v>
      </c>
      <c r="I163" s="158"/>
      <c r="L163" s="154"/>
      <c r="M163" s="159"/>
      <c r="T163" s="160"/>
      <c r="AT163" s="155" t="s">
        <v>184</v>
      </c>
      <c r="AU163" s="155" t="s">
        <v>87</v>
      </c>
      <c r="AV163" s="12" t="s">
        <v>87</v>
      </c>
      <c r="AW163" s="12" t="s">
        <v>39</v>
      </c>
      <c r="AX163" s="12" t="s">
        <v>78</v>
      </c>
      <c r="AY163" s="155" t="s">
        <v>172</v>
      </c>
    </row>
    <row r="164" spans="2:65" s="12" customFormat="1" ht="10.199999999999999" x14ac:dyDescent="0.2">
      <c r="B164" s="154"/>
      <c r="D164" s="148" t="s">
        <v>184</v>
      </c>
      <c r="E164" s="155" t="s">
        <v>34</v>
      </c>
      <c r="F164" s="156" t="s">
        <v>648</v>
      </c>
      <c r="H164" s="157">
        <v>-1.9690000000000001</v>
      </c>
      <c r="I164" s="158"/>
      <c r="L164" s="154"/>
      <c r="M164" s="159"/>
      <c r="T164" s="160"/>
      <c r="AT164" s="155" t="s">
        <v>184</v>
      </c>
      <c r="AU164" s="155" t="s">
        <v>87</v>
      </c>
      <c r="AV164" s="12" t="s">
        <v>87</v>
      </c>
      <c r="AW164" s="12" t="s">
        <v>39</v>
      </c>
      <c r="AX164" s="12" t="s">
        <v>78</v>
      </c>
      <c r="AY164" s="155" t="s">
        <v>172</v>
      </c>
    </row>
    <row r="165" spans="2:65" s="13" customFormat="1" ht="10.199999999999999" x14ac:dyDescent="0.2">
      <c r="B165" s="164"/>
      <c r="D165" s="148" t="s">
        <v>184</v>
      </c>
      <c r="E165" s="165" t="s">
        <v>34</v>
      </c>
      <c r="F165" s="166" t="s">
        <v>259</v>
      </c>
      <c r="H165" s="167">
        <v>15.009</v>
      </c>
      <c r="I165" s="168"/>
      <c r="L165" s="164"/>
      <c r="M165" s="169"/>
      <c r="T165" s="170"/>
      <c r="AT165" s="165" t="s">
        <v>184</v>
      </c>
      <c r="AU165" s="165" t="s">
        <v>87</v>
      </c>
      <c r="AV165" s="13" t="s">
        <v>178</v>
      </c>
      <c r="AW165" s="13" t="s">
        <v>39</v>
      </c>
      <c r="AX165" s="13" t="s">
        <v>85</v>
      </c>
      <c r="AY165" s="165" t="s">
        <v>172</v>
      </c>
    </row>
    <row r="166" spans="2:65" s="1" customFormat="1" ht="16.5" customHeight="1" x14ac:dyDescent="0.2">
      <c r="B166" s="34"/>
      <c r="C166" s="134" t="s">
        <v>310</v>
      </c>
      <c r="D166" s="134" t="s">
        <v>174</v>
      </c>
      <c r="E166" s="135" t="s">
        <v>311</v>
      </c>
      <c r="F166" s="136" t="s">
        <v>312</v>
      </c>
      <c r="G166" s="137" t="s">
        <v>177</v>
      </c>
      <c r="H166" s="138">
        <v>40.65</v>
      </c>
      <c r="I166" s="139"/>
      <c r="J166" s="140">
        <f>ROUND(I166*H166,2)</f>
        <v>0</v>
      </c>
      <c r="K166" s="141"/>
      <c r="L166" s="34"/>
      <c r="M166" s="142" t="s">
        <v>34</v>
      </c>
      <c r="N166" s="143" t="s">
        <v>49</v>
      </c>
      <c r="P166" s="144">
        <f>O166*H166</f>
        <v>0</v>
      </c>
      <c r="Q166" s="144">
        <v>2.7499999999999998E-3</v>
      </c>
      <c r="R166" s="144">
        <f>Q166*H166</f>
        <v>0.11178749999999998</v>
      </c>
      <c r="S166" s="144">
        <v>0</v>
      </c>
      <c r="T166" s="145">
        <f>S166*H166</f>
        <v>0</v>
      </c>
      <c r="AR166" s="146" t="s">
        <v>178</v>
      </c>
      <c r="AT166" s="146" t="s">
        <v>174</v>
      </c>
      <c r="AU166" s="146" t="s">
        <v>87</v>
      </c>
      <c r="AY166" s="18" t="s">
        <v>172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8" t="s">
        <v>85</v>
      </c>
      <c r="BK166" s="147">
        <f>ROUND(I166*H166,2)</f>
        <v>0</v>
      </c>
      <c r="BL166" s="18" t="s">
        <v>178</v>
      </c>
      <c r="BM166" s="146" t="s">
        <v>649</v>
      </c>
    </row>
    <row r="167" spans="2:65" s="1" customFormat="1" ht="10.199999999999999" x14ac:dyDescent="0.2">
      <c r="B167" s="34"/>
      <c r="D167" s="148" t="s">
        <v>180</v>
      </c>
      <c r="F167" s="149" t="s">
        <v>314</v>
      </c>
      <c r="I167" s="150"/>
      <c r="L167" s="34"/>
      <c r="M167" s="151"/>
      <c r="T167" s="55"/>
      <c r="AT167" s="18" t="s">
        <v>180</v>
      </c>
      <c r="AU167" s="18" t="s">
        <v>87</v>
      </c>
    </row>
    <row r="168" spans="2:65" s="1" customFormat="1" ht="10.199999999999999" x14ac:dyDescent="0.2">
      <c r="B168" s="34"/>
      <c r="D168" s="152" t="s">
        <v>182</v>
      </c>
      <c r="F168" s="153" t="s">
        <v>492</v>
      </c>
      <c r="I168" s="150"/>
      <c r="L168" s="34"/>
      <c r="M168" s="151"/>
      <c r="T168" s="55"/>
      <c r="AT168" s="18" t="s">
        <v>182</v>
      </c>
      <c r="AU168" s="18" t="s">
        <v>87</v>
      </c>
    </row>
    <row r="169" spans="2:65" s="14" customFormat="1" ht="10.199999999999999" x14ac:dyDescent="0.2">
      <c r="B169" s="171"/>
      <c r="D169" s="148" t="s">
        <v>184</v>
      </c>
      <c r="E169" s="172" t="s">
        <v>34</v>
      </c>
      <c r="F169" s="173" t="s">
        <v>303</v>
      </c>
      <c r="H169" s="172" t="s">
        <v>34</v>
      </c>
      <c r="I169" s="174"/>
      <c r="L169" s="171"/>
      <c r="M169" s="175"/>
      <c r="T169" s="176"/>
      <c r="AT169" s="172" t="s">
        <v>184</v>
      </c>
      <c r="AU169" s="172" t="s">
        <v>87</v>
      </c>
      <c r="AV169" s="14" t="s">
        <v>85</v>
      </c>
      <c r="AW169" s="14" t="s">
        <v>39</v>
      </c>
      <c r="AX169" s="14" t="s">
        <v>78</v>
      </c>
      <c r="AY169" s="172" t="s">
        <v>172</v>
      </c>
    </row>
    <row r="170" spans="2:65" s="12" customFormat="1" ht="10.199999999999999" x14ac:dyDescent="0.2">
      <c r="B170" s="154"/>
      <c r="D170" s="148" t="s">
        <v>184</v>
      </c>
      <c r="E170" s="155" t="s">
        <v>34</v>
      </c>
      <c r="F170" s="156" t="s">
        <v>650</v>
      </c>
      <c r="H170" s="157">
        <v>6.8</v>
      </c>
      <c r="I170" s="158"/>
      <c r="L170" s="154"/>
      <c r="M170" s="159"/>
      <c r="T170" s="160"/>
      <c r="AT170" s="155" t="s">
        <v>184</v>
      </c>
      <c r="AU170" s="155" t="s">
        <v>87</v>
      </c>
      <c r="AV170" s="12" t="s">
        <v>87</v>
      </c>
      <c r="AW170" s="12" t="s">
        <v>39</v>
      </c>
      <c r="AX170" s="12" t="s">
        <v>78</v>
      </c>
      <c r="AY170" s="155" t="s">
        <v>172</v>
      </c>
    </row>
    <row r="171" spans="2:65" s="14" customFormat="1" ht="10.199999999999999" x14ac:dyDescent="0.2">
      <c r="B171" s="171"/>
      <c r="D171" s="148" t="s">
        <v>184</v>
      </c>
      <c r="E171" s="172" t="s">
        <v>34</v>
      </c>
      <c r="F171" s="173" t="s">
        <v>305</v>
      </c>
      <c r="H171" s="172" t="s">
        <v>34</v>
      </c>
      <c r="I171" s="174"/>
      <c r="L171" s="171"/>
      <c r="M171" s="175"/>
      <c r="T171" s="176"/>
      <c r="AT171" s="172" t="s">
        <v>184</v>
      </c>
      <c r="AU171" s="172" t="s">
        <v>87</v>
      </c>
      <c r="AV171" s="14" t="s">
        <v>85</v>
      </c>
      <c r="AW171" s="14" t="s">
        <v>39</v>
      </c>
      <c r="AX171" s="14" t="s">
        <v>78</v>
      </c>
      <c r="AY171" s="172" t="s">
        <v>172</v>
      </c>
    </row>
    <row r="172" spans="2:65" s="12" customFormat="1" ht="10.199999999999999" x14ac:dyDescent="0.2">
      <c r="B172" s="154"/>
      <c r="D172" s="148" t="s">
        <v>184</v>
      </c>
      <c r="E172" s="155" t="s">
        <v>34</v>
      </c>
      <c r="F172" s="156" t="s">
        <v>651</v>
      </c>
      <c r="H172" s="157">
        <v>15.574999999999999</v>
      </c>
      <c r="I172" s="158"/>
      <c r="L172" s="154"/>
      <c r="M172" s="159"/>
      <c r="T172" s="160"/>
      <c r="AT172" s="155" t="s">
        <v>184</v>
      </c>
      <c r="AU172" s="155" t="s">
        <v>87</v>
      </c>
      <c r="AV172" s="12" t="s">
        <v>87</v>
      </c>
      <c r="AW172" s="12" t="s">
        <v>39</v>
      </c>
      <c r="AX172" s="12" t="s">
        <v>78</v>
      </c>
      <c r="AY172" s="155" t="s">
        <v>172</v>
      </c>
    </row>
    <row r="173" spans="2:65" s="12" customFormat="1" ht="10.199999999999999" x14ac:dyDescent="0.2">
      <c r="B173" s="154"/>
      <c r="D173" s="148" t="s">
        <v>184</v>
      </c>
      <c r="E173" s="155" t="s">
        <v>34</v>
      </c>
      <c r="F173" s="156" t="s">
        <v>652</v>
      </c>
      <c r="H173" s="157">
        <v>6.5750000000000002</v>
      </c>
      <c r="I173" s="158"/>
      <c r="L173" s="154"/>
      <c r="M173" s="159"/>
      <c r="T173" s="160"/>
      <c r="AT173" s="155" t="s">
        <v>184</v>
      </c>
      <c r="AU173" s="155" t="s">
        <v>87</v>
      </c>
      <c r="AV173" s="12" t="s">
        <v>87</v>
      </c>
      <c r="AW173" s="12" t="s">
        <v>39</v>
      </c>
      <c r="AX173" s="12" t="s">
        <v>78</v>
      </c>
      <c r="AY173" s="155" t="s">
        <v>172</v>
      </c>
    </row>
    <row r="174" spans="2:65" s="12" customFormat="1" ht="10.199999999999999" x14ac:dyDescent="0.2">
      <c r="B174" s="154"/>
      <c r="D174" s="148" t="s">
        <v>184</v>
      </c>
      <c r="E174" s="155" t="s">
        <v>34</v>
      </c>
      <c r="F174" s="156" t="s">
        <v>653</v>
      </c>
      <c r="H174" s="157">
        <v>1.7250000000000001</v>
      </c>
      <c r="I174" s="158"/>
      <c r="L174" s="154"/>
      <c r="M174" s="159"/>
      <c r="T174" s="160"/>
      <c r="AT174" s="155" t="s">
        <v>184</v>
      </c>
      <c r="AU174" s="155" t="s">
        <v>87</v>
      </c>
      <c r="AV174" s="12" t="s">
        <v>87</v>
      </c>
      <c r="AW174" s="12" t="s">
        <v>39</v>
      </c>
      <c r="AX174" s="12" t="s">
        <v>78</v>
      </c>
      <c r="AY174" s="155" t="s">
        <v>172</v>
      </c>
    </row>
    <row r="175" spans="2:65" s="12" customFormat="1" ht="10.199999999999999" x14ac:dyDescent="0.2">
      <c r="B175" s="154"/>
      <c r="D175" s="148" t="s">
        <v>184</v>
      </c>
      <c r="E175" s="155" t="s">
        <v>34</v>
      </c>
      <c r="F175" s="156" t="s">
        <v>654</v>
      </c>
      <c r="H175" s="157">
        <v>9.9749999999999996</v>
      </c>
      <c r="I175" s="158"/>
      <c r="L175" s="154"/>
      <c r="M175" s="159"/>
      <c r="T175" s="160"/>
      <c r="AT175" s="155" t="s">
        <v>184</v>
      </c>
      <c r="AU175" s="155" t="s">
        <v>87</v>
      </c>
      <c r="AV175" s="12" t="s">
        <v>87</v>
      </c>
      <c r="AW175" s="12" t="s">
        <v>39</v>
      </c>
      <c r="AX175" s="12" t="s">
        <v>78</v>
      </c>
      <c r="AY175" s="155" t="s">
        <v>172</v>
      </c>
    </row>
    <row r="176" spans="2:65" s="13" customFormat="1" ht="10.199999999999999" x14ac:dyDescent="0.2">
      <c r="B176" s="164"/>
      <c r="D176" s="148" t="s">
        <v>184</v>
      </c>
      <c r="E176" s="165" t="s">
        <v>34</v>
      </c>
      <c r="F176" s="166" t="s">
        <v>259</v>
      </c>
      <c r="H176" s="167">
        <v>40.65</v>
      </c>
      <c r="I176" s="168"/>
      <c r="L176" s="164"/>
      <c r="M176" s="169"/>
      <c r="T176" s="170"/>
      <c r="AT176" s="165" t="s">
        <v>184</v>
      </c>
      <c r="AU176" s="165" t="s">
        <v>87</v>
      </c>
      <c r="AV176" s="13" t="s">
        <v>178</v>
      </c>
      <c r="AW176" s="13" t="s">
        <v>39</v>
      </c>
      <c r="AX176" s="13" t="s">
        <v>85</v>
      </c>
      <c r="AY176" s="165" t="s">
        <v>172</v>
      </c>
    </row>
    <row r="177" spans="2:65" s="1" customFormat="1" ht="16.5" customHeight="1" x14ac:dyDescent="0.2">
      <c r="B177" s="34"/>
      <c r="C177" s="134" t="s">
        <v>323</v>
      </c>
      <c r="D177" s="134" t="s">
        <v>174</v>
      </c>
      <c r="E177" s="135" t="s">
        <v>324</v>
      </c>
      <c r="F177" s="136" t="s">
        <v>325</v>
      </c>
      <c r="G177" s="137" t="s">
        <v>177</v>
      </c>
      <c r="H177" s="138">
        <v>40.65</v>
      </c>
      <c r="I177" s="139"/>
      <c r="J177" s="140">
        <f>ROUND(I177*H177,2)</f>
        <v>0</v>
      </c>
      <c r="K177" s="141"/>
      <c r="L177" s="34"/>
      <c r="M177" s="142" t="s">
        <v>34</v>
      </c>
      <c r="N177" s="143" t="s">
        <v>49</v>
      </c>
      <c r="P177" s="144">
        <f>O177*H177</f>
        <v>0</v>
      </c>
      <c r="Q177" s="144">
        <v>0</v>
      </c>
      <c r="R177" s="144">
        <f>Q177*H177</f>
        <v>0</v>
      </c>
      <c r="S177" s="144">
        <v>0</v>
      </c>
      <c r="T177" s="145">
        <f>S177*H177</f>
        <v>0</v>
      </c>
      <c r="AR177" s="146" t="s">
        <v>178</v>
      </c>
      <c r="AT177" s="146" t="s">
        <v>174</v>
      </c>
      <c r="AU177" s="146" t="s">
        <v>87</v>
      </c>
      <c r="AY177" s="18" t="s">
        <v>172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8" t="s">
        <v>85</v>
      </c>
      <c r="BK177" s="147">
        <f>ROUND(I177*H177,2)</f>
        <v>0</v>
      </c>
      <c r="BL177" s="18" t="s">
        <v>178</v>
      </c>
      <c r="BM177" s="146" t="s">
        <v>655</v>
      </c>
    </row>
    <row r="178" spans="2:65" s="1" customFormat="1" ht="10.199999999999999" x14ac:dyDescent="0.2">
      <c r="B178" s="34"/>
      <c r="D178" s="148" t="s">
        <v>180</v>
      </c>
      <c r="F178" s="149" t="s">
        <v>327</v>
      </c>
      <c r="I178" s="150"/>
      <c r="L178" s="34"/>
      <c r="M178" s="151"/>
      <c r="T178" s="55"/>
      <c r="AT178" s="18" t="s">
        <v>180</v>
      </c>
      <c r="AU178" s="18" t="s">
        <v>87</v>
      </c>
    </row>
    <row r="179" spans="2:65" s="1" customFormat="1" ht="10.199999999999999" x14ac:dyDescent="0.2">
      <c r="B179" s="34"/>
      <c r="D179" s="152" t="s">
        <v>182</v>
      </c>
      <c r="F179" s="153" t="s">
        <v>500</v>
      </c>
      <c r="I179" s="150"/>
      <c r="L179" s="34"/>
      <c r="M179" s="151"/>
      <c r="T179" s="55"/>
      <c r="AT179" s="18" t="s">
        <v>182</v>
      </c>
      <c r="AU179" s="18" t="s">
        <v>87</v>
      </c>
    </row>
    <row r="180" spans="2:65" s="1" customFormat="1" ht="16.5" customHeight="1" x14ac:dyDescent="0.2">
      <c r="B180" s="34"/>
      <c r="C180" s="134" t="s">
        <v>329</v>
      </c>
      <c r="D180" s="134" t="s">
        <v>174</v>
      </c>
      <c r="E180" s="135" t="s">
        <v>330</v>
      </c>
      <c r="F180" s="136" t="s">
        <v>331</v>
      </c>
      <c r="G180" s="137" t="s">
        <v>177</v>
      </c>
      <c r="H180" s="138">
        <v>40.65</v>
      </c>
      <c r="I180" s="139"/>
      <c r="J180" s="140">
        <f>ROUND(I180*H180,2)</f>
        <v>0</v>
      </c>
      <c r="K180" s="141"/>
      <c r="L180" s="34"/>
      <c r="M180" s="142" t="s">
        <v>34</v>
      </c>
      <c r="N180" s="143" t="s">
        <v>49</v>
      </c>
      <c r="P180" s="144">
        <f>O180*H180</f>
        <v>0</v>
      </c>
      <c r="Q180" s="144">
        <v>2.5000000000000001E-3</v>
      </c>
      <c r="R180" s="144">
        <f>Q180*H180</f>
        <v>0.10162499999999999</v>
      </c>
      <c r="S180" s="144">
        <v>0</v>
      </c>
      <c r="T180" s="145">
        <f>S180*H180</f>
        <v>0</v>
      </c>
      <c r="AR180" s="146" t="s">
        <v>178</v>
      </c>
      <c r="AT180" s="146" t="s">
        <v>174</v>
      </c>
      <c r="AU180" s="146" t="s">
        <v>87</v>
      </c>
      <c r="AY180" s="18" t="s">
        <v>172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8" t="s">
        <v>85</v>
      </c>
      <c r="BK180" s="147">
        <f>ROUND(I180*H180,2)</f>
        <v>0</v>
      </c>
      <c r="BL180" s="18" t="s">
        <v>178</v>
      </c>
      <c r="BM180" s="146" t="s">
        <v>656</v>
      </c>
    </row>
    <row r="181" spans="2:65" s="1" customFormat="1" ht="10.199999999999999" x14ac:dyDescent="0.2">
      <c r="B181" s="34"/>
      <c r="D181" s="148" t="s">
        <v>180</v>
      </c>
      <c r="F181" s="149" t="s">
        <v>333</v>
      </c>
      <c r="I181" s="150"/>
      <c r="L181" s="34"/>
      <c r="M181" s="151"/>
      <c r="T181" s="55"/>
      <c r="AT181" s="18" t="s">
        <v>180</v>
      </c>
      <c r="AU181" s="18" t="s">
        <v>87</v>
      </c>
    </row>
    <row r="182" spans="2:65" s="1" customFormat="1" ht="10.199999999999999" x14ac:dyDescent="0.2">
      <c r="B182" s="34"/>
      <c r="D182" s="152" t="s">
        <v>182</v>
      </c>
      <c r="F182" s="153" t="s">
        <v>502</v>
      </c>
      <c r="I182" s="150"/>
      <c r="L182" s="34"/>
      <c r="M182" s="151"/>
      <c r="T182" s="55"/>
      <c r="AT182" s="18" t="s">
        <v>182</v>
      </c>
      <c r="AU182" s="18" t="s">
        <v>87</v>
      </c>
    </row>
    <row r="183" spans="2:65" s="12" customFormat="1" ht="10.199999999999999" x14ac:dyDescent="0.2">
      <c r="B183" s="154"/>
      <c r="D183" s="148" t="s">
        <v>184</v>
      </c>
      <c r="E183" s="155" t="s">
        <v>34</v>
      </c>
      <c r="F183" s="156" t="s">
        <v>650</v>
      </c>
      <c r="H183" s="157">
        <v>6.8</v>
      </c>
      <c r="I183" s="158"/>
      <c r="L183" s="154"/>
      <c r="M183" s="159"/>
      <c r="T183" s="160"/>
      <c r="AT183" s="155" t="s">
        <v>184</v>
      </c>
      <c r="AU183" s="155" t="s">
        <v>87</v>
      </c>
      <c r="AV183" s="12" t="s">
        <v>87</v>
      </c>
      <c r="AW183" s="12" t="s">
        <v>39</v>
      </c>
      <c r="AX183" s="12" t="s">
        <v>78</v>
      </c>
      <c r="AY183" s="155" t="s">
        <v>172</v>
      </c>
    </row>
    <row r="184" spans="2:65" s="12" customFormat="1" ht="10.199999999999999" x14ac:dyDescent="0.2">
      <c r="B184" s="154"/>
      <c r="D184" s="148" t="s">
        <v>184</v>
      </c>
      <c r="E184" s="155" t="s">
        <v>34</v>
      </c>
      <c r="F184" s="156" t="s">
        <v>651</v>
      </c>
      <c r="H184" s="157">
        <v>15.574999999999999</v>
      </c>
      <c r="I184" s="158"/>
      <c r="L184" s="154"/>
      <c r="M184" s="159"/>
      <c r="T184" s="160"/>
      <c r="AT184" s="155" t="s">
        <v>184</v>
      </c>
      <c r="AU184" s="155" t="s">
        <v>87</v>
      </c>
      <c r="AV184" s="12" t="s">
        <v>87</v>
      </c>
      <c r="AW184" s="12" t="s">
        <v>39</v>
      </c>
      <c r="AX184" s="12" t="s">
        <v>78</v>
      </c>
      <c r="AY184" s="155" t="s">
        <v>172</v>
      </c>
    </row>
    <row r="185" spans="2:65" s="12" customFormat="1" ht="10.199999999999999" x14ac:dyDescent="0.2">
      <c r="B185" s="154"/>
      <c r="D185" s="148" t="s">
        <v>184</v>
      </c>
      <c r="E185" s="155" t="s">
        <v>34</v>
      </c>
      <c r="F185" s="156" t="s">
        <v>652</v>
      </c>
      <c r="H185" s="157">
        <v>6.5750000000000002</v>
      </c>
      <c r="I185" s="158"/>
      <c r="L185" s="154"/>
      <c r="M185" s="159"/>
      <c r="T185" s="160"/>
      <c r="AT185" s="155" t="s">
        <v>184</v>
      </c>
      <c r="AU185" s="155" t="s">
        <v>87</v>
      </c>
      <c r="AV185" s="12" t="s">
        <v>87</v>
      </c>
      <c r="AW185" s="12" t="s">
        <v>39</v>
      </c>
      <c r="AX185" s="12" t="s">
        <v>78</v>
      </c>
      <c r="AY185" s="155" t="s">
        <v>172</v>
      </c>
    </row>
    <row r="186" spans="2:65" s="12" customFormat="1" ht="10.199999999999999" x14ac:dyDescent="0.2">
      <c r="B186" s="154"/>
      <c r="D186" s="148" t="s">
        <v>184</v>
      </c>
      <c r="E186" s="155" t="s">
        <v>34</v>
      </c>
      <c r="F186" s="156" t="s">
        <v>653</v>
      </c>
      <c r="H186" s="157">
        <v>1.7250000000000001</v>
      </c>
      <c r="I186" s="158"/>
      <c r="L186" s="154"/>
      <c r="M186" s="159"/>
      <c r="T186" s="160"/>
      <c r="AT186" s="155" t="s">
        <v>184</v>
      </c>
      <c r="AU186" s="155" t="s">
        <v>87</v>
      </c>
      <c r="AV186" s="12" t="s">
        <v>87</v>
      </c>
      <c r="AW186" s="12" t="s">
        <v>39</v>
      </c>
      <c r="AX186" s="12" t="s">
        <v>78</v>
      </c>
      <c r="AY186" s="155" t="s">
        <v>172</v>
      </c>
    </row>
    <row r="187" spans="2:65" s="12" customFormat="1" ht="10.199999999999999" x14ac:dyDescent="0.2">
      <c r="B187" s="154"/>
      <c r="D187" s="148" t="s">
        <v>184</v>
      </c>
      <c r="E187" s="155" t="s">
        <v>34</v>
      </c>
      <c r="F187" s="156" t="s">
        <v>654</v>
      </c>
      <c r="H187" s="157">
        <v>9.9749999999999996</v>
      </c>
      <c r="I187" s="158"/>
      <c r="L187" s="154"/>
      <c r="M187" s="159"/>
      <c r="T187" s="160"/>
      <c r="AT187" s="155" t="s">
        <v>184</v>
      </c>
      <c r="AU187" s="155" t="s">
        <v>87</v>
      </c>
      <c r="AV187" s="12" t="s">
        <v>87</v>
      </c>
      <c r="AW187" s="12" t="s">
        <v>39</v>
      </c>
      <c r="AX187" s="12" t="s">
        <v>78</v>
      </c>
      <c r="AY187" s="155" t="s">
        <v>172</v>
      </c>
    </row>
    <row r="188" spans="2:65" s="13" customFormat="1" ht="10.199999999999999" x14ac:dyDescent="0.2">
      <c r="B188" s="164"/>
      <c r="D188" s="148" t="s">
        <v>184</v>
      </c>
      <c r="E188" s="165" t="s">
        <v>34</v>
      </c>
      <c r="F188" s="166" t="s">
        <v>259</v>
      </c>
      <c r="H188" s="167">
        <v>40.65</v>
      </c>
      <c r="I188" s="168"/>
      <c r="L188" s="164"/>
      <c r="M188" s="169"/>
      <c r="T188" s="170"/>
      <c r="AT188" s="165" t="s">
        <v>184</v>
      </c>
      <c r="AU188" s="165" t="s">
        <v>87</v>
      </c>
      <c r="AV188" s="13" t="s">
        <v>178</v>
      </c>
      <c r="AW188" s="13" t="s">
        <v>39</v>
      </c>
      <c r="AX188" s="13" t="s">
        <v>85</v>
      </c>
      <c r="AY188" s="165" t="s">
        <v>172</v>
      </c>
    </row>
    <row r="189" spans="2:65" s="1" customFormat="1" ht="16.5" customHeight="1" x14ac:dyDescent="0.2">
      <c r="B189" s="34"/>
      <c r="C189" s="134" t="s">
        <v>338</v>
      </c>
      <c r="D189" s="134" t="s">
        <v>174</v>
      </c>
      <c r="E189" s="135" t="s">
        <v>339</v>
      </c>
      <c r="F189" s="136" t="s">
        <v>340</v>
      </c>
      <c r="G189" s="137" t="s">
        <v>228</v>
      </c>
      <c r="H189" s="138">
        <v>1.9510000000000001</v>
      </c>
      <c r="I189" s="139"/>
      <c r="J189" s="140">
        <f>ROUND(I189*H189,2)</f>
        <v>0</v>
      </c>
      <c r="K189" s="141"/>
      <c r="L189" s="34"/>
      <c r="M189" s="142" t="s">
        <v>34</v>
      </c>
      <c r="N189" s="143" t="s">
        <v>49</v>
      </c>
      <c r="P189" s="144">
        <f>O189*H189</f>
        <v>0</v>
      </c>
      <c r="Q189" s="144">
        <v>1.0492218</v>
      </c>
      <c r="R189" s="144">
        <f>Q189*H189</f>
        <v>2.0470317318000002</v>
      </c>
      <c r="S189" s="144">
        <v>0</v>
      </c>
      <c r="T189" s="145">
        <f>S189*H189</f>
        <v>0</v>
      </c>
      <c r="AR189" s="146" t="s">
        <v>178</v>
      </c>
      <c r="AT189" s="146" t="s">
        <v>174</v>
      </c>
      <c r="AU189" s="146" t="s">
        <v>87</v>
      </c>
      <c r="AY189" s="18" t="s">
        <v>172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8" t="s">
        <v>85</v>
      </c>
      <c r="BK189" s="147">
        <f>ROUND(I189*H189,2)</f>
        <v>0</v>
      </c>
      <c r="BL189" s="18" t="s">
        <v>178</v>
      </c>
      <c r="BM189" s="146" t="s">
        <v>657</v>
      </c>
    </row>
    <row r="190" spans="2:65" s="1" customFormat="1" ht="19.2" x14ac:dyDescent="0.2">
      <c r="B190" s="34"/>
      <c r="D190" s="148" t="s">
        <v>180</v>
      </c>
      <c r="F190" s="149" t="s">
        <v>342</v>
      </c>
      <c r="I190" s="150"/>
      <c r="L190" s="34"/>
      <c r="M190" s="151"/>
      <c r="T190" s="55"/>
      <c r="AT190" s="18" t="s">
        <v>180</v>
      </c>
      <c r="AU190" s="18" t="s">
        <v>87</v>
      </c>
    </row>
    <row r="191" spans="2:65" s="1" customFormat="1" ht="10.199999999999999" x14ac:dyDescent="0.2">
      <c r="B191" s="34"/>
      <c r="D191" s="152" t="s">
        <v>182</v>
      </c>
      <c r="F191" s="153" t="s">
        <v>510</v>
      </c>
      <c r="I191" s="150"/>
      <c r="L191" s="34"/>
      <c r="M191" s="151"/>
      <c r="T191" s="55"/>
      <c r="AT191" s="18" t="s">
        <v>182</v>
      </c>
      <c r="AU191" s="18" t="s">
        <v>87</v>
      </c>
    </row>
    <row r="192" spans="2:65" s="14" customFormat="1" ht="10.199999999999999" x14ac:dyDescent="0.2">
      <c r="B192" s="171"/>
      <c r="D192" s="148" t="s">
        <v>184</v>
      </c>
      <c r="E192" s="172" t="s">
        <v>34</v>
      </c>
      <c r="F192" s="173" t="s">
        <v>281</v>
      </c>
      <c r="H192" s="172" t="s">
        <v>34</v>
      </c>
      <c r="I192" s="174"/>
      <c r="L192" s="171"/>
      <c r="M192" s="175"/>
      <c r="T192" s="176"/>
      <c r="AT192" s="172" t="s">
        <v>184</v>
      </c>
      <c r="AU192" s="172" t="s">
        <v>87</v>
      </c>
      <c r="AV192" s="14" t="s">
        <v>85</v>
      </c>
      <c r="AW192" s="14" t="s">
        <v>39</v>
      </c>
      <c r="AX192" s="14" t="s">
        <v>78</v>
      </c>
      <c r="AY192" s="172" t="s">
        <v>172</v>
      </c>
    </row>
    <row r="193" spans="2:65" s="14" customFormat="1" ht="10.199999999999999" x14ac:dyDescent="0.2">
      <c r="B193" s="171"/>
      <c r="D193" s="148" t="s">
        <v>184</v>
      </c>
      <c r="E193" s="172" t="s">
        <v>34</v>
      </c>
      <c r="F193" s="173" t="s">
        <v>344</v>
      </c>
      <c r="H193" s="172" t="s">
        <v>34</v>
      </c>
      <c r="I193" s="174"/>
      <c r="L193" s="171"/>
      <c r="M193" s="175"/>
      <c r="T193" s="176"/>
      <c r="AT193" s="172" t="s">
        <v>184</v>
      </c>
      <c r="AU193" s="172" t="s">
        <v>87</v>
      </c>
      <c r="AV193" s="14" t="s">
        <v>85</v>
      </c>
      <c r="AW193" s="14" t="s">
        <v>39</v>
      </c>
      <c r="AX193" s="14" t="s">
        <v>78</v>
      </c>
      <c r="AY193" s="172" t="s">
        <v>172</v>
      </c>
    </row>
    <row r="194" spans="2:65" s="12" customFormat="1" ht="10.199999999999999" x14ac:dyDescent="0.2">
      <c r="B194" s="154"/>
      <c r="D194" s="148" t="s">
        <v>184</v>
      </c>
      <c r="E194" s="155" t="s">
        <v>34</v>
      </c>
      <c r="F194" s="156" t="s">
        <v>658</v>
      </c>
      <c r="H194" s="157">
        <v>15.009</v>
      </c>
      <c r="I194" s="158"/>
      <c r="L194" s="154"/>
      <c r="M194" s="159"/>
      <c r="T194" s="160"/>
      <c r="AT194" s="155" t="s">
        <v>184</v>
      </c>
      <c r="AU194" s="155" t="s">
        <v>87</v>
      </c>
      <c r="AV194" s="12" t="s">
        <v>87</v>
      </c>
      <c r="AW194" s="12" t="s">
        <v>39</v>
      </c>
      <c r="AX194" s="12" t="s">
        <v>78</v>
      </c>
      <c r="AY194" s="155" t="s">
        <v>172</v>
      </c>
    </row>
    <row r="195" spans="2:65" s="15" customFormat="1" ht="10.199999999999999" x14ac:dyDescent="0.2">
      <c r="B195" s="177"/>
      <c r="D195" s="148" t="s">
        <v>184</v>
      </c>
      <c r="E195" s="178" t="s">
        <v>34</v>
      </c>
      <c r="F195" s="179" t="s">
        <v>345</v>
      </c>
      <c r="H195" s="180">
        <v>15.009</v>
      </c>
      <c r="I195" s="181"/>
      <c r="L195" s="177"/>
      <c r="M195" s="182"/>
      <c r="T195" s="183"/>
      <c r="AT195" s="178" t="s">
        <v>184</v>
      </c>
      <c r="AU195" s="178" t="s">
        <v>87</v>
      </c>
      <c r="AV195" s="15" t="s">
        <v>193</v>
      </c>
      <c r="AW195" s="15" t="s">
        <v>39</v>
      </c>
      <c r="AX195" s="15" t="s">
        <v>78</v>
      </c>
      <c r="AY195" s="178" t="s">
        <v>172</v>
      </c>
    </row>
    <row r="196" spans="2:65" s="12" customFormat="1" ht="10.199999999999999" x14ac:dyDescent="0.2">
      <c r="B196" s="154"/>
      <c r="D196" s="148" t="s">
        <v>184</v>
      </c>
      <c r="E196" s="155" t="s">
        <v>34</v>
      </c>
      <c r="F196" s="156" t="s">
        <v>659</v>
      </c>
      <c r="H196" s="157">
        <v>1.9510000000000001</v>
      </c>
      <c r="I196" s="158"/>
      <c r="L196" s="154"/>
      <c r="M196" s="159"/>
      <c r="T196" s="160"/>
      <c r="AT196" s="155" t="s">
        <v>184</v>
      </c>
      <c r="AU196" s="155" t="s">
        <v>87</v>
      </c>
      <c r="AV196" s="12" t="s">
        <v>87</v>
      </c>
      <c r="AW196" s="12" t="s">
        <v>39</v>
      </c>
      <c r="AX196" s="12" t="s">
        <v>85</v>
      </c>
      <c r="AY196" s="155" t="s">
        <v>172</v>
      </c>
    </row>
    <row r="197" spans="2:65" s="1" customFormat="1" ht="16.5" customHeight="1" x14ac:dyDescent="0.2">
      <c r="B197" s="34"/>
      <c r="C197" s="134" t="s">
        <v>347</v>
      </c>
      <c r="D197" s="134" t="s">
        <v>174</v>
      </c>
      <c r="E197" s="135" t="s">
        <v>348</v>
      </c>
      <c r="F197" s="136" t="s">
        <v>349</v>
      </c>
      <c r="G197" s="137" t="s">
        <v>177</v>
      </c>
      <c r="H197" s="138">
        <v>14.25</v>
      </c>
      <c r="I197" s="139"/>
      <c r="J197" s="140">
        <f>ROUND(I197*H197,2)</f>
        <v>0</v>
      </c>
      <c r="K197" s="141"/>
      <c r="L197" s="34"/>
      <c r="M197" s="142" t="s">
        <v>34</v>
      </c>
      <c r="N197" s="143" t="s">
        <v>49</v>
      </c>
      <c r="P197" s="144">
        <f>O197*H197</f>
        <v>0</v>
      </c>
      <c r="Q197" s="144">
        <v>4.2189999999999998E-2</v>
      </c>
      <c r="R197" s="144">
        <f>Q197*H197</f>
        <v>0.60120750000000001</v>
      </c>
      <c r="S197" s="144">
        <v>0</v>
      </c>
      <c r="T197" s="145">
        <f>S197*H197</f>
        <v>0</v>
      </c>
      <c r="AR197" s="146" t="s">
        <v>178</v>
      </c>
      <c r="AT197" s="146" t="s">
        <v>174</v>
      </c>
      <c r="AU197" s="146" t="s">
        <v>87</v>
      </c>
      <c r="AY197" s="18" t="s">
        <v>172</v>
      </c>
      <c r="BE197" s="147">
        <f>IF(N197="základní",J197,0)</f>
        <v>0</v>
      </c>
      <c r="BF197" s="147">
        <f>IF(N197="snížená",J197,0)</f>
        <v>0</v>
      </c>
      <c r="BG197" s="147">
        <f>IF(N197="zákl. přenesená",J197,0)</f>
        <v>0</v>
      </c>
      <c r="BH197" s="147">
        <f>IF(N197="sníž. přenesená",J197,0)</f>
        <v>0</v>
      </c>
      <c r="BI197" s="147">
        <f>IF(N197="nulová",J197,0)</f>
        <v>0</v>
      </c>
      <c r="BJ197" s="18" t="s">
        <v>85</v>
      </c>
      <c r="BK197" s="147">
        <f>ROUND(I197*H197,2)</f>
        <v>0</v>
      </c>
      <c r="BL197" s="18" t="s">
        <v>178</v>
      </c>
      <c r="BM197" s="146" t="s">
        <v>660</v>
      </c>
    </row>
    <row r="198" spans="2:65" s="1" customFormat="1" ht="10.199999999999999" x14ac:dyDescent="0.2">
      <c r="B198" s="34"/>
      <c r="D198" s="148" t="s">
        <v>180</v>
      </c>
      <c r="F198" s="149" t="s">
        <v>349</v>
      </c>
      <c r="I198" s="150"/>
      <c r="L198" s="34"/>
      <c r="M198" s="151"/>
      <c r="T198" s="55"/>
      <c r="AT198" s="18" t="s">
        <v>180</v>
      </c>
      <c r="AU198" s="18" t="s">
        <v>87</v>
      </c>
    </row>
    <row r="199" spans="2:65" s="14" customFormat="1" ht="10.199999999999999" x14ac:dyDescent="0.2">
      <c r="B199" s="171"/>
      <c r="D199" s="148" t="s">
        <v>184</v>
      </c>
      <c r="E199" s="172" t="s">
        <v>34</v>
      </c>
      <c r="F199" s="173" t="s">
        <v>351</v>
      </c>
      <c r="H199" s="172" t="s">
        <v>34</v>
      </c>
      <c r="I199" s="174"/>
      <c r="L199" s="171"/>
      <c r="M199" s="175"/>
      <c r="T199" s="176"/>
      <c r="AT199" s="172" t="s">
        <v>184</v>
      </c>
      <c r="AU199" s="172" t="s">
        <v>87</v>
      </c>
      <c r="AV199" s="14" t="s">
        <v>85</v>
      </c>
      <c r="AW199" s="14" t="s">
        <v>39</v>
      </c>
      <c r="AX199" s="14" t="s">
        <v>78</v>
      </c>
      <c r="AY199" s="172" t="s">
        <v>172</v>
      </c>
    </row>
    <row r="200" spans="2:65" s="12" customFormat="1" ht="10.199999999999999" x14ac:dyDescent="0.2">
      <c r="B200" s="154"/>
      <c r="D200" s="148" t="s">
        <v>184</v>
      </c>
      <c r="E200" s="155" t="s">
        <v>34</v>
      </c>
      <c r="F200" s="156" t="s">
        <v>661</v>
      </c>
      <c r="H200" s="157">
        <v>14.25</v>
      </c>
      <c r="I200" s="158"/>
      <c r="L200" s="154"/>
      <c r="M200" s="159"/>
      <c r="T200" s="160"/>
      <c r="AT200" s="155" t="s">
        <v>184</v>
      </c>
      <c r="AU200" s="155" t="s">
        <v>87</v>
      </c>
      <c r="AV200" s="12" t="s">
        <v>87</v>
      </c>
      <c r="AW200" s="12" t="s">
        <v>39</v>
      </c>
      <c r="AX200" s="12" t="s">
        <v>85</v>
      </c>
      <c r="AY200" s="155" t="s">
        <v>172</v>
      </c>
    </row>
    <row r="201" spans="2:65" s="11" customFormat="1" ht="22.8" customHeight="1" x14ac:dyDescent="0.25">
      <c r="B201" s="122"/>
      <c r="D201" s="123" t="s">
        <v>77</v>
      </c>
      <c r="E201" s="132" t="s">
        <v>178</v>
      </c>
      <c r="F201" s="132" t="s">
        <v>353</v>
      </c>
      <c r="I201" s="125"/>
      <c r="J201" s="133">
        <f>BK201</f>
        <v>0</v>
      </c>
      <c r="L201" s="122"/>
      <c r="M201" s="127"/>
      <c r="P201" s="128">
        <f>SUM(P202:P234)</f>
        <v>0</v>
      </c>
      <c r="R201" s="128">
        <f>SUM(R202:R234)</f>
        <v>4.5872034524399998</v>
      </c>
      <c r="T201" s="129">
        <f>SUM(T202:T234)</f>
        <v>0</v>
      </c>
      <c r="AR201" s="123" t="s">
        <v>85</v>
      </c>
      <c r="AT201" s="130" t="s">
        <v>77</v>
      </c>
      <c r="AU201" s="130" t="s">
        <v>85</v>
      </c>
      <c r="AY201" s="123" t="s">
        <v>172</v>
      </c>
      <c r="BK201" s="131">
        <f>SUM(BK202:BK234)</f>
        <v>0</v>
      </c>
    </row>
    <row r="202" spans="2:65" s="1" customFormat="1" ht="16.5" customHeight="1" x14ac:dyDescent="0.2">
      <c r="B202" s="34"/>
      <c r="C202" s="134" t="s">
        <v>354</v>
      </c>
      <c r="D202" s="134" t="s">
        <v>174</v>
      </c>
      <c r="E202" s="135" t="s">
        <v>355</v>
      </c>
      <c r="F202" s="136" t="s">
        <v>356</v>
      </c>
      <c r="G202" s="137" t="s">
        <v>215</v>
      </c>
      <c r="H202" s="138">
        <v>1.7130000000000001</v>
      </c>
      <c r="I202" s="139"/>
      <c r="J202" s="140">
        <f>ROUND(I202*H202,2)</f>
        <v>0</v>
      </c>
      <c r="K202" s="141"/>
      <c r="L202" s="34"/>
      <c r="M202" s="142" t="s">
        <v>34</v>
      </c>
      <c r="N202" s="143" t="s">
        <v>49</v>
      </c>
      <c r="P202" s="144">
        <f>O202*H202</f>
        <v>0</v>
      </c>
      <c r="Q202" s="144">
        <v>2.5020099999999998</v>
      </c>
      <c r="R202" s="144">
        <f>Q202*H202</f>
        <v>4.2859431299999997</v>
      </c>
      <c r="S202" s="144">
        <v>0</v>
      </c>
      <c r="T202" s="145">
        <f>S202*H202</f>
        <v>0</v>
      </c>
      <c r="AR202" s="146" t="s">
        <v>178</v>
      </c>
      <c r="AT202" s="146" t="s">
        <v>174</v>
      </c>
      <c r="AU202" s="146" t="s">
        <v>87</v>
      </c>
      <c r="AY202" s="18" t="s">
        <v>172</v>
      </c>
      <c r="BE202" s="147">
        <f>IF(N202="základní",J202,0)</f>
        <v>0</v>
      </c>
      <c r="BF202" s="147">
        <f>IF(N202="snížená",J202,0)</f>
        <v>0</v>
      </c>
      <c r="BG202" s="147">
        <f>IF(N202="zákl. přenesená",J202,0)</f>
        <v>0</v>
      </c>
      <c r="BH202" s="147">
        <f>IF(N202="sníž. přenesená",J202,0)</f>
        <v>0</v>
      </c>
      <c r="BI202" s="147">
        <f>IF(N202="nulová",J202,0)</f>
        <v>0</v>
      </c>
      <c r="BJ202" s="18" t="s">
        <v>85</v>
      </c>
      <c r="BK202" s="147">
        <f>ROUND(I202*H202,2)</f>
        <v>0</v>
      </c>
      <c r="BL202" s="18" t="s">
        <v>178</v>
      </c>
      <c r="BM202" s="146" t="s">
        <v>662</v>
      </c>
    </row>
    <row r="203" spans="2:65" s="1" customFormat="1" ht="19.2" x14ac:dyDescent="0.2">
      <c r="B203" s="34"/>
      <c r="D203" s="148" t="s">
        <v>180</v>
      </c>
      <c r="F203" s="149" t="s">
        <v>358</v>
      </c>
      <c r="I203" s="150"/>
      <c r="L203" s="34"/>
      <c r="M203" s="151"/>
      <c r="T203" s="55"/>
      <c r="AT203" s="18" t="s">
        <v>180</v>
      </c>
      <c r="AU203" s="18" t="s">
        <v>87</v>
      </c>
    </row>
    <row r="204" spans="2:65" s="1" customFormat="1" ht="10.199999999999999" x14ac:dyDescent="0.2">
      <c r="B204" s="34"/>
      <c r="D204" s="152" t="s">
        <v>182</v>
      </c>
      <c r="F204" s="153" t="s">
        <v>359</v>
      </c>
      <c r="I204" s="150"/>
      <c r="L204" s="34"/>
      <c r="M204" s="151"/>
      <c r="T204" s="55"/>
      <c r="AT204" s="18" t="s">
        <v>182</v>
      </c>
      <c r="AU204" s="18" t="s">
        <v>87</v>
      </c>
    </row>
    <row r="205" spans="2:65" s="12" customFormat="1" ht="10.199999999999999" x14ac:dyDescent="0.2">
      <c r="B205" s="154"/>
      <c r="D205" s="148" t="s">
        <v>184</v>
      </c>
      <c r="E205" s="155" t="s">
        <v>34</v>
      </c>
      <c r="F205" s="156" t="s">
        <v>663</v>
      </c>
      <c r="H205" s="157">
        <v>1.7130000000000001</v>
      </c>
      <c r="I205" s="158"/>
      <c r="L205" s="154"/>
      <c r="M205" s="159"/>
      <c r="T205" s="160"/>
      <c r="AT205" s="155" t="s">
        <v>184</v>
      </c>
      <c r="AU205" s="155" t="s">
        <v>87</v>
      </c>
      <c r="AV205" s="12" t="s">
        <v>87</v>
      </c>
      <c r="AW205" s="12" t="s">
        <v>39</v>
      </c>
      <c r="AX205" s="12" t="s">
        <v>85</v>
      </c>
      <c r="AY205" s="155" t="s">
        <v>172</v>
      </c>
    </row>
    <row r="206" spans="2:65" s="1" customFormat="1" ht="16.5" customHeight="1" x14ac:dyDescent="0.2">
      <c r="B206" s="34"/>
      <c r="C206" s="134" t="s">
        <v>361</v>
      </c>
      <c r="D206" s="134" t="s">
        <v>174</v>
      </c>
      <c r="E206" s="135" t="s">
        <v>362</v>
      </c>
      <c r="F206" s="136" t="s">
        <v>363</v>
      </c>
      <c r="G206" s="137" t="s">
        <v>177</v>
      </c>
      <c r="H206" s="138">
        <v>9.3249999999999993</v>
      </c>
      <c r="I206" s="139"/>
      <c r="J206" s="140">
        <f>ROUND(I206*H206,2)</f>
        <v>0</v>
      </c>
      <c r="K206" s="141"/>
      <c r="L206" s="34"/>
      <c r="M206" s="142" t="s">
        <v>34</v>
      </c>
      <c r="N206" s="143" t="s">
        <v>49</v>
      </c>
      <c r="P206" s="144">
        <f>O206*H206</f>
        <v>0</v>
      </c>
      <c r="Q206" s="144">
        <v>5.3261999999999997E-3</v>
      </c>
      <c r="R206" s="144">
        <f>Q206*H206</f>
        <v>4.9666814999999996E-2</v>
      </c>
      <c r="S206" s="144">
        <v>0</v>
      </c>
      <c r="T206" s="145">
        <f>S206*H206</f>
        <v>0</v>
      </c>
      <c r="AR206" s="146" t="s">
        <v>178</v>
      </c>
      <c r="AT206" s="146" t="s">
        <v>174</v>
      </c>
      <c r="AU206" s="146" t="s">
        <v>87</v>
      </c>
      <c r="AY206" s="18" t="s">
        <v>172</v>
      </c>
      <c r="BE206" s="147">
        <f>IF(N206="základní",J206,0)</f>
        <v>0</v>
      </c>
      <c r="BF206" s="147">
        <f>IF(N206="snížená",J206,0)</f>
        <v>0</v>
      </c>
      <c r="BG206" s="147">
        <f>IF(N206="zákl. přenesená",J206,0)</f>
        <v>0</v>
      </c>
      <c r="BH206" s="147">
        <f>IF(N206="sníž. přenesená",J206,0)</f>
        <v>0</v>
      </c>
      <c r="BI206" s="147">
        <f>IF(N206="nulová",J206,0)</f>
        <v>0</v>
      </c>
      <c r="BJ206" s="18" t="s">
        <v>85</v>
      </c>
      <c r="BK206" s="147">
        <f>ROUND(I206*H206,2)</f>
        <v>0</v>
      </c>
      <c r="BL206" s="18" t="s">
        <v>178</v>
      </c>
      <c r="BM206" s="146" t="s">
        <v>664</v>
      </c>
    </row>
    <row r="207" spans="2:65" s="1" customFormat="1" ht="10.199999999999999" x14ac:dyDescent="0.2">
      <c r="B207" s="34"/>
      <c r="D207" s="148" t="s">
        <v>180</v>
      </c>
      <c r="F207" s="149" t="s">
        <v>365</v>
      </c>
      <c r="I207" s="150"/>
      <c r="L207" s="34"/>
      <c r="M207" s="151"/>
      <c r="T207" s="55"/>
      <c r="AT207" s="18" t="s">
        <v>180</v>
      </c>
      <c r="AU207" s="18" t="s">
        <v>87</v>
      </c>
    </row>
    <row r="208" spans="2:65" s="1" customFormat="1" ht="10.199999999999999" x14ac:dyDescent="0.2">
      <c r="B208" s="34"/>
      <c r="D208" s="152" t="s">
        <v>182</v>
      </c>
      <c r="F208" s="153" t="s">
        <v>518</v>
      </c>
      <c r="I208" s="150"/>
      <c r="L208" s="34"/>
      <c r="M208" s="151"/>
      <c r="T208" s="55"/>
      <c r="AT208" s="18" t="s">
        <v>182</v>
      </c>
      <c r="AU208" s="18" t="s">
        <v>87</v>
      </c>
    </row>
    <row r="209" spans="2:65" s="12" customFormat="1" ht="10.199999999999999" x14ac:dyDescent="0.2">
      <c r="B209" s="154"/>
      <c r="D209" s="148" t="s">
        <v>184</v>
      </c>
      <c r="E209" s="155" t="s">
        <v>34</v>
      </c>
      <c r="F209" s="156" t="s">
        <v>665</v>
      </c>
      <c r="H209" s="157">
        <v>3.9750000000000001</v>
      </c>
      <c r="I209" s="158"/>
      <c r="L209" s="154"/>
      <c r="M209" s="159"/>
      <c r="T209" s="160"/>
      <c r="AT209" s="155" t="s">
        <v>184</v>
      </c>
      <c r="AU209" s="155" t="s">
        <v>87</v>
      </c>
      <c r="AV209" s="12" t="s">
        <v>87</v>
      </c>
      <c r="AW209" s="12" t="s">
        <v>39</v>
      </c>
      <c r="AX209" s="12" t="s">
        <v>78</v>
      </c>
      <c r="AY209" s="155" t="s">
        <v>172</v>
      </c>
    </row>
    <row r="210" spans="2:65" s="12" customFormat="1" ht="10.199999999999999" x14ac:dyDescent="0.2">
      <c r="B210" s="154"/>
      <c r="D210" s="148" t="s">
        <v>184</v>
      </c>
      <c r="E210" s="155" t="s">
        <v>34</v>
      </c>
      <c r="F210" s="156" t="s">
        <v>666</v>
      </c>
      <c r="H210" s="157">
        <v>5.35</v>
      </c>
      <c r="I210" s="158"/>
      <c r="L210" s="154"/>
      <c r="M210" s="159"/>
      <c r="T210" s="160"/>
      <c r="AT210" s="155" t="s">
        <v>184</v>
      </c>
      <c r="AU210" s="155" t="s">
        <v>87</v>
      </c>
      <c r="AV210" s="12" t="s">
        <v>87</v>
      </c>
      <c r="AW210" s="12" t="s">
        <v>39</v>
      </c>
      <c r="AX210" s="12" t="s">
        <v>78</v>
      </c>
      <c r="AY210" s="155" t="s">
        <v>172</v>
      </c>
    </row>
    <row r="211" spans="2:65" s="13" customFormat="1" ht="10.199999999999999" x14ac:dyDescent="0.2">
      <c r="B211" s="164"/>
      <c r="D211" s="148" t="s">
        <v>184</v>
      </c>
      <c r="E211" s="165" t="s">
        <v>34</v>
      </c>
      <c r="F211" s="166" t="s">
        <v>259</v>
      </c>
      <c r="H211" s="167">
        <v>9.3249999999999993</v>
      </c>
      <c r="I211" s="168"/>
      <c r="L211" s="164"/>
      <c r="M211" s="169"/>
      <c r="T211" s="170"/>
      <c r="AT211" s="165" t="s">
        <v>184</v>
      </c>
      <c r="AU211" s="165" t="s">
        <v>87</v>
      </c>
      <c r="AV211" s="13" t="s">
        <v>178</v>
      </c>
      <c r="AW211" s="13" t="s">
        <v>39</v>
      </c>
      <c r="AX211" s="13" t="s">
        <v>85</v>
      </c>
      <c r="AY211" s="165" t="s">
        <v>172</v>
      </c>
    </row>
    <row r="212" spans="2:65" s="1" customFormat="1" ht="16.5" customHeight="1" x14ac:dyDescent="0.2">
      <c r="B212" s="34"/>
      <c r="C212" s="134" t="s">
        <v>7</v>
      </c>
      <c r="D212" s="134" t="s">
        <v>174</v>
      </c>
      <c r="E212" s="135" t="s">
        <v>369</v>
      </c>
      <c r="F212" s="136" t="s">
        <v>370</v>
      </c>
      <c r="G212" s="137" t="s">
        <v>177</v>
      </c>
      <c r="H212" s="138">
        <v>9.3249999999999993</v>
      </c>
      <c r="I212" s="139"/>
      <c r="J212" s="140">
        <f>ROUND(I212*H212,2)</f>
        <v>0</v>
      </c>
      <c r="K212" s="141"/>
      <c r="L212" s="34"/>
      <c r="M212" s="142" t="s">
        <v>34</v>
      </c>
      <c r="N212" s="143" t="s">
        <v>49</v>
      </c>
      <c r="P212" s="144">
        <f>O212*H212</f>
        <v>0</v>
      </c>
      <c r="Q212" s="144">
        <v>0</v>
      </c>
      <c r="R212" s="144">
        <f>Q212*H212</f>
        <v>0</v>
      </c>
      <c r="S212" s="144">
        <v>0</v>
      </c>
      <c r="T212" s="145">
        <f>S212*H212</f>
        <v>0</v>
      </c>
      <c r="AR212" s="146" t="s">
        <v>178</v>
      </c>
      <c r="AT212" s="146" t="s">
        <v>174</v>
      </c>
      <c r="AU212" s="146" t="s">
        <v>87</v>
      </c>
      <c r="AY212" s="18" t="s">
        <v>172</v>
      </c>
      <c r="BE212" s="147">
        <f>IF(N212="základní",J212,0)</f>
        <v>0</v>
      </c>
      <c r="BF212" s="147">
        <f>IF(N212="snížená",J212,0)</f>
        <v>0</v>
      </c>
      <c r="BG212" s="147">
        <f>IF(N212="zákl. přenesená",J212,0)</f>
        <v>0</v>
      </c>
      <c r="BH212" s="147">
        <f>IF(N212="sníž. přenesená",J212,0)</f>
        <v>0</v>
      </c>
      <c r="BI212" s="147">
        <f>IF(N212="nulová",J212,0)</f>
        <v>0</v>
      </c>
      <c r="BJ212" s="18" t="s">
        <v>85</v>
      </c>
      <c r="BK212" s="147">
        <f>ROUND(I212*H212,2)</f>
        <v>0</v>
      </c>
      <c r="BL212" s="18" t="s">
        <v>178</v>
      </c>
      <c r="BM212" s="146" t="s">
        <v>667</v>
      </c>
    </row>
    <row r="213" spans="2:65" s="1" customFormat="1" ht="10.199999999999999" x14ac:dyDescent="0.2">
      <c r="B213" s="34"/>
      <c r="D213" s="148" t="s">
        <v>180</v>
      </c>
      <c r="F213" s="149" t="s">
        <v>372</v>
      </c>
      <c r="I213" s="150"/>
      <c r="L213" s="34"/>
      <c r="M213" s="151"/>
      <c r="T213" s="55"/>
      <c r="AT213" s="18" t="s">
        <v>180</v>
      </c>
      <c r="AU213" s="18" t="s">
        <v>87</v>
      </c>
    </row>
    <row r="214" spans="2:65" s="1" customFormat="1" ht="10.199999999999999" x14ac:dyDescent="0.2">
      <c r="B214" s="34"/>
      <c r="D214" s="152" t="s">
        <v>182</v>
      </c>
      <c r="F214" s="153" t="s">
        <v>522</v>
      </c>
      <c r="I214" s="150"/>
      <c r="L214" s="34"/>
      <c r="M214" s="151"/>
      <c r="T214" s="55"/>
      <c r="AT214" s="18" t="s">
        <v>182</v>
      </c>
      <c r="AU214" s="18" t="s">
        <v>87</v>
      </c>
    </row>
    <row r="215" spans="2:65" s="1" customFormat="1" ht="16.5" customHeight="1" x14ac:dyDescent="0.2">
      <c r="B215" s="34"/>
      <c r="C215" s="134" t="s">
        <v>374</v>
      </c>
      <c r="D215" s="134" t="s">
        <v>174</v>
      </c>
      <c r="E215" s="135" t="s">
        <v>375</v>
      </c>
      <c r="F215" s="136" t="s">
        <v>376</v>
      </c>
      <c r="G215" s="137" t="s">
        <v>177</v>
      </c>
      <c r="H215" s="138">
        <v>5.35</v>
      </c>
      <c r="I215" s="139"/>
      <c r="J215" s="140">
        <f>ROUND(I215*H215,2)</f>
        <v>0</v>
      </c>
      <c r="K215" s="141"/>
      <c r="L215" s="34"/>
      <c r="M215" s="142" t="s">
        <v>34</v>
      </c>
      <c r="N215" s="143" t="s">
        <v>49</v>
      </c>
      <c r="P215" s="144">
        <f>O215*H215</f>
        <v>0</v>
      </c>
      <c r="Q215" s="144">
        <v>8.0555999999999998E-4</v>
      </c>
      <c r="R215" s="144">
        <f>Q215*H215</f>
        <v>4.3097459999999997E-3</v>
      </c>
      <c r="S215" s="144">
        <v>0</v>
      </c>
      <c r="T215" s="145">
        <f>S215*H215</f>
        <v>0</v>
      </c>
      <c r="AR215" s="146" t="s">
        <v>178</v>
      </c>
      <c r="AT215" s="146" t="s">
        <v>174</v>
      </c>
      <c r="AU215" s="146" t="s">
        <v>87</v>
      </c>
      <c r="AY215" s="18" t="s">
        <v>172</v>
      </c>
      <c r="BE215" s="147">
        <f>IF(N215="základní",J215,0)</f>
        <v>0</v>
      </c>
      <c r="BF215" s="147">
        <f>IF(N215="snížená",J215,0)</f>
        <v>0</v>
      </c>
      <c r="BG215" s="147">
        <f>IF(N215="zákl. přenesená",J215,0)</f>
        <v>0</v>
      </c>
      <c r="BH215" s="147">
        <f>IF(N215="sníž. přenesená",J215,0)</f>
        <v>0</v>
      </c>
      <c r="BI215" s="147">
        <f>IF(N215="nulová",J215,0)</f>
        <v>0</v>
      </c>
      <c r="BJ215" s="18" t="s">
        <v>85</v>
      </c>
      <c r="BK215" s="147">
        <f>ROUND(I215*H215,2)</f>
        <v>0</v>
      </c>
      <c r="BL215" s="18" t="s">
        <v>178</v>
      </c>
      <c r="BM215" s="146" t="s">
        <v>668</v>
      </c>
    </row>
    <row r="216" spans="2:65" s="1" customFormat="1" ht="10.199999999999999" x14ac:dyDescent="0.2">
      <c r="B216" s="34"/>
      <c r="D216" s="148" t="s">
        <v>180</v>
      </c>
      <c r="F216" s="149" t="s">
        <v>378</v>
      </c>
      <c r="I216" s="150"/>
      <c r="L216" s="34"/>
      <c r="M216" s="151"/>
      <c r="T216" s="55"/>
      <c r="AT216" s="18" t="s">
        <v>180</v>
      </c>
      <c r="AU216" s="18" t="s">
        <v>87</v>
      </c>
    </row>
    <row r="217" spans="2:65" s="1" customFormat="1" ht="10.199999999999999" x14ac:dyDescent="0.2">
      <c r="B217" s="34"/>
      <c r="D217" s="152" t="s">
        <v>182</v>
      </c>
      <c r="F217" s="153" t="s">
        <v>524</v>
      </c>
      <c r="I217" s="150"/>
      <c r="L217" s="34"/>
      <c r="M217" s="151"/>
      <c r="T217" s="55"/>
      <c r="AT217" s="18" t="s">
        <v>182</v>
      </c>
      <c r="AU217" s="18" t="s">
        <v>87</v>
      </c>
    </row>
    <row r="218" spans="2:65" s="12" customFormat="1" ht="10.199999999999999" x14ac:dyDescent="0.2">
      <c r="B218" s="154"/>
      <c r="D218" s="148" t="s">
        <v>184</v>
      </c>
      <c r="E218" s="155" t="s">
        <v>34</v>
      </c>
      <c r="F218" s="156" t="s">
        <v>666</v>
      </c>
      <c r="H218" s="157">
        <v>5.35</v>
      </c>
      <c r="I218" s="158"/>
      <c r="L218" s="154"/>
      <c r="M218" s="159"/>
      <c r="T218" s="160"/>
      <c r="AT218" s="155" t="s">
        <v>184</v>
      </c>
      <c r="AU218" s="155" t="s">
        <v>87</v>
      </c>
      <c r="AV218" s="12" t="s">
        <v>87</v>
      </c>
      <c r="AW218" s="12" t="s">
        <v>39</v>
      </c>
      <c r="AX218" s="12" t="s">
        <v>85</v>
      </c>
      <c r="AY218" s="155" t="s">
        <v>172</v>
      </c>
    </row>
    <row r="219" spans="2:65" s="1" customFormat="1" ht="16.5" customHeight="1" x14ac:dyDescent="0.2">
      <c r="B219" s="34"/>
      <c r="C219" s="134" t="s">
        <v>380</v>
      </c>
      <c r="D219" s="134" t="s">
        <v>174</v>
      </c>
      <c r="E219" s="135" t="s">
        <v>381</v>
      </c>
      <c r="F219" s="136" t="s">
        <v>382</v>
      </c>
      <c r="G219" s="137" t="s">
        <v>177</v>
      </c>
      <c r="H219" s="138">
        <v>5.35</v>
      </c>
      <c r="I219" s="139"/>
      <c r="J219" s="140">
        <f>ROUND(I219*H219,2)</f>
        <v>0</v>
      </c>
      <c r="K219" s="141"/>
      <c r="L219" s="34"/>
      <c r="M219" s="142" t="s">
        <v>34</v>
      </c>
      <c r="N219" s="143" t="s">
        <v>49</v>
      </c>
      <c r="P219" s="144">
        <f>O219*H219</f>
        <v>0</v>
      </c>
      <c r="Q219" s="144">
        <v>0</v>
      </c>
      <c r="R219" s="144">
        <f>Q219*H219</f>
        <v>0</v>
      </c>
      <c r="S219" s="144">
        <v>0</v>
      </c>
      <c r="T219" s="145">
        <f>S219*H219</f>
        <v>0</v>
      </c>
      <c r="AR219" s="146" t="s">
        <v>178</v>
      </c>
      <c r="AT219" s="146" t="s">
        <v>174</v>
      </c>
      <c r="AU219" s="146" t="s">
        <v>87</v>
      </c>
      <c r="AY219" s="18" t="s">
        <v>172</v>
      </c>
      <c r="BE219" s="147">
        <f>IF(N219="základní",J219,0)</f>
        <v>0</v>
      </c>
      <c r="BF219" s="147">
        <f>IF(N219="snížená",J219,0)</f>
        <v>0</v>
      </c>
      <c r="BG219" s="147">
        <f>IF(N219="zákl. přenesená",J219,0)</f>
        <v>0</v>
      </c>
      <c r="BH219" s="147">
        <f>IF(N219="sníž. přenesená",J219,0)</f>
        <v>0</v>
      </c>
      <c r="BI219" s="147">
        <f>IF(N219="nulová",J219,0)</f>
        <v>0</v>
      </c>
      <c r="BJ219" s="18" t="s">
        <v>85</v>
      </c>
      <c r="BK219" s="147">
        <f>ROUND(I219*H219,2)</f>
        <v>0</v>
      </c>
      <c r="BL219" s="18" t="s">
        <v>178</v>
      </c>
      <c r="BM219" s="146" t="s">
        <v>669</v>
      </c>
    </row>
    <row r="220" spans="2:65" s="1" customFormat="1" ht="10.199999999999999" x14ac:dyDescent="0.2">
      <c r="B220" s="34"/>
      <c r="D220" s="148" t="s">
        <v>180</v>
      </c>
      <c r="F220" s="149" t="s">
        <v>384</v>
      </c>
      <c r="I220" s="150"/>
      <c r="L220" s="34"/>
      <c r="M220" s="151"/>
      <c r="T220" s="55"/>
      <c r="AT220" s="18" t="s">
        <v>180</v>
      </c>
      <c r="AU220" s="18" t="s">
        <v>87</v>
      </c>
    </row>
    <row r="221" spans="2:65" s="1" customFormat="1" ht="10.199999999999999" x14ac:dyDescent="0.2">
      <c r="B221" s="34"/>
      <c r="D221" s="152" t="s">
        <v>182</v>
      </c>
      <c r="F221" s="153" t="s">
        <v>526</v>
      </c>
      <c r="I221" s="150"/>
      <c r="L221" s="34"/>
      <c r="M221" s="151"/>
      <c r="T221" s="55"/>
      <c r="AT221" s="18" t="s">
        <v>182</v>
      </c>
      <c r="AU221" s="18" t="s">
        <v>87</v>
      </c>
    </row>
    <row r="222" spans="2:65" s="1" customFormat="1" ht="16.5" customHeight="1" x14ac:dyDescent="0.2">
      <c r="B222" s="34"/>
      <c r="C222" s="134" t="s">
        <v>386</v>
      </c>
      <c r="D222" s="134" t="s">
        <v>174</v>
      </c>
      <c r="E222" s="135" t="s">
        <v>387</v>
      </c>
      <c r="F222" s="136" t="s">
        <v>388</v>
      </c>
      <c r="G222" s="137" t="s">
        <v>177</v>
      </c>
      <c r="H222" s="138">
        <v>9.3249999999999993</v>
      </c>
      <c r="I222" s="139"/>
      <c r="J222" s="140">
        <f>ROUND(I222*H222,2)</f>
        <v>0</v>
      </c>
      <c r="K222" s="141"/>
      <c r="L222" s="34"/>
      <c r="M222" s="142" t="s">
        <v>34</v>
      </c>
      <c r="N222" s="143" t="s">
        <v>49</v>
      </c>
      <c r="P222" s="144">
        <f>O222*H222</f>
        <v>0</v>
      </c>
      <c r="Q222" s="144">
        <v>3.2000000000000002E-3</v>
      </c>
      <c r="R222" s="144">
        <f>Q222*H222</f>
        <v>2.9839999999999998E-2</v>
      </c>
      <c r="S222" s="144">
        <v>0</v>
      </c>
      <c r="T222" s="145">
        <f>S222*H222</f>
        <v>0</v>
      </c>
      <c r="AR222" s="146" t="s">
        <v>178</v>
      </c>
      <c r="AT222" s="146" t="s">
        <v>174</v>
      </c>
      <c r="AU222" s="146" t="s">
        <v>87</v>
      </c>
      <c r="AY222" s="18" t="s">
        <v>172</v>
      </c>
      <c r="BE222" s="147">
        <f>IF(N222="základní",J222,0)</f>
        <v>0</v>
      </c>
      <c r="BF222" s="147">
        <f>IF(N222="snížená",J222,0)</f>
        <v>0</v>
      </c>
      <c r="BG222" s="147">
        <f>IF(N222="zákl. přenesená",J222,0)</f>
        <v>0</v>
      </c>
      <c r="BH222" s="147">
        <f>IF(N222="sníž. přenesená",J222,0)</f>
        <v>0</v>
      </c>
      <c r="BI222" s="147">
        <f>IF(N222="nulová",J222,0)</f>
        <v>0</v>
      </c>
      <c r="BJ222" s="18" t="s">
        <v>85</v>
      </c>
      <c r="BK222" s="147">
        <f>ROUND(I222*H222,2)</f>
        <v>0</v>
      </c>
      <c r="BL222" s="18" t="s">
        <v>178</v>
      </c>
      <c r="BM222" s="146" t="s">
        <v>670</v>
      </c>
    </row>
    <row r="223" spans="2:65" s="1" customFormat="1" ht="10.199999999999999" x14ac:dyDescent="0.2">
      <c r="B223" s="34"/>
      <c r="D223" s="148" t="s">
        <v>180</v>
      </c>
      <c r="F223" s="149" t="s">
        <v>390</v>
      </c>
      <c r="I223" s="150"/>
      <c r="L223" s="34"/>
      <c r="M223" s="151"/>
      <c r="T223" s="55"/>
      <c r="AT223" s="18" t="s">
        <v>180</v>
      </c>
      <c r="AU223" s="18" t="s">
        <v>87</v>
      </c>
    </row>
    <row r="224" spans="2:65" s="1" customFormat="1" ht="10.199999999999999" x14ac:dyDescent="0.2">
      <c r="B224" s="34"/>
      <c r="D224" s="152" t="s">
        <v>182</v>
      </c>
      <c r="F224" s="153" t="s">
        <v>528</v>
      </c>
      <c r="I224" s="150"/>
      <c r="L224" s="34"/>
      <c r="M224" s="151"/>
      <c r="T224" s="55"/>
      <c r="AT224" s="18" t="s">
        <v>182</v>
      </c>
      <c r="AU224" s="18" t="s">
        <v>87</v>
      </c>
    </row>
    <row r="225" spans="2:65" s="12" customFormat="1" ht="10.199999999999999" x14ac:dyDescent="0.2">
      <c r="B225" s="154"/>
      <c r="D225" s="148" t="s">
        <v>184</v>
      </c>
      <c r="E225" s="155" t="s">
        <v>34</v>
      </c>
      <c r="F225" s="156" t="s">
        <v>665</v>
      </c>
      <c r="H225" s="157">
        <v>3.9750000000000001</v>
      </c>
      <c r="I225" s="158"/>
      <c r="L225" s="154"/>
      <c r="M225" s="159"/>
      <c r="T225" s="160"/>
      <c r="AT225" s="155" t="s">
        <v>184</v>
      </c>
      <c r="AU225" s="155" t="s">
        <v>87</v>
      </c>
      <c r="AV225" s="12" t="s">
        <v>87</v>
      </c>
      <c r="AW225" s="12" t="s">
        <v>39</v>
      </c>
      <c r="AX225" s="12" t="s">
        <v>78</v>
      </c>
      <c r="AY225" s="155" t="s">
        <v>172</v>
      </c>
    </row>
    <row r="226" spans="2:65" s="12" customFormat="1" ht="10.199999999999999" x14ac:dyDescent="0.2">
      <c r="B226" s="154"/>
      <c r="D226" s="148" t="s">
        <v>184</v>
      </c>
      <c r="E226" s="155" t="s">
        <v>34</v>
      </c>
      <c r="F226" s="156" t="s">
        <v>666</v>
      </c>
      <c r="H226" s="157">
        <v>5.35</v>
      </c>
      <c r="I226" s="158"/>
      <c r="L226" s="154"/>
      <c r="M226" s="159"/>
      <c r="T226" s="160"/>
      <c r="AT226" s="155" t="s">
        <v>184</v>
      </c>
      <c r="AU226" s="155" t="s">
        <v>87</v>
      </c>
      <c r="AV226" s="12" t="s">
        <v>87</v>
      </c>
      <c r="AW226" s="12" t="s">
        <v>39</v>
      </c>
      <c r="AX226" s="12" t="s">
        <v>78</v>
      </c>
      <c r="AY226" s="155" t="s">
        <v>172</v>
      </c>
    </row>
    <row r="227" spans="2:65" s="13" customFormat="1" ht="10.199999999999999" x14ac:dyDescent="0.2">
      <c r="B227" s="164"/>
      <c r="D227" s="148" t="s">
        <v>184</v>
      </c>
      <c r="E227" s="165" t="s">
        <v>34</v>
      </c>
      <c r="F227" s="166" t="s">
        <v>259</v>
      </c>
      <c r="H227" s="167">
        <v>9.3249999999999993</v>
      </c>
      <c r="I227" s="168"/>
      <c r="L227" s="164"/>
      <c r="M227" s="169"/>
      <c r="T227" s="170"/>
      <c r="AT227" s="165" t="s">
        <v>184</v>
      </c>
      <c r="AU227" s="165" t="s">
        <v>87</v>
      </c>
      <c r="AV227" s="13" t="s">
        <v>178</v>
      </c>
      <c r="AW227" s="13" t="s">
        <v>39</v>
      </c>
      <c r="AX227" s="13" t="s">
        <v>85</v>
      </c>
      <c r="AY227" s="165" t="s">
        <v>172</v>
      </c>
    </row>
    <row r="228" spans="2:65" s="1" customFormat="1" ht="16.5" customHeight="1" x14ac:dyDescent="0.2">
      <c r="B228" s="34"/>
      <c r="C228" s="134" t="s">
        <v>393</v>
      </c>
      <c r="D228" s="134" t="s">
        <v>174</v>
      </c>
      <c r="E228" s="135" t="s">
        <v>394</v>
      </c>
      <c r="F228" s="136" t="s">
        <v>395</v>
      </c>
      <c r="G228" s="137" t="s">
        <v>228</v>
      </c>
      <c r="H228" s="138">
        <v>0.20599999999999999</v>
      </c>
      <c r="I228" s="139"/>
      <c r="J228" s="140">
        <f>ROUND(I228*H228,2)</f>
        <v>0</v>
      </c>
      <c r="K228" s="141"/>
      <c r="L228" s="34"/>
      <c r="M228" s="142" t="s">
        <v>34</v>
      </c>
      <c r="N228" s="143" t="s">
        <v>49</v>
      </c>
      <c r="P228" s="144">
        <f>O228*H228</f>
        <v>0</v>
      </c>
      <c r="Q228" s="144">
        <v>1.0555522399999999</v>
      </c>
      <c r="R228" s="144">
        <f>Q228*H228</f>
        <v>0.21744376143999997</v>
      </c>
      <c r="S228" s="144">
        <v>0</v>
      </c>
      <c r="T228" s="145">
        <f>S228*H228</f>
        <v>0</v>
      </c>
      <c r="AR228" s="146" t="s">
        <v>178</v>
      </c>
      <c r="AT228" s="146" t="s">
        <v>174</v>
      </c>
      <c r="AU228" s="146" t="s">
        <v>87</v>
      </c>
      <c r="AY228" s="18" t="s">
        <v>172</v>
      </c>
      <c r="BE228" s="147">
        <f>IF(N228="základní",J228,0)</f>
        <v>0</v>
      </c>
      <c r="BF228" s="147">
        <f>IF(N228="snížená",J228,0)</f>
        <v>0</v>
      </c>
      <c r="BG228" s="147">
        <f>IF(N228="zákl. přenesená",J228,0)</f>
        <v>0</v>
      </c>
      <c r="BH228" s="147">
        <f>IF(N228="sníž. přenesená",J228,0)</f>
        <v>0</v>
      </c>
      <c r="BI228" s="147">
        <f>IF(N228="nulová",J228,0)</f>
        <v>0</v>
      </c>
      <c r="BJ228" s="18" t="s">
        <v>85</v>
      </c>
      <c r="BK228" s="147">
        <f>ROUND(I228*H228,2)</f>
        <v>0</v>
      </c>
      <c r="BL228" s="18" t="s">
        <v>178</v>
      </c>
      <c r="BM228" s="146" t="s">
        <v>671</v>
      </c>
    </row>
    <row r="229" spans="2:65" s="1" customFormat="1" ht="28.8" x14ac:dyDescent="0.2">
      <c r="B229" s="34"/>
      <c r="D229" s="148" t="s">
        <v>180</v>
      </c>
      <c r="F229" s="149" t="s">
        <v>397</v>
      </c>
      <c r="I229" s="150"/>
      <c r="L229" s="34"/>
      <c r="M229" s="151"/>
      <c r="T229" s="55"/>
      <c r="AT229" s="18" t="s">
        <v>180</v>
      </c>
      <c r="AU229" s="18" t="s">
        <v>87</v>
      </c>
    </row>
    <row r="230" spans="2:65" s="1" customFormat="1" ht="10.199999999999999" x14ac:dyDescent="0.2">
      <c r="B230" s="34"/>
      <c r="D230" s="152" t="s">
        <v>182</v>
      </c>
      <c r="F230" s="153" t="s">
        <v>530</v>
      </c>
      <c r="I230" s="150"/>
      <c r="L230" s="34"/>
      <c r="M230" s="151"/>
      <c r="T230" s="55"/>
      <c r="AT230" s="18" t="s">
        <v>182</v>
      </c>
      <c r="AU230" s="18" t="s">
        <v>87</v>
      </c>
    </row>
    <row r="231" spans="2:65" s="14" customFormat="1" ht="10.199999999999999" x14ac:dyDescent="0.2">
      <c r="B231" s="171"/>
      <c r="D231" s="148" t="s">
        <v>184</v>
      </c>
      <c r="E231" s="172" t="s">
        <v>34</v>
      </c>
      <c r="F231" s="173" t="s">
        <v>399</v>
      </c>
      <c r="H231" s="172" t="s">
        <v>34</v>
      </c>
      <c r="I231" s="174"/>
      <c r="L231" s="171"/>
      <c r="M231" s="175"/>
      <c r="T231" s="176"/>
      <c r="AT231" s="172" t="s">
        <v>184</v>
      </c>
      <c r="AU231" s="172" t="s">
        <v>87</v>
      </c>
      <c r="AV231" s="14" t="s">
        <v>85</v>
      </c>
      <c r="AW231" s="14" t="s">
        <v>39</v>
      </c>
      <c r="AX231" s="14" t="s">
        <v>78</v>
      </c>
      <c r="AY231" s="172" t="s">
        <v>172</v>
      </c>
    </row>
    <row r="232" spans="2:65" s="14" customFormat="1" ht="10.199999999999999" x14ac:dyDescent="0.2">
      <c r="B232" s="171"/>
      <c r="D232" s="148" t="s">
        <v>184</v>
      </c>
      <c r="E232" s="172" t="s">
        <v>34</v>
      </c>
      <c r="F232" s="173" t="s">
        <v>400</v>
      </c>
      <c r="H232" s="172" t="s">
        <v>34</v>
      </c>
      <c r="I232" s="174"/>
      <c r="L232" s="171"/>
      <c r="M232" s="175"/>
      <c r="T232" s="176"/>
      <c r="AT232" s="172" t="s">
        <v>184</v>
      </c>
      <c r="AU232" s="172" t="s">
        <v>87</v>
      </c>
      <c r="AV232" s="14" t="s">
        <v>85</v>
      </c>
      <c r="AW232" s="14" t="s">
        <v>39</v>
      </c>
      <c r="AX232" s="14" t="s">
        <v>78</v>
      </c>
      <c r="AY232" s="172" t="s">
        <v>172</v>
      </c>
    </row>
    <row r="233" spans="2:65" s="12" customFormat="1" ht="10.199999999999999" x14ac:dyDescent="0.2">
      <c r="B233" s="154"/>
      <c r="D233" s="148" t="s">
        <v>184</v>
      </c>
      <c r="E233" s="155" t="s">
        <v>34</v>
      </c>
      <c r="F233" s="156" t="s">
        <v>663</v>
      </c>
      <c r="H233" s="157">
        <v>1.7130000000000001</v>
      </c>
      <c r="I233" s="158"/>
      <c r="L233" s="154"/>
      <c r="M233" s="159"/>
      <c r="T233" s="160"/>
      <c r="AT233" s="155" t="s">
        <v>184</v>
      </c>
      <c r="AU233" s="155" t="s">
        <v>87</v>
      </c>
      <c r="AV233" s="12" t="s">
        <v>87</v>
      </c>
      <c r="AW233" s="12" t="s">
        <v>39</v>
      </c>
      <c r="AX233" s="12" t="s">
        <v>78</v>
      </c>
      <c r="AY233" s="155" t="s">
        <v>172</v>
      </c>
    </row>
    <row r="234" spans="2:65" s="12" customFormat="1" ht="10.199999999999999" x14ac:dyDescent="0.2">
      <c r="B234" s="154"/>
      <c r="D234" s="148" t="s">
        <v>184</v>
      </c>
      <c r="E234" s="155" t="s">
        <v>34</v>
      </c>
      <c r="F234" s="156" t="s">
        <v>672</v>
      </c>
      <c r="H234" s="157">
        <v>0.20599999999999999</v>
      </c>
      <c r="I234" s="158"/>
      <c r="L234" s="154"/>
      <c r="M234" s="159"/>
      <c r="T234" s="160"/>
      <c r="AT234" s="155" t="s">
        <v>184</v>
      </c>
      <c r="AU234" s="155" t="s">
        <v>87</v>
      </c>
      <c r="AV234" s="12" t="s">
        <v>87</v>
      </c>
      <c r="AW234" s="12" t="s">
        <v>39</v>
      </c>
      <c r="AX234" s="12" t="s">
        <v>85</v>
      </c>
      <c r="AY234" s="155" t="s">
        <v>172</v>
      </c>
    </row>
    <row r="235" spans="2:65" s="11" customFormat="1" ht="22.8" customHeight="1" x14ac:dyDescent="0.25">
      <c r="B235" s="122"/>
      <c r="D235" s="123" t="s">
        <v>77</v>
      </c>
      <c r="E235" s="132" t="s">
        <v>269</v>
      </c>
      <c r="F235" s="132" t="s">
        <v>402</v>
      </c>
      <c r="I235" s="125"/>
      <c r="J235" s="133">
        <f>BK235</f>
        <v>0</v>
      </c>
      <c r="L235" s="122"/>
      <c r="M235" s="127"/>
      <c r="P235" s="128">
        <f>SUM(P236:P249)</f>
        <v>0</v>
      </c>
      <c r="R235" s="128">
        <f>SUM(R236:R249)</f>
        <v>0</v>
      </c>
      <c r="T235" s="129">
        <f>SUM(T236:T249)</f>
        <v>0</v>
      </c>
      <c r="AR235" s="123" t="s">
        <v>85</v>
      </c>
      <c r="AT235" s="130" t="s">
        <v>77</v>
      </c>
      <c r="AU235" s="130" t="s">
        <v>85</v>
      </c>
      <c r="AY235" s="123" t="s">
        <v>172</v>
      </c>
      <c r="BK235" s="131">
        <f>SUM(BK236:BK249)</f>
        <v>0</v>
      </c>
    </row>
    <row r="236" spans="2:65" s="1" customFormat="1" ht="21.75" customHeight="1" x14ac:dyDescent="0.2">
      <c r="B236" s="34"/>
      <c r="C236" s="134" t="s">
        <v>403</v>
      </c>
      <c r="D236" s="134" t="s">
        <v>174</v>
      </c>
      <c r="E236" s="135" t="s">
        <v>404</v>
      </c>
      <c r="F236" s="136" t="s">
        <v>405</v>
      </c>
      <c r="G236" s="137" t="s">
        <v>177</v>
      </c>
      <c r="H236" s="138">
        <v>38.4</v>
      </c>
      <c r="I236" s="139"/>
      <c r="J236" s="140">
        <f>ROUND(I236*H236,2)</f>
        <v>0</v>
      </c>
      <c r="K236" s="141"/>
      <c r="L236" s="34"/>
      <c r="M236" s="142" t="s">
        <v>34</v>
      </c>
      <c r="N236" s="143" t="s">
        <v>49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178</v>
      </c>
      <c r="AT236" s="146" t="s">
        <v>174</v>
      </c>
      <c r="AU236" s="146" t="s">
        <v>87</v>
      </c>
      <c r="AY236" s="18" t="s">
        <v>172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8" t="s">
        <v>85</v>
      </c>
      <c r="BK236" s="147">
        <f>ROUND(I236*H236,2)</f>
        <v>0</v>
      </c>
      <c r="BL236" s="18" t="s">
        <v>178</v>
      </c>
      <c r="BM236" s="146" t="s">
        <v>673</v>
      </c>
    </row>
    <row r="237" spans="2:65" s="1" customFormat="1" ht="19.2" x14ac:dyDescent="0.2">
      <c r="B237" s="34"/>
      <c r="D237" s="148" t="s">
        <v>180</v>
      </c>
      <c r="F237" s="149" t="s">
        <v>533</v>
      </c>
      <c r="I237" s="150"/>
      <c r="L237" s="34"/>
      <c r="M237" s="151"/>
      <c r="T237" s="55"/>
      <c r="AT237" s="18" t="s">
        <v>180</v>
      </c>
      <c r="AU237" s="18" t="s">
        <v>87</v>
      </c>
    </row>
    <row r="238" spans="2:65" s="1" customFormat="1" ht="10.199999999999999" x14ac:dyDescent="0.2">
      <c r="B238" s="34"/>
      <c r="D238" s="152" t="s">
        <v>182</v>
      </c>
      <c r="F238" s="153" t="s">
        <v>534</v>
      </c>
      <c r="I238" s="150"/>
      <c r="L238" s="34"/>
      <c r="M238" s="151"/>
      <c r="T238" s="55"/>
      <c r="AT238" s="18" t="s">
        <v>182</v>
      </c>
      <c r="AU238" s="18" t="s">
        <v>87</v>
      </c>
    </row>
    <row r="239" spans="2:65" s="12" customFormat="1" ht="10.199999999999999" x14ac:dyDescent="0.2">
      <c r="B239" s="154"/>
      <c r="D239" s="148" t="s">
        <v>184</v>
      </c>
      <c r="E239" s="155" t="s">
        <v>34</v>
      </c>
      <c r="F239" s="156" t="s">
        <v>674</v>
      </c>
      <c r="H239" s="157">
        <v>38.4</v>
      </c>
      <c r="I239" s="158"/>
      <c r="L239" s="154"/>
      <c r="M239" s="159"/>
      <c r="T239" s="160"/>
      <c r="AT239" s="155" t="s">
        <v>184</v>
      </c>
      <c r="AU239" s="155" t="s">
        <v>87</v>
      </c>
      <c r="AV239" s="12" t="s">
        <v>87</v>
      </c>
      <c r="AW239" s="12" t="s">
        <v>39</v>
      </c>
      <c r="AX239" s="12" t="s">
        <v>85</v>
      </c>
      <c r="AY239" s="155" t="s">
        <v>172</v>
      </c>
    </row>
    <row r="240" spans="2:65" s="1" customFormat="1" ht="21.75" customHeight="1" x14ac:dyDescent="0.2">
      <c r="B240" s="34"/>
      <c r="C240" s="134" t="s">
        <v>410</v>
      </c>
      <c r="D240" s="134" t="s">
        <v>174</v>
      </c>
      <c r="E240" s="135" t="s">
        <v>411</v>
      </c>
      <c r="F240" s="136" t="s">
        <v>536</v>
      </c>
      <c r="G240" s="137" t="s">
        <v>177</v>
      </c>
      <c r="H240" s="138">
        <v>576</v>
      </c>
      <c r="I240" s="139"/>
      <c r="J240" s="140">
        <f>ROUND(I240*H240,2)</f>
        <v>0</v>
      </c>
      <c r="K240" s="141"/>
      <c r="L240" s="34"/>
      <c r="M240" s="142" t="s">
        <v>34</v>
      </c>
      <c r="N240" s="143" t="s">
        <v>49</v>
      </c>
      <c r="P240" s="144">
        <f>O240*H240</f>
        <v>0</v>
      </c>
      <c r="Q240" s="144">
        <v>0</v>
      </c>
      <c r="R240" s="144">
        <f>Q240*H240</f>
        <v>0</v>
      </c>
      <c r="S240" s="144">
        <v>0</v>
      </c>
      <c r="T240" s="145">
        <f>S240*H240</f>
        <v>0</v>
      </c>
      <c r="AR240" s="146" t="s">
        <v>178</v>
      </c>
      <c r="AT240" s="146" t="s">
        <v>174</v>
      </c>
      <c r="AU240" s="146" t="s">
        <v>87</v>
      </c>
      <c r="AY240" s="18" t="s">
        <v>172</v>
      </c>
      <c r="BE240" s="147">
        <f>IF(N240="základní",J240,0)</f>
        <v>0</v>
      </c>
      <c r="BF240" s="147">
        <f>IF(N240="snížená",J240,0)</f>
        <v>0</v>
      </c>
      <c r="BG240" s="147">
        <f>IF(N240="zákl. přenesená",J240,0)</f>
        <v>0</v>
      </c>
      <c r="BH240" s="147">
        <f>IF(N240="sníž. přenesená",J240,0)</f>
        <v>0</v>
      </c>
      <c r="BI240" s="147">
        <f>IF(N240="nulová",J240,0)</f>
        <v>0</v>
      </c>
      <c r="BJ240" s="18" t="s">
        <v>85</v>
      </c>
      <c r="BK240" s="147">
        <f>ROUND(I240*H240,2)</f>
        <v>0</v>
      </c>
      <c r="BL240" s="18" t="s">
        <v>178</v>
      </c>
      <c r="BM240" s="146" t="s">
        <v>675</v>
      </c>
    </row>
    <row r="241" spans="2:65" s="1" customFormat="1" ht="19.2" x14ac:dyDescent="0.2">
      <c r="B241" s="34"/>
      <c r="D241" s="148" t="s">
        <v>180</v>
      </c>
      <c r="F241" s="149" t="s">
        <v>538</v>
      </c>
      <c r="I241" s="150"/>
      <c r="L241" s="34"/>
      <c r="M241" s="151"/>
      <c r="T241" s="55"/>
      <c r="AT241" s="18" t="s">
        <v>180</v>
      </c>
      <c r="AU241" s="18" t="s">
        <v>87</v>
      </c>
    </row>
    <row r="242" spans="2:65" s="1" customFormat="1" ht="10.199999999999999" x14ac:dyDescent="0.2">
      <c r="B242" s="34"/>
      <c r="D242" s="152" t="s">
        <v>182</v>
      </c>
      <c r="F242" s="153" t="s">
        <v>539</v>
      </c>
      <c r="I242" s="150"/>
      <c r="L242" s="34"/>
      <c r="M242" s="151"/>
      <c r="T242" s="55"/>
      <c r="AT242" s="18" t="s">
        <v>182</v>
      </c>
      <c r="AU242" s="18" t="s">
        <v>87</v>
      </c>
    </row>
    <row r="243" spans="2:65" s="12" customFormat="1" ht="10.199999999999999" x14ac:dyDescent="0.2">
      <c r="B243" s="154"/>
      <c r="D243" s="148" t="s">
        <v>184</v>
      </c>
      <c r="E243" s="155" t="s">
        <v>34</v>
      </c>
      <c r="F243" s="156" t="s">
        <v>676</v>
      </c>
      <c r="H243" s="157">
        <v>576</v>
      </c>
      <c r="I243" s="158"/>
      <c r="L243" s="154"/>
      <c r="M243" s="159"/>
      <c r="T243" s="160"/>
      <c r="AT243" s="155" t="s">
        <v>184</v>
      </c>
      <c r="AU243" s="155" t="s">
        <v>87</v>
      </c>
      <c r="AV243" s="12" t="s">
        <v>87</v>
      </c>
      <c r="AW243" s="12" t="s">
        <v>39</v>
      </c>
      <c r="AX243" s="12" t="s">
        <v>85</v>
      </c>
      <c r="AY243" s="155" t="s">
        <v>172</v>
      </c>
    </row>
    <row r="244" spans="2:65" s="1" customFormat="1" ht="24.15" customHeight="1" x14ac:dyDescent="0.2">
      <c r="B244" s="34"/>
      <c r="C244" s="134" t="s">
        <v>417</v>
      </c>
      <c r="D244" s="134" t="s">
        <v>174</v>
      </c>
      <c r="E244" s="135" t="s">
        <v>418</v>
      </c>
      <c r="F244" s="136" t="s">
        <v>419</v>
      </c>
      <c r="G244" s="137" t="s">
        <v>188</v>
      </c>
      <c r="H244" s="138">
        <v>1</v>
      </c>
      <c r="I244" s="139"/>
      <c r="J244" s="140">
        <f>ROUND(I244*H244,2)</f>
        <v>0</v>
      </c>
      <c r="K244" s="141"/>
      <c r="L244" s="34"/>
      <c r="M244" s="142" t="s">
        <v>34</v>
      </c>
      <c r="N244" s="143" t="s">
        <v>49</v>
      </c>
      <c r="P244" s="144">
        <f>O244*H244</f>
        <v>0</v>
      </c>
      <c r="Q244" s="144">
        <v>0</v>
      </c>
      <c r="R244" s="144">
        <f>Q244*H244</f>
        <v>0</v>
      </c>
      <c r="S244" s="144">
        <v>0</v>
      </c>
      <c r="T244" s="145">
        <f>S244*H244</f>
        <v>0</v>
      </c>
      <c r="AR244" s="146" t="s">
        <v>178</v>
      </c>
      <c r="AT244" s="146" t="s">
        <v>174</v>
      </c>
      <c r="AU244" s="146" t="s">
        <v>87</v>
      </c>
      <c r="AY244" s="18" t="s">
        <v>172</v>
      </c>
      <c r="BE244" s="147">
        <f>IF(N244="základní",J244,0)</f>
        <v>0</v>
      </c>
      <c r="BF244" s="147">
        <f>IF(N244="snížená",J244,0)</f>
        <v>0</v>
      </c>
      <c r="BG244" s="147">
        <f>IF(N244="zákl. přenesená",J244,0)</f>
        <v>0</v>
      </c>
      <c r="BH244" s="147">
        <f>IF(N244="sníž. přenesená",J244,0)</f>
        <v>0</v>
      </c>
      <c r="BI244" s="147">
        <f>IF(N244="nulová",J244,0)</f>
        <v>0</v>
      </c>
      <c r="BJ244" s="18" t="s">
        <v>85</v>
      </c>
      <c r="BK244" s="147">
        <f>ROUND(I244*H244,2)</f>
        <v>0</v>
      </c>
      <c r="BL244" s="18" t="s">
        <v>178</v>
      </c>
      <c r="BM244" s="146" t="s">
        <v>677</v>
      </c>
    </row>
    <row r="245" spans="2:65" s="1" customFormat="1" ht="19.2" x14ac:dyDescent="0.2">
      <c r="B245" s="34"/>
      <c r="D245" s="148" t="s">
        <v>180</v>
      </c>
      <c r="F245" s="149" t="s">
        <v>421</v>
      </c>
      <c r="I245" s="150"/>
      <c r="L245" s="34"/>
      <c r="M245" s="151"/>
      <c r="T245" s="55"/>
      <c r="AT245" s="18" t="s">
        <v>180</v>
      </c>
      <c r="AU245" s="18" t="s">
        <v>87</v>
      </c>
    </row>
    <row r="246" spans="2:65" s="1" customFormat="1" ht="10.199999999999999" x14ac:dyDescent="0.2">
      <c r="B246" s="34"/>
      <c r="D246" s="152" t="s">
        <v>182</v>
      </c>
      <c r="F246" s="153" t="s">
        <v>422</v>
      </c>
      <c r="I246" s="150"/>
      <c r="L246" s="34"/>
      <c r="M246" s="151"/>
      <c r="T246" s="55"/>
      <c r="AT246" s="18" t="s">
        <v>182</v>
      </c>
      <c r="AU246" s="18" t="s">
        <v>87</v>
      </c>
    </row>
    <row r="247" spans="2:65" s="1" customFormat="1" ht="21.75" customHeight="1" x14ac:dyDescent="0.2">
      <c r="B247" s="34"/>
      <c r="C247" s="134" t="s">
        <v>423</v>
      </c>
      <c r="D247" s="134" t="s">
        <v>174</v>
      </c>
      <c r="E247" s="135" t="s">
        <v>424</v>
      </c>
      <c r="F247" s="136" t="s">
        <v>425</v>
      </c>
      <c r="G247" s="137" t="s">
        <v>177</v>
      </c>
      <c r="H247" s="138">
        <v>38.4</v>
      </c>
      <c r="I247" s="139"/>
      <c r="J247" s="140">
        <f>ROUND(I247*H247,2)</f>
        <v>0</v>
      </c>
      <c r="K247" s="141"/>
      <c r="L247" s="34"/>
      <c r="M247" s="142" t="s">
        <v>34</v>
      </c>
      <c r="N247" s="143" t="s">
        <v>49</v>
      </c>
      <c r="P247" s="144">
        <f>O247*H247</f>
        <v>0</v>
      </c>
      <c r="Q247" s="144">
        <v>0</v>
      </c>
      <c r="R247" s="144">
        <f>Q247*H247</f>
        <v>0</v>
      </c>
      <c r="S247" s="144">
        <v>0</v>
      </c>
      <c r="T247" s="145">
        <f>S247*H247</f>
        <v>0</v>
      </c>
      <c r="AR247" s="146" t="s">
        <v>178</v>
      </c>
      <c r="AT247" s="146" t="s">
        <v>174</v>
      </c>
      <c r="AU247" s="146" t="s">
        <v>87</v>
      </c>
      <c r="AY247" s="18" t="s">
        <v>172</v>
      </c>
      <c r="BE247" s="147">
        <f>IF(N247="základní",J247,0)</f>
        <v>0</v>
      </c>
      <c r="BF247" s="147">
        <f>IF(N247="snížená",J247,0)</f>
        <v>0</v>
      </c>
      <c r="BG247" s="147">
        <f>IF(N247="zákl. přenesená",J247,0)</f>
        <v>0</v>
      </c>
      <c r="BH247" s="147">
        <f>IF(N247="sníž. přenesená",J247,0)</f>
        <v>0</v>
      </c>
      <c r="BI247" s="147">
        <f>IF(N247="nulová",J247,0)</f>
        <v>0</v>
      </c>
      <c r="BJ247" s="18" t="s">
        <v>85</v>
      </c>
      <c r="BK247" s="147">
        <f>ROUND(I247*H247,2)</f>
        <v>0</v>
      </c>
      <c r="BL247" s="18" t="s">
        <v>178</v>
      </c>
      <c r="BM247" s="146" t="s">
        <v>678</v>
      </c>
    </row>
    <row r="248" spans="2:65" s="1" customFormat="1" ht="19.2" x14ac:dyDescent="0.2">
      <c r="B248" s="34"/>
      <c r="D248" s="148" t="s">
        <v>180</v>
      </c>
      <c r="F248" s="149" t="s">
        <v>543</v>
      </c>
      <c r="I248" s="150"/>
      <c r="L248" s="34"/>
      <c r="M248" s="151"/>
      <c r="T248" s="55"/>
      <c r="AT248" s="18" t="s">
        <v>180</v>
      </c>
      <c r="AU248" s="18" t="s">
        <v>87</v>
      </c>
    </row>
    <row r="249" spans="2:65" s="1" customFormat="1" ht="10.199999999999999" x14ac:dyDescent="0.2">
      <c r="B249" s="34"/>
      <c r="D249" s="152" t="s">
        <v>182</v>
      </c>
      <c r="F249" s="153" t="s">
        <v>544</v>
      </c>
      <c r="I249" s="150"/>
      <c r="L249" s="34"/>
      <c r="M249" s="151"/>
      <c r="T249" s="55"/>
      <c r="AT249" s="18" t="s">
        <v>182</v>
      </c>
      <c r="AU249" s="18" t="s">
        <v>87</v>
      </c>
    </row>
    <row r="250" spans="2:65" s="11" customFormat="1" ht="22.8" customHeight="1" x14ac:dyDescent="0.25">
      <c r="B250" s="122"/>
      <c r="D250" s="123" t="s">
        <v>77</v>
      </c>
      <c r="E250" s="132" t="s">
        <v>429</v>
      </c>
      <c r="F250" s="132" t="s">
        <v>430</v>
      </c>
      <c r="I250" s="125"/>
      <c r="J250" s="133">
        <f>BK250</f>
        <v>0</v>
      </c>
      <c r="L250" s="122"/>
      <c r="M250" s="127"/>
      <c r="P250" s="128">
        <f>SUM(P251:P253)</f>
        <v>0</v>
      </c>
      <c r="R250" s="128">
        <f>SUM(R251:R253)</f>
        <v>0</v>
      </c>
      <c r="T250" s="129">
        <f>SUM(T251:T253)</f>
        <v>0</v>
      </c>
      <c r="AR250" s="123" t="s">
        <v>85</v>
      </c>
      <c r="AT250" s="130" t="s">
        <v>77</v>
      </c>
      <c r="AU250" s="130" t="s">
        <v>85</v>
      </c>
      <c r="AY250" s="123" t="s">
        <v>172</v>
      </c>
      <c r="BK250" s="131">
        <f>SUM(BK251:BK253)</f>
        <v>0</v>
      </c>
    </row>
    <row r="251" spans="2:65" s="1" customFormat="1" ht="16.5" customHeight="1" x14ac:dyDescent="0.2">
      <c r="B251" s="34"/>
      <c r="C251" s="134" t="s">
        <v>431</v>
      </c>
      <c r="D251" s="134" t="s">
        <v>174</v>
      </c>
      <c r="E251" s="135" t="s">
        <v>432</v>
      </c>
      <c r="F251" s="136" t="s">
        <v>433</v>
      </c>
      <c r="G251" s="137" t="s">
        <v>228</v>
      </c>
      <c r="H251" s="138">
        <v>65.766000000000005</v>
      </c>
      <c r="I251" s="139"/>
      <c r="J251" s="140">
        <f>ROUND(I251*H251,2)</f>
        <v>0</v>
      </c>
      <c r="K251" s="141"/>
      <c r="L251" s="34"/>
      <c r="M251" s="142" t="s">
        <v>34</v>
      </c>
      <c r="N251" s="143" t="s">
        <v>49</v>
      </c>
      <c r="P251" s="144">
        <f>O251*H251</f>
        <v>0</v>
      </c>
      <c r="Q251" s="144">
        <v>0</v>
      </c>
      <c r="R251" s="144">
        <f>Q251*H251</f>
        <v>0</v>
      </c>
      <c r="S251" s="144">
        <v>0</v>
      </c>
      <c r="T251" s="145">
        <f>S251*H251</f>
        <v>0</v>
      </c>
      <c r="AR251" s="146" t="s">
        <v>178</v>
      </c>
      <c r="AT251" s="146" t="s">
        <v>174</v>
      </c>
      <c r="AU251" s="146" t="s">
        <v>87</v>
      </c>
      <c r="AY251" s="18" t="s">
        <v>172</v>
      </c>
      <c r="BE251" s="147">
        <f>IF(N251="základní",J251,0)</f>
        <v>0</v>
      </c>
      <c r="BF251" s="147">
        <f>IF(N251="snížená",J251,0)</f>
        <v>0</v>
      </c>
      <c r="BG251" s="147">
        <f>IF(N251="zákl. přenesená",J251,0)</f>
        <v>0</v>
      </c>
      <c r="BH251" s="147">
        <f>IF(N251="sníž. přenesená",J251,0)</f>
        <v>0</v>
      </c>
      <c r="BI251" s="147">
        <f>IF(N251="nulová",J251,0)</f>
        <v>0</v>
      </c>
      <c r="BJ251" s="18" t="s">
        <v>85</v>
      </c>
      <c r="BK251" s="147">
        <f>ROUND(I251*H251,2)</f>
        <v>0</v>
      </c>
      <c r="BL251" s="18" t="s">
        <v>178</v>
      </c>
      <c r="BM251" s="146" t="s">
        <v>679</v>
      </c>
    </row>
    <row r="252" spans="2:65" s="1" customFormat="1" ht="19.2" x14ac:dyDescent="0.2">
      <c r="B252" s="34"/>
      <c r="D252" s="148" t="s">
        <v>180</v>
      </c>
      <c r="F252" s="149" t="s">
        <v>435</v>
      </c>
      <c r="I252" s="150"/>
      <c r="L252" s="34"/>
      <c r="M252" s="151"/>
      <c r="T252" s="55"/>
      <c r="AT252" s="18" t="s">
        <v>180</v>
      </c>
      <c r="AU252" s="18" t="s">
        <v>87</v>
      </c>
    </row>
    <row r="253" spans="2:65" s="1" customFormat="1" ht="10.199999999999999" x14ac:dyDescent="0.2">
      <c r="B253" s="34"/>
      <c r="D253" s="152" t="s">
        <v>182</v>
      </c>
      <c r="F253" s="153" t="s">
        <v>436</v>
      </c>
      <c r="I253" s="150"/>
      <c r="L253" s="34"/>
      <c r="M253" s="151"/>
      <c r="T253" s="55"/>
      <c r="AT253" s="18" t="s">
        <v>182</v>
      </c>
      <c r="AU253" s="18" t="s">
        <v>87</v>
      </c>
    </row>
    <row r="254" spans="2:65" s="11" customFormat="1" ht="25.95" customHeight="1" x14ac:dyDescent="0.25">
      <c r="B254" s="122"/>
      <c r="D254" s="123" t="s">
        <v>77</v>
      </c>
      <c r="E254" s="124" t="s">
        <v>437</v>
      </c>
      <c r="F254" s="124" t="s">
        <v>437</v>
      </c>
      <c r="I254" s="125"/>
      <c r="J254" s="126">
        <f>BK254</f>
        <v>0</v>
      </c>
      <c r="L254" s="122"/>
      <c r="M254" s="127"/>
      <c r="P254" s="128">
        <f>P255</f>
        <v>0</v>
      </c>
      <c r="R254" s="128">
        <f>R255</f>
        <v>0</v>
      </c>
      <c r="T254" s="129">
        <f>T255</f>
        <v>0</v>
      </c>
      <c r="AR254" s="123" t="s">
        <v>87</v>
      </c>
      <c r="AT254" s="130" t="s">
        <v>77</v>
      </c>
      <c r="AU254" s="130" t="s">
        <v>78</v>
      </c>
      <c r="AY254" s="123" t="s">
        <v>172</v>
      </c>
      <c r="BK254" s="131">
        <f>BK255</f>
        <v>0</v>
      </c>
    </row>
    <row r="255" spans="2:65" s="11" customFormat="1" ht="22.8" customHeight="1" x14ac:dyDescent="0.25">
      <c r="B255" s="122"/>
      <c r="D255" s="123" t="s">
        <v>77</v>
      </c>
      <c r="E255" s="132" t="s">
        <v>438</v>
      </c>
      <c r="F255" s="132" t="s">
        <v>439</v>
      </c>
      <c r="I255" s="125"/>
      <c r="J255" s="133">
        <f>BK255</f>
        <v>0</v>
      </c>
      <c r="L255" s="122"/>
      <c r="M255" s="127"/>
      <c r="P255" s="128">
        <f>SUM(P256:P263)</f>
        <v>0</v>
      </c>
      <c r="R255" s="128">
        <f>SUM(R256:R263)</f>
        <v>0</v>
      </c>
      <c r="T255" s="129">
        <f>SUM(T256:T263)</f>
        <v>0</v>
      </c>
      <c r="AR255" s="123" t="s">
        <v>87</v>
      </c>
      <c r="AT255" s="130" t="s">
        <v>77</v>
      </c>
      <c r="AU255" s="130" t="s">
        <v>85</v>
      </c>
      <c r="AY255" s="123" t="s">
        <v>172</v>
      </c>
      <c r="BK255" s="131">
        <f>SUM(BK256:BK263)</f>
        <v>0</v>
      </c>
    </row>
    <row r="256" spans="2:65" s="1" customFormat="1" ht="24.15" customHeight="1" x14ac:dyDescent="0.2">
      <c r="B256" s="34"/>
      <c r="C256" s="134" t="s">
        <v>440</v>
      </c>
      <c r="D256" s="134" t="s">
        <v>174</v>
      </c>
      <c r="E256" s="135" t="s">
        <v>441</v>
      </c>
      <c r="F256" s="136" t="s">
        <v>442</v>
      </c>
      <c r="G256" s="137" t="s">
        <v>188</v>
      </c>
      <c r="H256" s="138">
        <v>45</v>
      </c>
      <c r="I256" s="139"/>
      <c r="J256" s="140">
        <f>ROUND(I256*H256,2)</f>
        <v>0</v>
      </c>
      <c r="K256" s="141"/>
      <c r="L256" s="34"/>
      <c r="M256" s="142" t="s">
        <v>34</v>
      </c>
      <c r="N256" s="143" t="s">
        <v>49</v>
      </c>
      <c r="P256" s="144">
        <f>O256*H256</f>
        <v>0</v>
      </c>
      <c r="Q256" s="144">
        <v>0</v>
      </c>
      <c r="R256" s="144">
        <f>Q256*H256</f>
        <v>0</v>
      </c>
      <c r="S256" s="144">
        <v>0</v>
      </c>
      <c r="T256" s="145">
        <f>S256*H256</f>
        <v>0</v>
      </c>
      <c r="AR256" s="146" t="s">
        <v>329</v>
      </c>
      <c r="AT256" s="146" t="s">
        <v>174</v>
      </c>
      <c r="AU256" s="146" t="s">
        <v>87</v>
      </c>
      <c r="AY256" s="18" t="s">
        <v>172</v>
      </c>
      <c r="BE256" s="147">
        <f>IF(N256="základní",J256,0)</f>
        <v>0</v>
      </c>
      <c r="BF256" s="147">
        <f>IF(N256="snížená",J256,0)</f>
        <v>0</v>
      </c>
      <c r="BG256" s="147">
        <f>IF(N256="zákl. přenesená",J256,0)</f>
        <v>0</v>
      </c>
      <c r="BH256" s="147">
        <f>IF(N256="sníž. přenesená",J256,0)</f>
        <v>0</v>
      </c>
      <c r="BI256" s="147">
        <f>IF(N256="nulová",J256,0)</f>
        <v>0</v>
      </c>
      <c r="BJ256" s="18" t="s">
        <v>85</v>
      </c>
      <c r="BK256" s="147">
        <f>ROUND(I256*H256,2)</f>
        <v>0</v>
      </c>
      <c r="BL256" s="18" t="s">
        <v>329</v>
      </c>
      <c r="BM256" s="146" t="s">
        <v>680</v>
      </c>
    </row>
    <row r="257" spans="2:65" s="1" customFormat="1" ht="19.2" x14ac:dyDescent="0.2">
      <c r="B257" s="34"/>
      <c r="D257" s="148" t="s">
        <v>180</v>
      </c>
      <c r="F257" s="149" t="s">
        <v>442</v>
      </c>
      <c r="I257" s="150"/>
      <c r="L257" s="34"/>
      <c r="M257" s="151"/>
      <c r="T257" s="55"/>
      <c r="AT257" s="18" t="s">
        <v>180</v>
      </c>
      <c r="AU257" s="18" t="s">
        <v>87</v>
      </c>
    </row>
    <row r="258" spans="2:65" s="12" customFormat="1" ht="10.199999999999999" x14ac:dyDescent="0.2">
      <c r="B258" s="154"/>
      <c r="D258" s="148" t="s">
        <v>184</v>
      </c>
      <c r="E258" s="155" t="s">
        <v>34</v>
      </c>
      <c r="F258" s="156" t="s">
        <v>444</v>
      </c>
      <c r="H258" s="157">
        <v>27</v>
      </c>
      <c r="I258" s="158"/>
      <c r="L258" s="154"/>
      <c r="M258" s="159"/>
      <c r="T258" s="160"/>
      <c r="AT258" s="155" t="s">
        <v>184</v>
      </c>
      <c r="AU258" s="155" t="s">
        <v>87</v>
      </c>
      <c r="AV258" s="12" t="s">
        <v>87</v>
      </c>
      <c r="AW258" s="12" t="s">
        <v>39</v>
      </c>
      <c r="AX258" s="12" t="s">
        <v>78</v>
      </c>
      <c r="AY258" s="155" t="s">
        <v>172</v>
      </c>
    </row>
    <row r="259" spans="2:65" s="12" customFormat="1" ht="10.199999999999999" x14ac:dyDescent="0.2">
      <c r="B259" s="154"/>
      <c r="D259" s="148" t="s">
        <v>184</v>
      </c>
      <c r="E259" s="155" t="s">
        <v>34</v>
      </c>
      <c r="F259" s="156" t="s">
        <v>681</v>
      </c>
      <c r="H259" s="157">
        <v>18</v>
      </c>
      <c r="I259" s="158"/>
      <c r="L259" s="154"/>
      <c r="M259" s="159"/>
      <c r="T259" s="160"/>
      <c r="AT259" s="155" t="s">
        <v>184</v>
      </c>
      <c r="AU259" s="155" t="s">
        <v>87</v>
      </c>
      <c r="AV259" s="12" t="s">
        <v>87</v>
      </c>
      <c r="AW259" s="12" t="s">
        <v>39</v>
      </c>
      <c r="AX259" s="12" t="s">
        <v>78</v>
      </c>
      <c r="AY259" s="155" t="s">
        <v>172</v>
      </c>
    </row>
    <row r="260" spans="2:65" s="13" customFormat="1" ht="10.199999999999999" x14ac:dyDescent="0.2">
      <c r="B260" s="164"/>
      <c r="D260" s="148" t="s">
        <v>184</v>
      </c>
      <c r="E260" s="165" t="s">
        <v>34</v>
      </c>
      <c r="F260" s="166" t="s">
        <v>259</v>
      </c>
      <c r="H260" s="167">
        <v>45</v>
      </c>
      <c r="I260" s="168"/>
      <c r="L260" s="164"/>
      <c r="M260" s="169"/>
      <c r="T260" s="170"/>
      <c r="AT260" s="165" t="s">
        <v>184</v>
      </c>
      <c r="AU260" s="165" t="s">
        <v>87</v>
      </c>
      <c r="AV260" s="13" t="s">
        <v>178</v>
      </c>
      <c r="AW260" s="13" t="s">
        <v>39</v>
      </c>
      <c r="AX260" s="13" t="s">
        <v>85</v>
      </c>
      <c r="AY260" s="165" t="s">
        <v>172</v>
      </c>
    </row>
    <row r="261" spans="2:65" s="1" customFormat="1" ht="24.15" customHeight="1" x14ac:dyDescent="0.2">
      <c r="B261" s="34"/>
      <c r="C261" s="134" t="s">
        <v>445</v>
      </c>
      <c r="D261" s="134" t="s">
        <v>174</v>
      </c>
      <c r="E261" s="135" t="s">
        <v>446</v>
      </c>
      <c r="F261" s="136" t="s">
        <v>447</v>
      </c>
      <c r="G261" s="137" t="s">
        <v>188</v>
      </c>
      <c r="H261" s="138">
        <v>21</v>
      </c>
      <c r="I261" s="139"/>
      <c r="J261" s="140">
        <f>ROUND(I261*H261,2)</f>
        <v>0</v>
      </c>
      <c r="K261" s="141"/>
      <c r="L261" s="34"/>
      <c r="M261" s="142" t="s">
        <v>34</v>
      </c>
      <c r="N261" s="143" t="s">
        <v>49</v>
      </c>
      <c r="P261" s="144">
        <f>O261*H261</f>
        <v>0</v>
      </c>
      <c r="Q261" s="144">
        <v>0</v>
      </c>
      <c r="R261" s="144">
        <f>Q261*H261</f>
        <v>0</v>
      </c>
      <c r="S261" s="144">
        <v>0</v>
      </c>
      <c r="T261" s="145">
        <f>S261*H261</f>
        <v>0</v>
      </c>
      <c r="AR261" s="146" t="s">
        <v>329</v>
      </c>
      <c r="AT261" s="146" t="s">
        <v>174</v>
      </c>
      <c r="AU261" s="146" t="s">
        <v>87</v>
      </c>
      <c r="AY261" s="18" t="s">
        <v>172</v>
      </c>
      <c r="BE261" s="147">
        <f>IF(N261="základní",J261,0)</f>
        <v>0</v>
      </c>
      <c r="BF261" s="147">
        <f>IF(N261="snížená",J261,0)</f>
        <v>0</v>
      </c>
      <c r="BG261" s="147">
        <f>IF(N261="zákl. přenesená",J261,0)</f>
        <v>0</v>
      </c>
      <c r="BH261" s="147">
        <f>IF(N261="sníž. přenesená",J261,0)</f>
        <v>0</v>
      </c>
      <c r="BI261" s="147">
        <f>IF(N261="nulová",J261,0)</f>
        <v>0</v>
      </c>
      <c r="BJ261" s="18" t="s">
        <v>85</v>
      </c>
      <c r="BK261" s="147">
        <f>ROUND(I261*H261,2)</f>
        <v>0</v>
      </c>
      <c r="BL261" s="18" t="s">
        <v>329</v>
      </c>
      <c r="BM261" s="146" t="s">
        <v>682</v>
      </c>
    </row>
    <row r="262" spans="2:65" s="1" customFormat="1" ht="19.2" x14ac:dyDescent="0.2">
      <c r="B262" s="34"/>
      <c r="D262" s="148" t="s">
        <v>180</v>
      </c>
      <c r="F262" s="149" t="s">
        <v>449</v>
      </c>
      <c r="I262" s="150"/>
      <c r="L262" s="34"/>
      <c r="M262" s="151"/>
      <c r="T262" s="55"/>
      <c r="AT262" s="18" t="s">
        <v>180</v>
      </c>
      <c r="AU262" s="18" t="s">
        <v>87</v>
      </c>
    </row>
    <row r="263" spans="2:65" s="12" customFormat="1" ht="10.199999999999999" x14ac:dyDescent="0.2">
      <c r="B263" s="154"/>
      <c r="D263" s="148" t="s">
        <v>184</v>
      </c>
      <c r="E263" s="155" t="s">
        <v>34</v>
      </c>
      <c r="F263" s="156" t="s">
        <v>450</v>
      </c>
      <c r="H263" s="157">
        <v>21</v>
      </c>
      <c r="I263" s="158"/>
      <c r="L263" s="154"/>
      <c r="M263" s="161"/>
      <c r="N263" s="162"/>
      <c r="O263" s="162"/>
      <c r="P263" s="162"/>
      <c r="Q263" s="162"/>
      <c r="R263" s="162"/>
      <c r="S263" s="162"/>
      <c r="T263" s="163"/>
      <c r="AT263" s="155" t="s">
        <v>184</v>
      </c>
      <c r="AU263" s="155" t="s">
        <v>87</v>
      </c>
      <c r="AV263" s="12" t="s">
        <v>87</v>
      </c>
      <c r="AW263" s="12" t="s">
        <v>39</v>
      </c>
      <c r="AX263" s="12" t="s">
        <v>85</v>
      </c>
      <c r="AY263" s="155" t="s">
        <v>172</v>
      </c>
    </row>
    <row r="264" spans="2:65" s="1" customFormat="1" ht="6.9" customHeight="1" x14ac:dyDescent="0.2">
      <c r="B264" s="43"/>
      <c r="C264" s="44"/>
      <c r="D264" s="44"/>
      <c r="E264" s="44"/>
      <c r="F264" s="44"/>
      <c r="G264" s="44"/>
      <c r="H264" s="44"/>
      <c r="I264" s="44"/>
      <c r="J264" s="44"/>
      <c r="K264" s="44"/>
      <c r="L264" s="34"/>
    </row>
  </sheetData>
  <sheetProtection algorithmName="SHA-512" hashValue="qvK5hScIBjPqIF0s2sZbAlsCJSZXYcE5Av0bb30yn1NQ4/4klaFWqdDdtVJx92cJsUF9wUPOE39FeQ9UzNy2mg==" saltValue="gff8lWMB2CeECHOPQT8FCtVW2frovFwo2Ec7QRVcvFnY3LzdkGkcdsTzr9x5IEUw3aTKvmZ0CXB7ZhnFb/rcYw==" spinCount="100000" sheet="1" objects="1" scenarios="1" formatColumns="0" formatRows="0" autoFilter="0"/>
  <autoFilter ref="C93:K263" xr:uid="{00000000-0009-0000-0000-000005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 xr:uid="{00000000-0004-0000-0500-000000000000}"/>
    <hyperlink ref="F103" r:id="rId2" xr:uid="{00000000-0004-0000-0500-000001000000}"/>
    <hyperlink ref="F107" r:id="rId3" xr:uid="{00000000-0004-0000-0500-000002000000}"/>
    <hyperlink ref="F111" r:id="rId4" xr:uid="{00000000-0004-0000-0500-000003000000}"/>
    <hyperlink ref="F115" r:id="rId5" xr:uid="{00000000-0004-0000-0500-000004000000}"/>
    <hyperlink ref="F119" r:id="rId6" xr:uid="{00000000-0004-0000-0500-000005000000}"/>
    <hyperlink ref="F124" r:id="rId7" xr:uid="{00000000-0004-0000-0500-000006000000}"/>
    <hyperlink ref="F129" r:id="rId8" xr:uid="{00000000-0004-0000-0500-000007000000}"/>
    <hyperlink ref="F135" r:id="rId9" xr:uid="{00000000-0004-0000-0500-000008000000}"/>
    <hyperlink ref="F139" r:id="rId10" xr:uid="{00000000-0004-0000-0500-000009000000}"/>
    <hyperlink ref="F147" r:id="rId11" xr:uid="{00000000-0004-0000-0500-00000A000000}"/>
    <hyperlink ref="F151" r:id="rId12" xr:uid="{00000000-0004-0000-0500-00000B000000}"/>
    <hyperlink ref="F158" r:id="rId13" xr:uid="{00000000-0004-0000-0500-00000C000000}"/>
    <hyperlink ref="F168" r:id="rId14" xr:uid="{00000000-0004-0000-0500-00000D000000}"/>
    <hyperlink ref="F179" r:id="rId15" xr:uid="{00000000-0004-0000-0500-00000E000000}"/>
    <hyperlink ref="F182" r:id="rId16" xr:uid="{00000000-0004-0000-0500-00000F000000}"/>
    <hyperlink ref="F191" r:id="rId17" xr:uid="{00000000-0004-0000-0500-000010000000}"/>
    <hyperlink ref="F204" r:id="rId18" xr:uid="{00000000-0004-0000-0500-000011000000}"/>
    <hyperlink ref="F208" r:id="rId19" xr:uid="{00000000-0004-0000-0500-000012000000}"/>
    <hyperlink ref="F214" r:id="rId20" xr:uid="{00000000-0004-0000-0500-000013000000}"/>
    <hyperlink ref="F217" r:id="rId21" xr:uid="{00000000-0004-0000-0500-000014000000}"/>
    <hyperlink ref="F221" r:id="rId22" xr:uid="{00000000-0004-0000-0500-000015000000}"/>
    <hyperlink ref="F224" r:id="rId23" xr:uid="{00000000-0004-0000-0500-000016000000}"/>
    <hyperlink ref="F230" r:id="rId24" xr:uid="{00000000-0004-0000-0500-000017000000}"/>
    <hyperlink ref="F238" r:id="rId25" xr:uid="{00000000-0004-0000-0500-000018000000}"/>
    <hyperlink ref="F242" r:id="rId26" xr:uid="{00000000-0004-0000-0500-000019000000}"/>
    <hyperlink ref="F246" r:id="rId27" xr:uid="{00000000-0004-0000-0500-00001A000000}"/>
    <hyperlink ref="F249" r:id="rId28" xr:uid="{00000000-0004-0000-0500-00001B000000}"/>
    <hyperlink ref="F253" r:id="rId29" xr:uid="{00000000-0004-0000-05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48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103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148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683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19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ROUND(J94,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ROUND((SUM(BE94:BE247)),  2)</f>
        <v>0</v>
      </c>
      <c r="I35" s="95">
        <v>0.21</v>
      </c>
      <c r="J35" s="85">
        <f>ROUND(((SUM(BE94:BE247))*I35),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ROUND((SUM(BF94:BF247)),  2)</f>
        <v>0</v>
      </c>
      <c r="I36" s="95">
        <v>0.12</v>
      </c>
      <c r="J36" s="85">
        <f>ROUND(((SUM(BF94:BF247))*I36),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ROUND((SUM(BG94:BG247)),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ROUND((SUM(BH94:BH247)),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ROUND((SUM(BI94:BI247)),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148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11 - KOLUMBÁRIUM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J94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J95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J96</f>
        <v>0</v>
      </c>
      <c r="L65" s="109"/>
    </row>
    <row r="66" spans="2:12" s="9" customFormat="1" ht="19.95" customHeight="1" x14ac:dyDescent="0.2">
      <c r="B66" s="109"/>
      <c r="D66" s="110" t="s">
        <v>206</v>
      </c>
      <c r="E66" s="111"/>
      <c r="F66" s="111"/>
      <c r="G66" s="111"/>
      <c r="H66" s="111"/>
      <c r="I66" s="111"/>
      <c r="J66" s="112">
        <f>J121</f>
        <v>0</v>
      </c>
      <c r="L66" s="109"/>
    </row>
    <row r="67" spans="2:12" s="9" customFormat="1" ht="19.95" customHeight="1" x14ac:dyDescent="0.2">
      <c r="B67" s="109"/>
      <c r="D67" s="110" t="s">
        <v>207</v>
      </c>
      <c r="E67" s="111"/>
      <c r="F67" s="111"/>
      <c r="G67" s="111"/>
      <c r="H67" s="111"/>
      <c r="I67" s="111"/>
      <c r="J67" s="112">
        <f>J153</f>
        <v>0</v>
      </c>
      <c r="L67" s="109"/>
    </row>
    <row r="68" spans="2:12" s="9" customFormat="1" ht="19.95" customHeight="1" x14ac:dyDescent="0.2">
      <c r="B68" s="109"/>
      <c r="D68" s="110" t="s">
        <v>208</v>
      </c>
      <c r="E68" s="111"/>
      <c r="F68" s="111"/>
      <c r="G68" s="111"/>
      <c r="H68" s="111"/>
      <c r="I68" s="111"/>
      <c r="J68" s="112">
        <f>J187</f>
        <v>0</v>
      </c>
      <c r="L68" s="109"/>
    </row>
    <row r="69" spans="2:12" s="9" customFormat="1" ht="19.95" customHeight="1" x14ac:dyDescent="0.2">
      <c r="B69" s="109"/>
      <c r="D69" s="110" t="s">
        <v>209</v>
      </c>
      <c r="E69" s="111"/>
      <c r="F69" s="111"/>
      <c r="G69" s="111"/>
      <c r="H69" s="111"/>
      <c r="I69" s="111"/>
      <c r="J69" s="112">
        <f>J219</f>
        <v>0</v>
      </c>
      <c r="L69" s="109"/>
    </row>
    <row r="70" spans="2:12" s="9" customFormat="1" ht="19.95" customHeight="1" x14ac:dyDescent="0.2">
      <c r="B70" s="109"/>
      <c r="D70" s="110" t="s">
        <v>210</v>
      </c>
      <c r="E70" s="111"/>
      <c r="F70" s="111"/>
      <c r="G70" s="111"/>
      <c r="H70" s="111"/>
      <c r="I70" s="111"/>
      <c r="J70" s="112">
        <f>J234</f>
        <v>0</v>
      </c>
      <c r="L70" s="109"/>
    </row>
    <row r="71" spans="2:12" s="8" customFormat="1" ht="24.9" customHeight="1" x14ac:dyDescent="0.2">
      <c r="B71" s="105"/>
      <c r="D71" s="106" t="s">
        <v>211</v>
      </c>
      <c r="E71" s="107"/>
      <c r="F71" s="107"/>
      <c r="G71" s="107"/>
      <c r="H71" s="107"/>
      <c r="I71" s="107"/>
      <c r="J71" s="108">
        <f>J238</f>
        <v>0</v>
      </c>
      <c r="L71" s="105"/>
    </row>
    <row r="72" spans="2:12" s="9" customFormat="1" ht="19.95" customHeight="1" x14ac:dyDescent="0.2">
      <c r="B72" s="109"/>
      <c r="D72" s="110" t="s">
        <v>212</v>
      </c>
      <c r="E72" s="111"/>
      <c r="F72" s="111"/>
      <c r="G72" s="111"/>
      <c r="H72" s="111"/>
      <c r="I72" s="111"/>
      <c r="J72" s="112">
        <f>J239</f>
        <v>0</v>
      </c>
      <c r="L72" s="109"/>
    </row>
    <row r="73" spans="2:12" s="1" customFormat="1" ht="21.75" customHeight="1" x14ac:dyDescent="0.2">
      <c r="B73" s="34"/>
      <c r="L73" s="34"/>
    </row>
    <row r="74" spans="2:12" s="1" customFormat="1" ht="6.9" customHeight="1" x14ac:dyDescent="0.2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4"/>
    </row>
    <row r="78" spans="2:12" s="1" customFormat="1" ht="6.9" customHeight="1" x14ac:dyDescent="0.2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34"/>
    </row>
    <row r="79" spans="2:12" s="1" customFormat="1" ht="24.9" customHeight="1" x14ac:dyDescent="0.2">
      <c r="B79" s="34"/>
      <c r="C79" s="22" t="s">
        <v>157</v>
      </c>
      <c r="L79" s="34"/>
    </row>
    <row r="80" spans="2:12" s="1" customFormat="1" ht="6.9" customHeight="1" x14ac:dyDescent="0.2">
      <c r="B80" s="34"/>
      <c r="L80" s="34"/>
    </row>
    <row r="81" spans="2:63" s="1" customFormat="1" ht="12" customHeight="1" x14ac:dyDescent="0.2">
      <c r="B81" s="34"/>
      <c r="C81" s="28" t="s">
        <v>16</v>
      </c>
      <c r="L81" s="34"/>
    </row>
    <row r="82" spans="2:63" s="1" customFormat="1" ht="16.5" customHeight="1" x14ac:dyDescent="0.2">
      <c r="B82" s="34"/>
      <c r="E82" s="328" t="str">
        <f>E7</f>
        <v>ÚPRAVY HŘBITOVA KBELY- ETAPA1</v>
      </c>
      <c r="F82" s="329"/>
      <c r="G82" s="329"/>
      <c r="H82" s="329"/>
      <c r="L82" s="34"/>
    </row>
    <row r="83" spans="2:63" ht="12" customHeight="1" x14ac:dyDescent="0.2">
      <c r="B83" s="21"/>
      <c r="C83" s="28" t="s">
        <v>147</v>
      </c>
      <c r="L83" s="21"/>
    </row>
    <row r="84" spans="2:63" s="1" customFormat="1" ht="16.5" customHeight="1" x14ac:dyDescent="0.2">
      <c r="B84" s="34"/>
      <c r="E84" s="328" t="s">
        <v>148</v>
      </c>
      <c r="F84" s="330"/>
      <c r="G84" s="330"/>
      <c r="H84" s="330"/>
      <c r="L84" s="34"/>
    </row>
    <row r="85" spans="2:63" s="1" customFormat="1" ht="12" customHeight="1" x14ac:dyDescent="0.2">
      <c r="B85" s="34"/>
      <c r="C85" s="28" t="s">
        <v>149</v>
      </c>
      <c r="L85" s="34"/>
    </row>
    <row r="86" spans="2:63" s="1" customFormat="1" ht="16.5" customHeight="1" x14ac:dyDescent="0.2">
      <c r="B86" s="34"/>
      <c r="E86" s="292" t="str">
        <f>E11</f>
        <v>11 - KOLUMBÁRIUM</v>
      </c>
      <c r="F86" s="330"/>
      <c r="G86" s="330"/>
      <c r="H86" s="330"/>
      <c r="L86" s="34"/>
    </row>
    <row r="87" spans="2:63" s="1" customFormat="1" ht="6.9" customHeight="1" x14ac:dyDescent="0.2">
      <c r="B87" s="34"/>
      <c r="L87" s="34"/>
    </row>
    <row r="88" spans="2:63" s="1" customFormat="1" ht="12" customHeight="1" x14ac:dyDescent="0.2">
      <c r="B88" s="34"/>
      <c r="C88" s="28" t="s">
        <v>21</v>
      </c>
      <c r="F88" s="26" t="str">
        <f>F14</f>
        <v>Praha 9-Kbely</v>
      </c>
      <c r="I88" s="28" t="s">
        <v>23</v>
      </c>
      <c r="J88" s="51" t="str">
        <f>IF(J14="","",J14)</f>
        <v>17. 11. 2024</v>
      </c>
      <c r="L88" s="34"/>
    </row>
    <row r="89" spans="2:63" s="1" customFormat="1" ht="6.9" customHeight="1" x14ac:dyDescent="0.2">
      <c r="B89" s="34"/>
      <c r="L89" s="34"/>
    </row>
    <row r="90" spans="2:63" s="1" customFormat="1" ht="25.65" customHeight="1" x14ac:dyDescent="0.2">
      <c r="B90" s="34"/>
      <c r="C90" s="28" t="s">
        <v>29</v>
      </c>
      <c r="F90" s="26" t="str">
        <f>E17</f>
        <v>MĆ Praha 19, Semilská 43/1, 197 00 Praha 9-Kbely</v>
      </c>
      <c r="I90" s="28" t="s">
        <v>37</v>
      </c>
      <c r="J90" s="32" t="str">
        <f>E23</f>
        <v xml:space="preserve">Ing.Jan Pustějovský, Ph.D.,  </v>
      </c>
      <c r="L90" s="34"/>
    </row>
    <row r="91" spans="2:63" s="1" customFormat="1" ht="15.15" customHeight="1" x14ac:dyDescent="0.2">
      <c r="B91" s="34"/>
      <c r="C91" s="28" t="s">
        <v>35</v>
      </c>
      <c r="F91" s="26" t="str">
        <f>IF(E20="","",E20)</f>
        <v>Vyplň údaj</v>
      </c>
      <c r="I91" s="28" t="s">
        <v>40</v>
      </c>
      <c r="J91" s="32" t="str">
        <f>E26</f>
        <v xml:space="preserve"> </v>
      </c>
      <c r="L91" s="34"/>
    </row>
    <row r="92" spans="2:63" s="1" customFormat="1" ht="10.35" customHeight="1" x14ac:dyDescent="0.2">
      <c r="B92" s="34"/>
      <c r="L92" s="34"/>
    </row>
    <row r="93" spans="2:63" s="10" customFormat="1" ht="29.25" customHeight="1" x14ac:dyDescent="0.2">
      <c r="B93" s="113"/>
      <c r="C93" s="114" t="s">
        <v>158</v>
      </c>
      <c r="D93" s="115" t="s">
        <v>63</v>
      </c>
      <c r="E93" s="115" t="s">
        <v>59</v>
      </c>
      <c r="F93" s="115" t="s">
        <v>60</v>
      </c>
      <c r="G93" s="115" t="s">
        <v>159</v>
      </c>
      <c r="H93" s="115" t="s">
        <v>160</v>
      </c>
      <c r="I93" s="115" t="s">
        <v>161</v>
      </c>
      <c r="J93" s="116" t="s">
        <v>153</v>
      </c>
      <c r="K93" s="117" t="s">
        <v>162</v>
      </c>
      <c r="L93" s="113"/>
      <c r="M93" s="58" t="s">
        <v>34</v>
      </c>
      <c r="N93" s="59" t="s">
        <v>48</v>
      </c>
      <c r="O93" s="59" t="s">
        <v>163</v>
      </c>
      <c r="P93" s="59" t="s">
        <v>164</v>
      </c>
      <c r="Q93" s="59" t="s">
        <v>165</v>
      </c>
      <c r="R93" s="59" t="s">
        <v>166</v>
      </c>
      <c r="S93" s="59" t="s">
        <v>167</v>
      </c>
      <c r="T93" s="60" t="s">
        <v>168</v>
      </c>
    </row>
    <row r="94" spans="2:63" s="1" customFormat="1" ht="22.8" customHeight="1" x14ac:dyDescent="0.3">
      <c r="B94" s="34"/>
      <c r="C94" s="63" t="s">
        <v>169</v>
      </c>
      <c r="J94" s="118">
        <f>BK94</f>
        <v>0</v>
      </c>
      <c r="L94" s="34"/>
      <c r="M94" s="61"/>
      <c r="N94" s="52"/>
      <c r="O94" s="52"/>
      <c r="P94" s="119">
        <f>P95+P238</f>
        <v>0</v>
      </c>
      <c r="Q94" s="52"/>
      <c r="R94" s="119">
        <f>R95+R238</f>
        <v>40.683820681063892</v>
      </c>
      <c r="S94" s="52"/>
      <c r="T94" s="120">
        <f>T95+T238</f>
        <v>0</v>
      </c>
      <c r="AT94" s="18" t="s">
        <v>77</v>
      </c>
      <c r="AU94" s="18" t="s">
        <v>154</v>
      </c>
      <c r="BK94" s="121">
        <f>BK95+BK238</f>
        <v>0</v>
      </c>
    </row>
    <row r="95" spans="2:63" s="11" customFormat="1" ht="25.95" customHeight="1" x14ac:dyDescent="0.25">
      <c r="B95" s="122"/>
      <c r="D95" s="123" t="s">
        <v>77</v>
      </c>
      <c r="E95" s="124" t="s">
        <v>170</v>
      </c>
      <c r="F95" s="124" t="s">
        <v>171</v>
      </c>
      <c r="I95" s="125"/>
      <c r="J95" s="126">
        <f>BK95</f>
        <v>0</v>
      </c>
      <c r="L95" s="122"/>
      <c r="M95" s="127"/>
      <c r="P95" s="128">
        <f>P96+P121+P153+P187+P219+P234</f>
        <v>0</v>
      </c>
      <c r="R95" s="128">
        <f>R96+R121+R153+R187+R219+R234</f>
        <v>40.683820681063892</v>
      </c>
      <c r="T95" s="129">
        <f>T96+T121+T153+T187+T219+T234</f>
        <v>0</v>
      </c>
      <c r="AR95" s="123" t="s">
        <v>85</v>
      </c>
      <c r="AT95" s="130" t="s">
        <v>77</v>
      </c>
      <c r="AU95" s="130" t="s">
        <v>78</v>
      </c>
      <c r="AY95" s="123" t="s">
        <v>172</v>
      </c>
      <c r="BK95" s="131">
        <f>BK96+BK121+BK153+BK187+BK219+BK234</f>
        <v>0</v>
      </c>
    </row>
    <row r="96" spans="2:63" s="11" customFormat="1" ht="22.8" customHeight="1" x14ac:dyDescent="0.25">
      <c r="B96" s="122"/>
      <c r="D96" s="123" t="s">
        <v>77</v>
      </c>
      <c r="E96" s="132" t="s">
        <v>85</v>
      </c>
      <c r="F96" s="132" t="s">
        <v>173</v>
      </c>
      <c r="I96" s="125"/>
      <c r="J96" s="133">
        <f>BK96</f>
        <v>0</v>
      </c>
      <c r="L96" s="122"/>
      <c r="M96" s="127"/>
      <c r="P96" s="128">
        <f>SUM(P97:P120)</f>
        <v>0</v>
      </c>
      <c r="R96" s="128">
        <f>SUM(R97:R120)</f>
        <v>0</v>
      </c>
      <c r="T96" s="129">
        <f>SUM(T97:T120)</f>
        <v>0</v>
      </c>
      <c r="AR96" s="123" t="s">
        <v>85</v>
      </c>
      <c r="AT96" s="130" t="s">
        <v>77</v>
      </c>
      <c r="AU96" s="130" t="s">
        <v>85</v>
      </c>
      <c r="AY96" s="123" t="s">
        <v>172</v>
      </c>
      <c r="BK96" s="131">
        <f>SUM(BK97:BK120)</f>
        <v>0</v>
      </c>
    </row>
    <row r="97" spans="2:65" s="1" customFormat="1" ht="21.75" customHeight="1" x14ac:dyDescent="0.2">
      <c r="B97" s="34"/>
      <c r="C97" s="134" t="s">
        <v>85</v>
      </c>
      <c r="D97" s="134" t="s">
        <v>174</v>
      </c>
      <c r="E97" s="135" t="s">
        <v>213</v>
      </c>
      <c r="F97" s="136" t="s">
        <v>214</v>
      </c>
      <c r="G97" s="137" t="s">
        <v>215</v>
      </c>
      <c r="H97" s="138">
        <v>9.31</v>
      </c>
      <c r="I97" s="139"/>
      <c r="J97" s="140">
        <f>ROUND(I97*H97,2)</f>
        <v>0</v>
      </c>
      <c r="K97" s="141"/>
      <c r="L97" s="34"/>
      <c r="M97" s="142" t="s">
        <v>34</v>
      </c>
      <c r="N97" s="143" t="s">
        <v>49</v>
      </c>
      <c r="P97" s="144">
        <f>O97*H97</f>
        <v>0</v>
      </c>
      <c r="Q97" s="144">
        <v>0</v>
      </c>
      <c r="R97" s="144">
        <f>Q97*H97</f>
        <v>0</v>
      </c>
      <c r="S97" s="144">
        <v>0</v>
      </c>
      <c r="T97" s="145">
        <f>S97*H97</f>
        <v>0</v>
      </c>
      <c r="AR97" s="146" t="s">
        <v>178</v>
      </c>
      <c r="AT97" s="146" t="s">
        <v>174</v>
      </c>
      <c r="AU97" s="146" t="s">
        <v>87</v>
      </c>
      <c r="AY97" s="18" t="s">
        <v>172</v>
      </c>
      <c r="BE97" s="147">
        <f>IF(N97="základní",J97,0)</f>
        <v>0</v>
      </c>
      <c r="BF97" s="147">
        <f>IF(N97="snížená",J97,0)</f>
        <v>0</v>
      </c>
      <c r="BG97" s="147">
        <f>IF(N97="zákl. přenesená",J97,0)</f>
        <v>0</v>
      </c>
      <c r="BH97" s="147">
        <f>IF(N97="sníž. přenesená",J97,0)</f>
        <v>0</v>
      </c>
      <c r="BI97" s="147">
        <f>IF(N97="nulová",J97,0)</f>
        <v>0</v>
      </c>
      <c r="BJ97" s="18" t="s">
        <v>85</v>
      </c>
      <c r="BK97" s="147">
        <f>ROUND(I97*H97,2)</f>
        <v>0</v>
      </c>
      <c r="BL97" s="18" t="s">
        <v>178</v>
      </c>
      <c r="BM97" s="146" t="s">
        <v>684</v>
      </c>
    </row>
    <row r="98" spans="2:65" s="1" customFormat="1" ht="19.2" x14ac:dyDescent="0.2">
      <c r="B98" s="34"/>
      <c r="D98" s="148" t="s">
        <v>180</v>
      </c>
      <c r="F98" s="149" t="s">
        <v>217</v>
      </c>
      <c r="I98" s="150"/>
      <c r="L98" s="34"/>
      <c r="M98" s="151"/>
      <c r="T98" s="55"/>
      <c r="AT98" s="18" t="s">
        <v>180</v>
      </c>
      <c r="AU98" s="18" t="s">
        <v>87</v>
      </c>
    </row>
    <row r="99" spans="2:65" s="1" customFormat="1" ht="10.199999999999999" x14ac:dyDescent="0.2">
      <c r="B99" s="34"/>
      <c r="D99" s="152" t="s">
        <v>182</v>
      </c>
      <c r="F99" s="153" t="s">
        <v>453</v>
      </c>
      <c r="I99" s="150"/>
      <c r="L99" s="34"/>
      <c r="M99" s="151"/>
      <c r="T99" s="55"/>
      <c r="AT99" s="18" t="s">
        <v>182</v>
      </c>
      <c r="AU99" s="18" t="s">
        <v>87</v>
      </c>
    </row>
    <row r="100" spans="2:65" s="12" customFormat="1" ht="10.199999999999999" x14ac:dyDescent="0.2">
      <c r="B100" s="154"/>
      <c r="D100" s="148" t="s">
        <v>184</v>
      </c>
      <c r="E100" s="155" t="s">
        <v>34</v>
      </c>
      <c r="F100" s="156" t="s">
        <v>685</v>
      </c>
      <c r="H100" s="157">
        <v>9.31</v>
      </c>
      <c r="I100" s="158"/>
      <c r="L100" s="154"/>
      <c r="M100" s="159"/>
      <c r="T100" s="160"/>
      <c r="AT100" s="155" t="s">
        <v>184</v>
      </c>
      <c r="AU100" s="155" t="s">
        <v>87</v>
      </c>
      <c r="AV100" s="12" t="s">
        <v>87</v>
      </c>
      <c r="AW100" s="12" t="s">
        <v>39</v>
      </c>
      <c r="AX100" s="12" t="s">
        <v>85</v>
      </c>
      <c r="AY100" s="155" t="s">
        <v>172</v>
      </c>
    </row>
    <row r="101" spans="2:65" s="1" customFormat="1" ht="21.75" customHeight="1" x14ac:dyDescent="0.2">
      <c r="B101" s="34"/>
      <c r="C101" s="134" t="s">
        <v>87</v>
      </c>
      <c r="D101" s="134" t="s">
        <v>174</v>
      </c>
      <c r="E101" s="135" t="s">
        <v>220</v>
      </c>
      <c r="F101" s="136" t="s">
        <v>221</v>
      </c>
      <c r="G101" s="137" t="s">
        <v>215</v>
      </c>
      <c r="H101" s="138">
        <v>4.37</v>
      </c>
      <c r="I101" s="139"/>
      <c r="J101" s="140">
        <f>ROUND(I101*H101,2)</f>
        <v>0</v>
      </c>
      <c r="K101" s="141"/>
      <c r="L101" s="34"/>
      <c r="M101" s="142" t="s">
        <v>34</v>
      </c>
      <c r="N101" s="143" t="s">
        <v>49</v>
      </c>
      <c r="P101" s="144">
        <f>O101*H101</f>
        <v>0</v>
      </c>
      <c r="Q101" s="144">
        <v>0</v>
      </c>
      <c r="R101" s="144">
        <f>Q101*H101</f>
        <v>0</v>
      </c>
      <c r="S101" s="144">
        <v>0</v>
      </c>
      <c r="T101" s="145">
        <f>S101*H101</f>
        <v>0</v>
      </c>
      <c r="AR101" s="146" t="s">
        <v>178</v>
      </c>
      <c r="AT101" s="146" t="s">
        <v>174</v>
      </c>
      <c r="AU101" s="146" t="s">
        <v>87</v>
      </c>
      <c r="AY101" s="18" t="s">
        <v>172</v>
      </c>
      <c r="BE101" s="147">
        <f>IF(N101="základní",J101,0)</f>
        <v>0</v>
      </c>
      <c r="BF101" s="147">
        <f>IF(N101="snížená",J101,0)</f>
        <v>0</v>
      </c>
      <c r="BG101" s="147">
        <f>IF(N101="zákl. přenesená",J101,0)</f>
        <v>0</v>
      </c>
      <c r="BH101" s="147">
        <f>IF(N101="sníž. přenesená",J101,0)</f>
        <v>0</v>
      </c>
      <c r="BI101" s="147">
        <f>IF(N101="nulová",J101,0)</f>
        <v>0</v>
      </c>
      <c r="BJ101" s="18" t="s">
        <v>85</v>
      </c>
      <c r="BK101" s="147">
        <f>ROUND(I101*H101,2)</f>
        <v>0</v>
      </c>
      <c r="BL101" s="18" t="s">
        <v>178</v>
      </c>
      <c r="BM101" s="146" t="s">
        <v>686</v>
      </c>
    </row>
    <row r="102" spans="2:65" s="1" customFormat="1" ht="19.2" x14ac:dyDescent="0.2">
      <c r="B102" s="34"/>
      <c r="D102" s="148" t="s">
        <v>180</v>
      </c>
      <c r="F102" s="149" t="s">
        <v>223</v>
      </c>
      <c r="I102" s="150"/>
      <c r="L102" s="34"/>
      <c r="M102" s="151"/>
      <c r="T102" s="55"/>
      <c r="AT102" s="18" t="s">
        <v>180</v>
      </c>
      <c r="AU102" s="18" t="s">
        <v>87</v>
      </c>
    </row>
    <row r="103" spans="2:65" s="1" customFormat="1" ht="10.199999999999999" x14ac:dyDescent="0.2">
      <c r="B103" s="34"/>
      <c r="D103" s="152" t="s">
        <v>182</v>
      </c>
      <c r="F103" s="153" t="s">
        <v>456</v>
      </c>
      <c r="I103" s="150"/>
      <c r="L103" s="34"/>
      <c r="M103" s="151"/>
      <c r="T103" s="55"/>
      <c r="AT103" s="18" t="s">
        <v>182</v>
      </c>
      <c r="AU103" s="18" t="s">
        <v>87</v>
      </c>
    </row>
    <row r="104" spans="2:65" s="12" customFormat="1" ht="10.199999999999999" x14ac:dyDescent="0.2">
      <c r="B104" s="154"/>
      <c r="D104" s="148" t="s">
        <v>184</v>
      </c>
      <c r="E104" s="155" t="s">
        <v>34</v>
      </c>
      <c r="F104" s="156" t="s">
        <v>687</v>
      </c>
      <c r="H104" s="157">
        <v>4.37</v>
      </c>
      <c r="I104" s="158"/>
      <c r="L104" s="154"/>
      <c r="M104" s="159"/>
      <c r="T104" s="160"/>
      <c r="AT104" s="155" t="s">
        <v>184</v>
      </c>
      <c r="AU104" s="155" t="s">
        <v>87</v>
      </c>
      <c r="AV104" s="12" t="s">
        <v>87</v>
      </c>
      <c r="AW104" s="12" t="s">
        <v>39</v>
      </c>
      <c r="AX104" s="12" t="s">
        <v>85</v>
      </c>
      <c r="AY104" s="155" t="s">
        <v>172</v>
      </c>
    </row>
    <row r="105" spans="2:65" s="1" customFormat="1" ht="16.5" customHeight="1" x14ac:dyDescent="0.2">
      <c r="B105" s="34"/>
      <c r="C105" s="134" t="s">
        <v>193</v>
      </c>
      <c r="D105" s="134" t="s">
        <v>174</v>
      </c>
      <c r="E105" s="135" t="s">
        <v>226</v>
      </c>
      <c r="F105" s="136" t="s">
        <v>227</v>
      </c>
      <c r="G105" s="137" t="s">
        <v>228</v>
      </c>
      <c r="H105" s="138">
        <v>7.4290000000000003</v>
      </c>
      <c r="I105" s="139"/>
      <c r="J105" s="140">
        <f>ROUND(I105*H105,2)</f>
        <v>0</v>
      </c>
      <c r="K105" s="141"/>
      <c r="L105" s="34"/>
      <c r="M105" s="142" t="s">
        <v>34</v>
      </c>
      <c r="N105" s="143" t="s">
        <v>49</v>
      </c>
      <c r="P105" s="144">
        <f>O105*H105</f>
        <v>0</v>
      </c>
      <c r="Q105" s="144">
        <v>0</v>
      </c>
      <c r="R105" s="144">
        <f>Q105*H105</f>
        <v>0</v>
      </c>
      <c r="S105" s="144">
        <v>0</v>
      </c>
      <c r="T105" s="145">
        <f>S105*H105</f>
        <v>0</v>
      </c>
      <c r="AR105" s="146" t="s">
        <v>178</v>
      </c>
      <c r="AT105" s="146" t="s">
        <v>174</v>
      </c>
      <c r="AU105" s="146" t="s">
        <v>87</v>
      </c>
      <c r="AY105" s="18" t="s">
        <v>172</v>
      </c>
      <c r="BE105" s="147">
        <f>IF(N105="základní",J105,0)</f>
        <v>0</v>
      </c>
      <c r="BF105" s="147">
        <f>IF(N105="snížená",J105,0)</f>
        <v>0</v>
      </c>
      <c r="BG105" s="147">
        <f>IF(N105="zákl. přenesená",J105,0)</f>
        <v>0</v>
      </c>
      <c r="BH105" s="147">
        <f>IF(N105="sníž. přenesená",J105,0)</f>
        <v>0</v>
      </c>
      <c r="BI105" s="147">
        <f>IF(N105="nulová",J105,0)</f>
        <v>0</v>
      </c>
      <c r="BJ105" s="18" t="s">
        <v>85</v>
      </c>
      <c r="BK105" s="147">
        <f>ROUND(I105*H105,2)</f>
        <v>0</v>
      </c>
      <c r="BL105" s="18" t="s">
        <v>178</v>
      </c>
      <c r="BM105" s="146" t="s">
        <v>688</v>
      </c>
    </row>
    <row r="106" spans="2:65" s="1" customFormat="1" ht="19.2" x14ac:dyDescent="0.2">
      <c r="B106" s="34"/>
      <c r="D106" s="148" t="s">
        <v>180</v>
      </c>
      <c r="F106" s="149" t="s">
        <v>230</v>
      </c>
      <c r="I106" s="150"/>
      <c r="L106" s="34"/>
      <c r="M106" s="151"/>
      <c r="T106" s="55"/>
      <c r="AT106" s="18" t="s">
        <v>180</v>
      </c>
      <c r="AU106" s="18" t="s">
        <v>87</v>
      </c>
    </row>
    <row r="107" spans="2:65" s="1" customFormat="1" ht="10.199999999999999" x14ac:dyDescent="0.2">
      <c r="B107" s="34"/>
      <c r="D107" s="152" t="s">
        <v>182</v>
      </c>
      <c r="F107" s="153" t="s">
        <v>459</v>
      </c>
      <c r="I107" s="150"/>
      <c r="L107" s="34"/>
      <c r="M107" s="151"/>
      <c r="T107" s="55"/>
      <c r="AT107" s="18" t="s">
        <v>182</v>
      </c>
      <c r="AU107" s="18" t="s">
        <v>87</v>
      </c>
    </row>
    <row r="108" spans="2:65" s="12" customFormat="1" ht="10.199999999999999" x14ac:dyDescent="0.2">
      <c r="B108" s="154"/>
      <c r="D108" s="148" t="s">
        <v>184</v>
      </c>
      <c r="E108" s="155" t="s">
        <v>34</v>
      </c>
      <c r="F108" s="156" t="s">
        <v>689</v>
      </c>
      <c r="H108" s="157">
        <v>7.4290000000000003</v>
      </c>
      <c r="I108" s="158"/>
      <c r="L108" s="154"/>
      <c r="M108" s="159"/>
      <c r="T108" s="160"/>
      <c r="AT108" s="155" t="s">
        <v>184</v>
      </c>
      <c r="AU108" s="155" t="s">
        <v>87</v>
      </c>
      <c r="AV108" s="12" t="s">
        <v>87</v>
      </c>
      <c r="AW108" s="12" t="s">
        <v>39</v>
      </c>
      <c r="AX108" s="12" t="s">
        <v>85</v>
      </c>
      <c r="AY108" s="155" t="s">
        <v>172</v>
      </c>
    </row>
    <row r="109" spans="2:65" s="1" customFormat="1" ht="16.5" customHeight="1" x14ac:dyDescent="0.2">
      <c r="B109" s="34"/>
      <c r="C109" s="134" t="s">
        <v>178</v>
      </c>
      <c r="D109" s="134" t="s">
        <v>174</v>
      </c>
      <c r="E109" s="135" t="s">
        <v>233</v>
      </c>
      <c r="F109" s="136" t="s">
        <v>234</v>
      </c>
      <c r="G109" s="137" t="s">
        <v>215</v>
      </c>
      <c r="H109" s="138">
        <v>4.9400000000000004</v>
      </c>
      <c r="I109" s="139"/>
      <c r="J109" s="140">
        <f>ROUND(I109*H109,2)</f>
        <v>0</v>
      </c>
      <c r="K109" s="141"/>
      <c r="L109" s="34"/>
      <c r="M109" s="142" t="s">
        <v>34</v>
      </c>
      <c r="N109" s="143" t="s">
        <v>49</v>
      </c>
      <c r="P109" s="144">
        <f>O109*H109</f>
        <v>0</v>
      </c>
      <c r="Q109" s="144">
        <v>0</v>
      </c>
      <c r="R109" s="144">
        <f>Q109*H109</f>
        <v>0</v>
      </c>
      <c r="S109" s="144">
        <v>0</v>
      </c>
      <c r="T109" s="145">
        <f>S109*H109</f>
        <v>0</v>
      </c>
      <c r="AR109" s="146" t="s">
        <v>178</v>
      </c>
      <c r="AT109" s="146" t="s">
        <v>174</v>
      </c>
      <c r="AU109" s="146" t="s">
        <v>87</v>
      </c>
      <c r="AY109" s="18" t="s">
        <v>172</v>
      </c>
      <c r="BE109" s="147">
        <f>IF(N109="základní",J109,0)</f>
        <v>0</v>
      </c>
      <c r="BF109" s="147">
        <f>IF(N109="snížená",J109,0)</f>
        <v>0</v>
      </c>
      <c r="BG109" s="147">
        <f>IF(N109="zákl. přenesená",J109,0)</f>
        <v>0</v>
      </c>
      <c r="BH109" s="147">
        <f>IF(N109="sníž. přenesená",J109,0)</f>
        <v>0</v>
      </c>
      <c r="BI109" s="147">
        <f>IF(N109="nulová",J109,0)</f>
        <v>0</v>
      </c>
      <c r="BJ109" s="18" t="s">
        <v>85</v>
      </c>
      <c r="BK109" s="147">
        <f>ROUND(I109*H109,2)</f>
        <v>0</v>
      </c>
      <c r="BL109" s="18" t="s">
        <v>178</v>
      </c>
      <c r="BM109" s="146" t="s">
        <v>690</v>
      </c>
    </row>
    <row r="110" spans="2:65" s="1" customFormat="1" ht="19.2" x14ac:dyDescent="0.2">
      <c r="B110" s="34"/>
      <c r="D110" s="148" t="s">
        <v>180</v>
      </c>
      <c r="F110" s="149" t="s">
        <v>236</v>
      </c>
      <c r="I110" s="150"/>
      <c r="L110" s="34"/>
      <c r="M110" s="151"/>
      <c r="T110" s="55"/>
      <c r="AT110" s="18" t="s">
        <v>180</v>
      </c>
      <c r="AU110" s="18" t="s">
        <v>87</v>
      </c>
    </row>
    <row r="111" spans="2:65" s="1" customFormat="1" ht="10.199999999999999" x14ac:dyDescent="0.2">
      <c r="B111" s="34"/>
      <c r="D111" s="152" t="s">
        <v>182</v>
      </c>
      <c r="F111" s="153" t="s">
        <v>462</v>
      </c>
      <c r="I111" s="150"/>
      <c r="L111" s="34"/>
      <c r="M111" s="151"/>
      <c r="T111" s="55"/>
      <c r="AT111" s="18" t="s">
        <v>182</v>
      </c>
      <c r="AU111" s="18" t="s">
        <v>87</v>
      </c>
    </row>
    <row r="112" spans="2:65" s="12" customFormat="1" ht="10.199999999999999" x14ac:dyDescent="0.2">
      <c r="B112" s="154"/>
      <c r="D112" s="148" t="s">
        <v>184</v>
      </c>
      <c r="E112" s="155" t="s">
        <v>34</v>
      </c>
      <c r="F112" s="156" t="s">
        <v>691</v>
      </c>
      <c r="H112" s="157">
        <v>4.9400000000000004</v>
      </c>
      <c r="I112" s="158"/>
      <c r="L112" s="154"/>
      <c r="M112" s="159"/>
      <c r="T112" s="160"/>
      <c r="AT112" s="155" t="s">
        <v>184</v>
      </c>
      <c r="AU112" s="155" t="s">
        <v>87</v>
      </c>
      <c r="AV112" s="12" t="s">
        <v>87</v>
      </c>
      <c r="AW112" s="12" t="s">
        <v>39</v>
      </c>
      <c r="AX112" s="12" t="s">
        <v>85</v>
      </c>
      <c r="AY112" s="155" t="s">
        <v>172</v>
      </c>
    </row>
    <row r="113" spans="2:65" s="1" customFormat="1" ht="16.5" customHeight="1" x14ac:dyDescent="0.2">
      <c r="B113" s="34"/>
      <c r="C113" s="134" t="s">
        <v>239</v>
      </c>
      <c r="D113" s="134" t="s">
        <v>174</v>
      </c>
      <c r="E113" s="135" t="s">
        <v>246</v>
      </c>
      <c r="F113" s="136" t="s">
        <v>247</v>
      </c>
      <c r="G113" s="137" t="s">
        <v>215</v>
      </c>
      <c r="H113" s="138">
        <v>4.9400000000000004</v>
      </c>
      <c r="I113" s="139"/>
      <c r="J113" s="140">
        <f>ROUND(I113*H113,2)</f>
        <v>0</v>
      </c>
      <c r="K113" s="141"/>
      <c r="L113" s="34"/>
      <c r="M113" s="142" t="s">
        <v>34</v>
      </c>
      <c r="N113" s="143" t="s">
        <v>49</v>
      </c>
      <c r="P113" s="144">
        <f>O113*H113</f>
        <v>0</v>
      </c>
      <c r="Q113" s="144">
        <v>0</v>
      </c>
      <c r="R113" s="144">
        <f>Q113*H113</f>
        <v>0</v>
      </c>
      <c r="S113" s="144">
        <v>0</v>
      </c>
      <c r="T113" s="145">
        <f>S113*H113</f>
        <v>0</v>
      </c>
      <c r="AR113" s="146" t="s">
        <v>178</v>
      </c>
      <c r="AT113" s="146" t="s">
        <v>174</v>
      </c>
      <c r="AU113" s="146" t="s">
        <v>87</v>
      </c>
      <c r="AY113" s="18" t="s">
        <v>172</v>
      </c>
      <c r="BE113" s="147">
        <f>IF(N113="základní",J113,0)</f>
        <v>0</v>
      </c>
      <c r="BF113" s="147">
        <f>IF(N113="snížená",J113,0)</f>
        <v>0</v>
      </c>
      <c r="BG113" s="147">
        <f>IF(N113="zákl. přenesená",J113,0)</f>
        <v>0</v>
      </c>
      <c r="BH113" s="147">
        <f>IF(N113="sníž. přenesená",J113,0)</f>
        <v>0</v>
      </c>
      <c r="BI113" s="147">
        <f>IF(N113="nulová",J113,0)</f>
        <v>0</v>
      </c>
      <c r="BJ113" s="18" t="s">
        <v>85</v>
      </c>
      <c r="BK113" s="147">
        <f>ROUND(I113*H113,2)</f>
        <v>0</v>
      </c>
      <c r="BL113" s="18" t="s">
        <v>178</v>
      </c>
      <c r="BM113" s="146" t="s">
        <v>692</v>
      </c>
    </row>
    <row r="114" spans="2:65" s="1" customFormat="1" ht="19.2" x14ac:dyDescent="0.2">
      <c r="B114" s="34"/>
      <c r="D114" s="148" t="s">
        <v>180</v>
      </c>
      <c r="F114" s="149" t="s">
        <v>249</v>
      </c>
      <c r="I114" s="150"/>
      <c r="L114" s="34"/>
      <c r="M114" s="151"/>
      <c r="T114" s="55"/>
      <c r="AT114" s="18" t="s">
        <v>180</v>
      </c>
      <c r="AU114" s="18" t="s">
        <v>87</v>
      </c>
    </row>
    <row r="115" spans="2:65" s="1" customFormat="1" ht="10.199999999999999" x14ac:dyDescent="0.2">
      <c r="B115" s="34"/>
      <c r="D115" s="152" t="s">
        <v>182</v>
      </c>
      <c r="F115" s="153" t="s">
        <v>465</v>
      </c>
      <c r="I115" s="150"/>
      <c r="L115" s="34"/>
      <c r="M115" s="151"/>
      <c r="T115" s="55"/>
      <c r="AT115" s="18" t="s">
        <v>182</v>
      </c>
      <c r="AU115" s="18" t="s">
        <v>87</v>
      </c>
    </row>
    <row r="116" spans="2:65" s="12" customFormat="1" ht="10.199999999999999" x14ac:dyDescent="0.2">
      <c r="B116" s="154"/>
      <c r="D116" s="148" t="s">
        <v>184</v>
      </c>
      <c r="E116" s="155" t="s">
        <v>34</v>
      </c>
      <c r="F116" s="156" t="s">
        <v>693</v>
      </c>
      <c r="H116" s="157">
        <v>4.9400000000000004</v>
      </c>
      <c r="I116" s="158"/>
      <c r="L116" s="154"/>
      <c r="M116" s="159"/>
      <c r="T116" s="160"/>
      <c r="AT116" s="155" t="s">
        <v>184</v>
      </c>
      <c r="AU116" s="155" t="s">
        <v>87</v>
      </c>
      <c r="AV116" s="12" t="s">
        <v>87</v>
      </c>
      <c r="AW116" s="12" t="s">
        <v>39</v>
      </c>
      <c r="AX116" s="12" t="s">
        <v>85</v>
      </c>
      <c r="AY116" s="155" t="s">
        <v>172</v>
      </c>
    </row>
    <row r="117" spans="2:65" s="1" customFormat="1" ht="16.5" customHeight="1" x14ac:dyDescent="0.2">
      <c r="B117" s="34"/>
      <c r="C117" s="134" t="s">
        <v>245</v>
      </c>
      <c r="D117" s="134" t="s">
        <v>174</v>
      </c>
      <c r="E117" s="135" t="s">
        <v>240</v>
      </c>
      <c r="F117" s="136" t="s">
        <v>241</v>
      </c>
      <c r="G117" s="137" t="s">
        <v>215</v>
      </c>
      <c r="H117" s="138">
        <v>4.9400000000000004</v>
      </c>
      <c r="I117" s="139"/>
      <c r="J117" s="140">
        <f>ROUND(I117*H117,2)</f>
        <v>0</v>
      </c>
      <c r="K117" s="141"/>
      <c r="L117" s="34"/>
      <c r="M117" s="142" t="s">
        <v>34</v>
      </c>
      <c r="N117" s="143" t="s">
        <v>49</v>
      </c>
      <c r="P117" s="144">
        <f>O117*H117</f>
        <v>0</v>
      </c>
      <c r="Q117" s="144">
        <v>0</v>
      </c>
      <c r="R117" s="144">
        <f>Q117*H117</f>
        <v>0</v>
      </c>
      <c r="S117" s="144">
        <v>0</v>
      </c>
      <c r="T117" s="145">
        <f>S117*H117</f>
        <v>0</v>
      </c>
      <c r="AR117" s="146" t="s">
        <v>178</v>
      </c>
      <c r="AT117" s="146" t="s">
        <v>174</v>
      </c>
      <c r="AU117" s="146" t="s">
        <v>87</v>
      </c>
      <c r="AY117" s="18" t="s">
        <v>172</v>
      </c>
      <c r="BE117" s="147">
        <f>IF(N117="základní",J117,0)</f>
        <v>0</v>
      </c>
      <c r="BF117" s="147">
        <f>IF(N117="snížená",J117,0)</f>
        <v>0</v>
      </c>
      <c r="BG117" s="147">
        <f>IF(N117="zákl. přenesená",J117,0)</f>
        <v>0</v>
      </c>
      <c r="BH117" s="147">
        <f>IF(N117="sníž. přenesená",J117,0)</f>
        <v>0</v>
      </c>
      <c r="BI117" s="147">
        <f>IF(N117="nulová",J117,0)</f>
        <v>0</v>
      </c>
      <c r="BJ117" s="18" t="s">
        <v>85</v>
      </c>
      <c r="BK117" s="147">
        <f>ROUND(I117*H117,2)</f>
        <v>0</v>
      </c>
      <c r="BL117" s="18" t="s">
        <v>178</v>
      </c>
      <c r="BM117" s="146" t="s">
        <v>694</v>
      </c>
    </row>
    <row r="118" spans="2:65" s="1" customFormat="1" ht="19.2" x14ac:dyDescent="0.2">
      <c r="B118" s="34"/>
      <c r="D118" s="148" t="s">
        <v>180</v>
      </c>
      <c r="F118" s="149" t="s">
        <v>467</v>
      </c>
      <c r="I118" s="150"/>
      <c r="L118" s="34"/>
      <c r="M118" s="151"/>
      <c r="T118" s="55"/>
      <c r="AT118" s="18" t="s">
        <v>180</v>
      </c>
      <c r="AU118" s="18" t="s">
        <v>87</v>
      </c>
    </row>
    <row r="119" spans="2:65" s="1" customFormat="1" ht="10.199999999999999" x14ac:dyDescent="0.2">
      <c r="B119" s="34"/>
      <c r="D119" s="152" t="s">
        <v>182</v>
      </c>
      <c r="F119" s="153" t="s">
        <v>468</v>
      </c>
      <c r="I119" s="150"/>
      <c r="L119" s="34"/>
      <c r="M119" s="151"/>
      <c r="T119" s="55"/>
      <c r="AT119" s="18" t="s">
        <v>182</v>
      </c>
      <c r="AU119" s="18" t="s">
        <v>87</v>
      </c>
    </row>
    <row r="120" spans="2:65" s="12" customFormat="1" ht="10.199999999999999" x14ac:dyDescent="0.2">
      <c r="B120" s="154"/>
      <c r="D120" s="148" t="s">
        <v>184</v>
      </c>
      <c r="E120" s="155" t="s">
        <v>34</v>
      </c>
      <c r="F120" s="156" t="s">
        <v>693</v>
      </c>
      <c r="H120" s="157">
        <v>4.9400000000000004</v>
      </c>
      <c r="I120" s="158"/>
      <c r="L120" s="154"/>
      <c r="M120" s="159"/>
      <c r="T120" s="160"/>
      <c r="AT120" s="155" t="s">
        <v>184</v>
      </c>
      <c r="AU120" s="155" t="s">
        <v>87</v>
      </c>
      <c r="AV120" s="12" t="s">
        <v>87</v>
      </c>
      <c r="AW120" s="12" t="s">
        <v>39</v>
      </c>
      <c r="AX120" s="12" t="s">
        <v>85</v>
      </c>
      <c r="AY120" s="155" t="s">
        <v>172</v>
      </c>
    </row>
    <row r="121" spans="2:65" s="11" customFormat="1" ht="22.8" customHeight="1" x14ac:dyDescent="0.25">
      <c r="B121" s="122"/>
      <c r="D121" s="123" t="s">
        <v>77</v>
      </c>
      <c r="E121" s="132" t="s">
        <v>87</v>
      </c>
      <c r="F121" s="132" t="s">
        <v>251</v>
      </c>
      <c r="I121" s="125"/>
      <c r="J121" s="133">
        <f>BK121</f>
        <v>0</v>
      </c>
      <c r="L121" s="122"/>
      <c r="M121" s="127"/>
      <c r="P121" s="128">
        <f>SUM(P122:P152)</f>
        <v>0</v>
      </c>
      <c r="R121" s="128">
        <f>SUM(R122:R152)</f>
        <v>15.1480174101839</v>
      </c>
      <c r="T121" s="129">
        <f>SUM(T122:T152)</f>
        <v>0</v>
      </c>
      <c r="AR121" s="123" t="s">
        <v>85</v>
      </c>
      <c r="AT121" s="130" t="s">
        <v>77</v>
      </c>
      <c r="AU121" s="130" t="s">
        <v>85</v>
      </c>
      <c r="AY121" s="123" t="s">
        <v>172</v>
      </c>
      <c r="BK121" s="131">
        <f>SUM(BK122:BK152)</f>
        <v>0</v>
      </c>
    </row>
    <row r="122" spans="2:65" s="1" customFormat="1" ht="16.5" customHeight="1" x14ac:dyDescent="0.2">
      <c r="B122" s="34"/>
      <c r="C122" s="134" t="s">
        <v>252</v>
      </c>
      <c r="D122" s="134" t="s">
        <v>174</v>
      </c>
      <c r="E122" s="135" t="s">
        <v>253</v>
      </c>
      <c r="F122" s="136" t="s">
        <v>254</v>
      </c>
      <c r="G122" s="137" t="s">
        <v>215</v>
      </c>
      <c r="H122" s="138">
        <v>2.4319999999999999</v>
      </c>
      <c r="I122" s="139"/>
      <c r="J122" s="140">
        <f>ROUND(I122*H122,2)</f>
        <v>0</v>
      </c>
      <c r="K122" s="141"/>
      <c r="L122" s="34"/>
      <c r="M122" s="142" t="s">
        <v>34</v>
      </c>
      <c r="N122" s="143" t="s">
        <v>49</v>
      </c>
      <c r="P122" s="144">
        <f>O122*H122</f>
        <v>0</v>
      </c>
      <c r="Q122" s="144">
        <v>2.5018722040000001</v>
      </c>
      <c r="R122" s="144">
        <f>Q122*H122</f>
        <v>6.0845532001280001</v>
      </c>
      <c r="S122" s="144">
        <v>0</v>
      </c>
      <c r="T122" s="145">
        <f>S122*H122</f>
        <v>0</v>
      </c>
      <c r="AR122" s="146" t="s">
        <v>178</v>
      </c>
      <c r="AT122" s="146" t="s">
        <v>174</v>
      </c>
      <c r="AU122" s="146" t="s">
        <v>87</v>
      </c>
      <c r="AY122" s="18" t="s">
        <v>172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8" t="s">
        <v>85</v>
      </c>
      <c r="BK122" s="147">
        <f>ROUND(I122*H122,2)</f>
        <v>0</v>
      </c>
      <c r="BL122" s="18" t="s">
        <v>178</v>
      </c>
      <c r="BM122" s="146" t="s">
        <v>695</v>
      </c>
    </row>
    <row r="123" spans="2:65" s="1" customFormat="1" ht="10.199999999999999" x14ac:dyDescent="0.2">
      <c r="B123" s="34"/>
      <c r="D123" s="148" t="s">
        <v>180</v>
      </c>
      <c r="F123" s="149" t="s">
        <v>256</v>
      </c>
      <c r="I123" s="150"/>
      <c r="L123" s="34"/>
      <c r="M123" s="151"/>
      <c r="T123" s="55"/>
      <c r="AT123" s="18" t="s">
        <v>180</v>
      </c>
      <c r="AU123" s="18" t="s">
        <v>87</v>
      </c>
    </row>
    <row r="124" spans="2:65" s="1" customFormat="1" ht="10.199999999999999" x14ac:dyDescent="0.2">
      <c r="B124" s="34"/>
      <c r="D124" s="152" t="s">
        <v>182</v>
      </c>
      <c r="F124" s="153" t="s">
        <v>257</v>
      </c>
      <c r="I124" s="150"/>
      <c r="L124" s="34"/>
      <c r="M124" s="151"/>
      <c r="T124" s="55"/>
      <c r="AT124" s="18" t="s">
        <v>182</v>
      </c>
      <c r="AU124" s="18" t="s">
        <v>87</v>
      </c>
    </row>
    <row r="125" spans="2:65" s="12" customFormat="1" ht="10.199999999999999" x14ac:dyDescent="0.2">
      <c r="B125" s="154"/>
      <c r="D125" s="148" t="s">
        <v>184</v>
      </c>
      <c r="E125" s="155" t="s">
        <v>34</v>
      </c>
      <c r="F125" s="156" t="s">
        <v>696</v>
      </c>
      <c r="H125" s="157">
        <v>2.4319999999999999</v>
      </c>
      <c r="I125" s="158"/>
      <c r="L125" s="154"/>
      <c r="M125" s="159"/>
      <c r="T125" s="160"/>
      <c r="AT125" s="155" t="s">
        <v>184</v>
      </c>
      <c r="AU125" s="155" t="s">
        <v>87</v>
      </c>
      <c r="AV125" s="12" t="s">
        <v>87</v>
      </c>
      <c r="AW125" s="12" t="s">
        <v>39</v>
      </c>
      <c r="AX125" s="12" t="s">
        <v>78</v>
      </c>
      <c r="AY125" s="155" t="s">
        <v>172</v>
      </c>
    </row>
    <row r="126" spans="2:65" s="13" customFormat="1" ht="10.199999999999999" x14ac:dyDescent="0.2">
      <c r="B126" s="164"/>
      <c r="D126" s="148" t="s">
        <v>184</v>
      </c>
      <c r="E126" s="165" t="s">
        <v>34</v>
      </c>
      <c r="F126" s="166" t="s">
        <v>259</v>
      </c>
      <c r="H126" s="167">
        <v>2.4319999999999999</v>
      </c>
      <c r="I126" s="168"/>
      <c r="L126" s="164"/>
      <c r="M126" s="169"/>
      <c r="T126" s="170"/>
      <c r="AT126" s="165" t="s">
        <v>184</v>
      </c>
      <c r="AU126" s="165" t="s">
        <v>87</v>
      </c>
      <c r="AV126" s="13" t="s">
        <v>178</v>
      </c>
      <c r="AW126" s="13" t="s">
        <v>39</v>
      </c>
      <c r="AX126" s="13" t="s">
        <v>85</v>
      </c>
      <c r="AY126" s="165" t="s">
        <v>172</v>
      </c>
    </row>
    <row r="127" spans="2:65" s="1" customFormat="1" ht="16.5" customHeight="1" x14ac:dyDescent="0.2">
      <c r="B127" s="34"/>
      <c r="C127" s="134" t="s">
        <v>260</v>
      </c>
      <c r="D127" s="134" t="s">
        <v>174</v>
      </c>
      <c r="E127" s="135" t="s">
        <v>261</v>
      </c>
      <c r="F127" s="136" t="s">
        <v>262</v>
      </c>
      <c r="G127" s="137" t="s">
        <v>228</v>
      </c>
      <c r="H127" s="138">
        <v>0.14699999999999999</v>
      </c>
      <c r="I127" s="139"/>
      <c r="J127" s="140">
        <f>ROUND(I127*H127,2)</f>
        <v>0</v>
      </c>
      <c r="K127" s="141"/>
      <c r="L127" s="34"/>
      <c r="M127" s="142" t="s">
        <v>34</v>
      </c>
      <c r="N127" s="143" t="s">
        <v>49</v>
      </c>
      <c r="P127" s="144">
        <f>O127*H127</f>
        <v>0</v>
      </c>
      <c r="Q127" s="144">
        <v>1.0627727796999999</v>
      </c>
      <c r="R127" s="144">
        <f>Q127*H127</f>
        <v>0.15622759861589999</v>
      </c>
      <c r="S127" s="144">
        <v>0</v>
      </c>
      <c r="T127" s="145">
        <f>S127*H127</f>
        <v>0</v>
      </c>
      <c r="AR127" s="146" t="s">
        <v>178</v>
      </c>
      <c r="AT127" s="146" t="s">
        <v>174</v>
      </c>
      <c r="AU127" s="146" t="s">
        <v>87</v>
      </c>
      <c r="AY127" s="18" t="s">
        <v>172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8" t="s">
        <v>85</v>
      </c>
      <c r="BK127" s="147">
        <f>ROUND(I127*H127,2)</f>
        <v>0</v>
      </c>
      <c r="BL127" s="18" t="s">
        <v>178</v>
      </c>
      <c r="BM127" s="146" t="s">
        <v>697</v>
      </c>
    </row>
    <row r="128" spans="2:65" s="1" customFormat="1" ht="10.199999999999999" x14ac:dyDescent="0.2">
      <c r="B128" s="34"/>
      <c r="D128" s="148" t="s">
        <v>180</v>
      </c>
      <c r="F128" s="149" t="s">
        <v>264</v>
      </c>
      <c r="I128" s="150"/>
      <c r="L128" s="34"/>
      <c r="M128" s="151"/>
      <c r="T128" s="55"/>
      <c r="AT128" s="18" t="s">
        <v>180</v>
      </c>
      <c r="AU128" s="18" t="s">
        <v>87</v>
      </c>
    </row>
    <row r="129" spans="2:65" s="1" customFormat="1" ht="10.199999999999999" x14ac:dyDescent="0.2">
      <c r="B129" s="34"/>
      <c r="D129" s="152" t="s">
        <v>182</v>
      </c>
      <c r="F129" s="153" t="s">
        <v>265</v>
      </c>
      <c r="I129" s="150"/>
      <c r="L129" s="34"/>
      <c r="M129" s="151"/>
      <c r="T129" s="55"/>
      <c r="AT129" s="18" t="s">
        <v>182</v>
      </c>
      <c r="AU129" s="18" t="s">
        <v>87</v>
      </c>
    </row>
    <row r="130" spans="2:65" s="14" customFormat="1" ht="10.199999999999999" x14ac:dyDescent="0.2">
      <c r="B130" s="171"/>
      <c r="D130" s="148" t="s">
        <v>184</v>
      </c>
      <c r="E130" s="172" t="s">
        <v>34</v>
      </c>
      <c r="F130" s="173" t="s">
        <v>266</v>
      </c>
      <c r="H130" s="172" t="s">
        <v>34</v>
      </c>
      <c r="I130" s="174"/>
      <c r="L130" s="171"/>
      <c r="M130" s="175"/>
      <c r="T130" s="176"/>
      <c r="AT130" s="172" t="s">
        <v>184</v>
      </c>
      <c r="AU130" s="172" t="s">
        <v>87</v>
      </c>
      <c r="AV130" s="14" t="s">
        <v>85</v>
      </c>
      <c r="AW130" s="14" t="s">
        <v>39</v>
      </c>
      <c r="AX130" s="14" t="s">
        <v>78</v>
      </c>
      <c r="AY130" s="172" t="s">
        <v>172</v>
      </c>
    </row>
    <row r="131" spans="2:65" s="14" customFormat="1" ht="10.199999999999999" x14ac:dyDescent="0.2">
      <c r="B131" s="171"/>
      <c r="D131" s="148" t="s">
        <v>184</v>
      </c>
      <c r="E131" s="172" t="s">
        <v>34</v>
      </c>
      <c r="F131" s="173" t="s">
        <v>267</v>
      </c>
      <c r="H131" s="172" t="s">
        <v>34</v>
      </c>
      <c r="I131" s="174"/>
      <c r="L131" s="171"/>
      <c r="M131" s="175"/>
      <c r="T131" s="176"/>
      <c r="AT131" s="172" t="s">
        <v>184</v>
      </c>
      <c r="AU131" s="172" t="s">
        <v>87</v>
      </c>
      <c r="AV131" s="14" t="s">
        <v>85</v>
      </c>
      <c r="AW131" s="14" t="s">
        <v>39</v>
      </c>
      <c r="AX131" s="14" t="s">
        <v>78</v>
      </c>
      <c r="AY131" s="172" t="s">
        <v>172</v>
      </c>
    </row>
    <row r="132" spans="2:65" s="12" customFormat="1" ht="10.199999999999999" x14ac:dyDescent="0.2">
      <c r="B132" s="154"/>
      <c r="D132" s="148" t="s">
        <v>184</v>
      </c>
      <c r="E132" s="155" t="s">
        <v>34</v>
      </c>
      <c r="F132" s="156" t="s">
        <v>698</v>
      </c>
      <c r="H132" s="157">
        <v>0.14699999999999999</v>
      </c>
      <c r="I132" s="158"/>
      <c r="L132" s="154"/>
      <c r="M132" s="159"/>
      <c r="T132" s="160"/>
      <c r="AT132" s="155" t="s">
        <v>184</v>
      </c>
      <c r="AU132" s="155" t="s">
        <v>87</v>
      </c>
      <c r="AV132" s="12" t="s">
        <v>87</v>
      </c>
      <c r="AW132" s="12" t="s">
        <v>39</v>
      </c>
      <c r="AX132" s="12" t="s">
        <v>85</v>
      </c>
      <c r="AY132" s="155" t="s">
        <v>172</v>
      </c>
    </row>
    <row r="133" spans="2:65" s="1" customFormat="1" ht="16.5" customHeight="1" x14ac:dyDescent="0.2">
      <c r="B133" s="34"/>
      <c r="C133" s="134" t="s">
        <v>269</v>
      </c>
      <c r="D133" s="134" t="s">
        <v>174</v>
      </c>
      <c r="E133" s="135" t="s">
        <v>270</v>
      </c>
      <c r="F133" s="136" t="s">
        <v>271</v>
      </c>
      <c r="G133" s="137" t="s">
        <v>215</v>
      </c>
      <c r="H133" s="138">
        <v>1.216</v>
      </c>
      <c r="I133" s="139"/>
      <c r="J133" s="140">
        <f>ROUND(I133*H133,2)</f>
        <v>0</v>
      </c>
      <c r="K133" s="141"/>
      <c r="L133" s="34"/>
      <c r="M133" s="142" t="s">
        <v>34</v>
      </c>
      <c r="N133" s="143" t="s">
        <v>49</v>
      </c>
      <c r="P133" s="144">
        <f>O133*H133</f>
        <v>0</v>
      </c>
      <c r="Q133" s="144">
        <v>2.5018699999999998</v>
      </c>
      <c r="R133" s="144">
        <f>Q133*H133</f>
        <v>3.0422739199999995</v>
      </c>
      <c r="S133" s="144">
        <v>0</v>
      </c>
      <c r="T133" s="145">
        <f>S133*H133</f>
        <v>0</v>
      </c>
      <c r="AR133" s="146" t="s">
        <v>178</v>
      </c>
      <c r="AT133" s="146" t="s">
        <v>174</v>
      </c>
      <c r="AU133" s="146" t="s">
        <v>87</v>
      </c>
      <c r="AY133" s="18" t="s">
        <v>172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8" t="s">
        <v>85</v>
      </c>
      <c r="BK133" s="147">
        <f>ROUND(I133*H133,2)</f>
        <v>0</v>
      </c>
      <c r="BL133" s="18" t="s">
        <v>178</v>
      </c>
      <c r="BM133" s="146" t="s">
        <v>699</v>
      </c>
    </row>
    <row r="134" spans="2:65" s="1" customFormat="1" ht="10.199999999999999" x14ac:dyDescent="0.2">
      <c r="B134" s="34"/>
      <c r="D134" s="148" t="s">
        <v>180</v>
      </c>
      <c r="F134" s="149" t="s">
        <v>273</v>
      </c>
      <c r="I134" s="150"/>
      <c r="L134" s="34"/>
      <c r="M134" s="151"/>
      <c r="T134" s="55"/>
      <c r="AT134" s="18" t="s">
        <v>180</v>
      </c>
      <c r="AU134" s="18" t="s">
        <v>87</v>
      </c>
    </row>
    <row r="135" spans="2:65" s="1" customFormat="1" ht="10.199999999999999" x14ac:dyDescent="0.2">
      <c r="B135" s="34"/>
      <c r="D135" s="152" t="s">
        <v>182</v>
      </c>
      <c r="F135" s="153" t="s">
        <v>274</v>
      </c>
      <c r="I135" s="150"/>
      <c r="L135" s="34"/>
      <c r="M135" s="151"/>
      <c r="T135" s="55"/>
      <c r="AT135" s="18" t="s">
        <v>182</v>
      </c>
      <c r="AU135" s="18" t="s">
        <v>87</v>
      </c>
    </row>
    <row r="136" spans="2:65" s="12" customFormat="1" ht="10.199999999999999" x14ac:dyDescent="0.2">
      <c r="B136" s="154"/>
      <c r="D136" s="148" t="s">
        <v>184</v>
      </c>
      <c r="E136" s="155" t="s">
        <v>34</v>
      </c>
      <c r="F136" s="156" t="s">
        <v>700</v>
      </c>
      <c r="H136" s="157">
        <v>1.216</v>
      </c>
      <c r="I136" s="158"/>
      <c r="L136" s="154"/>
      <c r="M136" s="159"/>
      <c r="T136" s="160"/>
      <c r="AT136" s="155" t="s">
        <v>184</v>
      </c>
      <c r="AU136" s="155" t="s">
        <v>87</v>
      </c>
      <c r="AV136" s="12" t="s">
        <v>87</v>
      </c>
      <c r="AW136" s="12" t="s">
        <v>39</v>
      </c>
      <c r="AX136" s="12" t="s">
        <v>85</v>
      </c>
      <c r="AY136" s="155" t="s">
        <v>172</v>
      </c>
    </row>
    <row r="137" spans="2:65" s="1" customFormat="1" ht="16.5" customHeight="1" x14ac:dyDescent="0.2">
      <c r="B137" s="34"/>
      <c r="C137" s="134" t="s">
        <v>100</v>
      </c>
      <c r="D137" s="134" t="s">
        <v>174</v>
      </c>
      <c r="E137" s="135" t="s">
        <v>276</v>
      </c>
      <c r="F137" s="136" t="s">
        <v>277</v>
      </c>
      <c r="G137" s="137" t="s">
        <v>228</v>
      </c>
      <c r="H137" s="138">
        <v>0.122</v>
      </c>
      <c r="I137" s="139"/>
      <c r="J137" s="140">
        <f>ROUND(I137*H137,2)</f>
        <v>0</v>
      </c>
      <c r="K137" s="141"/>
      <c r="L137" s="34"/>
      <c r="M137" s="142" t="s">
        <v>34</v>
      </c>
      <c r="N137" s="143" t="s">
        <v>49</v>
      </c>
      <c r="P137" s="144">
        <f>O137*H137</f>
        <v>0</v>
      </c>
      <c r="Q137" s="144">
        <v>1.0606199999999999</v>
      </c>
      <c r="R137" s="144">
        <f>Q137*H137</f>
        <v>0.12939563999999998</v>
      </c>
      <c r="S137" s="144">
        <v>0</v>
      </c>
      <c r="T137" s="145">
        <f>S137*H137</f>
        <v>0</v>
      </c>
      <c r="AR137" s="146" t="s">
        <v>178</v>
      </c>
      <c r="AT137" s="146" t="s">
        <v>174</v>
      </c>
      <c r="AU137" s="146" t="s">
        <v>87</v>
      </c>
      <c r="AY137" s="18" t="s">
        <v>172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8" t="s">
        <v>85</v>
      </c>
      <c r="BK137" s="147">
        <f>ROUND(I137*H137,2)</f>
        <v>0</v>
      </c>
      <c r="BL137" s="18" t="s">
        <v>178</v>
      </c>
      <c r="BM137" s="146" t="s">
        <v>701</v>
      </c>
    </row>
    <row r="138" spans="2:65" s="1" customFormat="1" ht="10.199999999999999" x14ac:dyDescent="0.2">
      <c r="B138" s="34"/>
      <c r="D138" s="148" t="s">
        <v>180</v>
      </c>
      <c r="F138" s="149" t="s">
        <v>279</v>
      </c>
      <c r="I138" s="150"/>
      <c r="L138" s="34"/>
      <c r="M138" s="151"/>
      <c r="T138" s="55"/>
      <c r="AT138" s="18" t="s">
        <v>180</v>
      </c>
      <c r="AU138" s="18" t="s">
        <v>87</v>
      </c>
    </row>
    <row r="139" spans="2:65" s="1" customFormat="1" ht="10.199999999999999" x14ac:dyDescent="0.2">
      <c r="B139" s="34"/>
      <c r="D139" s="152" t="s">
        <v>182</v>
      </c>
      <c r="F139" s="153" t="s">
        <v>280</v>
      </c>
      <c r="I139" s="150"/>
      <c r="L139" s="34"/>
      <c r="M139" s="151"/>
      <c r="T139" s="55"/>
      <c r="AT139" s="18" t="s">
        <v>182</v>
      </c>
      <c r="AU139" s="18" t="s">
        <v>87</v>
      </c>
    </row>
    <row r="140" spans="2:65" s="14" customFormat="1" ht="10.199999999999999" x14ac:dyDescent="0.2">
      <c r="B140" s="171"/>
      <c r="D140" s="148" t="s">
        <v>184</v>
      </c>
      <c r="E140" s="172" t="s">
        <v>34</v>
      </c>
      <c r="F140" s="173" t="s">
        <v>281</v>
      </c>
      <c r="H140" s="172" t="s">
        <v>34</v>
      </c>
      <c r="I140" s="174"/>
      <c r="L140" s="171"/>
      <c r="M140" s="175"/>
      <c r="T140" s="176"/>
      <c r="AT140" s="172" t="s">
        <v>184</v>
      </c>
      <c r="AU140" s="172" t="s">
        <v>87</v>
      </c>
      <c r="AV140" s="14" t="s">
        <v>85</v>
      </c>
      <c r="AW140" s="14" t="s">
        <v>39</v>
      </c>
      <c r="AX140" s="14" t="s">
        <v>78</v>
      </c>
      <c r="AY140" s="172" t="s">
        <v>172</v>
      </c>
    </row>
    <row r="141" spans="2:65" s="14" customFormat="1" ht="10.199999999999999" x14ac:dyDescent="0.2">
      <c r="B141" s="171"/>
      <c r="D141" s="148" t="s">
        <v>184</v>
      </c>
      <c r="E141" s="172" t="s">
        <v>34</v>
      </c>
      <c r="F141" s="173" t="s">
        <v>282</v>
      </c>
      <c r="H141" s="172" t="s">
        <v>34</v>
      </c>
      <c r="I141" s="174"/>
      <c r="L141" s="171"/>
      <c r="M141" s="175"/>
      <c r="T141" s="176"/>
      <c r="AT141" s="172" t="s">
        <v>184</v>
      </c>
      <c r="AU141" s="172" t="s">
        <v>87</v>
      </c>
      <c r="AV141" s="14" t="s">
        <v>85</v>
      </c>
      <c r="AW141" s="14" t="s">
        <v>39</v>
      </c>
      <c r="AX141" s="14" t="s">
        <v>78</v>
      </c>
      <c r="AY141" s="172" t="s">
        <v>172</v>
      </c>
    </row>
    <row r="142" spans="2:65" s="12" customFormat="1" ht="10.199999999999999" x14ac:dyDescent="0.2">
      <c r="B142" s="154"/>
      <c r="D142" s="148" t="s">
        <v>184</v>
      </c>
      <c r="E142" s="155" t="s">
        <v>34</v>
      </c>
      <c r="F142" s="156" t="s">
        <v>702</v>
      </c>
      <c r="H142" s="157">
        <v>0.122</v>
      </c>
      <c r="I142" s="158"/>
      <c r="L142" s="154"/>
      <c r="M142" s="159"/>
      <c r="T142" s="160"/>
      <c r="AT142" s="155" t="s">
        <v>184</v>
      </c>
      <c r="AU142" s="155" t="s">
        <v>87</v>
      </c>
      <c r="AV142" s="12" t="s">
        <v>87</v>
      </c>
      <c r="AW142" s="12" t="s">
        <v>39</v>
      </c>
      <c r="AX142" s="12" t="s">
        <v>85</v>
      </c>
      <c r="AY142" s="155" t="s">
        <v>172</v>
      </c>
    </row>
    <row r="143" spans="2:65" s="1" customFormat="1" ht="21.75" customHeight="1" x14ac:dyDescent="0.2">
      <c r="B143" s="34"/>
      <c r="C143" s="134" t="s">
        <v>102</v>
      </c>
      <c r="D143" s="134" t="s">
        <v>174</v>
      </c>
      <c r="E143" s="135" t="s">
        <v>284</v>
      </c>
      <c r="F143" s="136" t="s">
        <v>285</v>
      </c>
      <c r="G143" s="137" t="s">
        <v>177</v>
      </c>
      <c r="H143" s="138">
        <v>7.6</v>
      </c>
      <c r="I143" s="139"/>
      <c r="J143" s="140">
        <f>ROUND(I143*H143,2)</f>
        <v>0</v>
      </c>
      <c r="K143" s="141"/>
      <c r="L143" s="34"/>
      <c r="M143" s="142" t="s">
        <v>34</v>
      </c>
      <c r="N143" s="143" t="s">
        <v>49</v>
      </c>
      <c r="P143" s="144">
        <f>O143*H143</f>
        <v>0</v>
      </c>
      <c r="Q143" s="144">
        <v>0.73558274000000001</v>
      </c>
      <c r="R143" s="144">
        <f>Q143*H143</f>
        <v>5.590428824</v>
      </c>
      <c r="S143" s="144">
        <v>0</v>
      </c>
      <c r="T143" s="145">
        <f>S143*H143</f>
        <v>0</v>
      </c>
      <c r="AR143" s="146" t="s">
        <v>178</v>
      </c>
      <c r="AT143" s="146" t="s">
        <v>174</v>
      </c>
      <c r="AU143" s="146" t="s">
        <v>87</v>
      </c>
      <c r="AY143" s="18" t="s">
        <v>172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8" t="s">
        <v>85</v>
      </c>
      <c r="BK143" s="147">
        <f>ROUND(I143*H143,2)</f>
        <v>0</v>
      </c>
      <c r="BL143" s="18" t="s">
        <v>178</v>
      </c>
      <c r="BM143" s="146" t="s">
        <v>703</v>
      </c>
    </row>
    <row r="144" spans="2:65" s="1" customFormat="1" ht="19.2" x14ac:dyDescent="0.2">
      <c r="B144" s="34"/>
      <c r="D144" s="148" t="s">
        <v>180</v>
      </c>
      <c r="F144" s="149" t="s">
        <v>479</v>
      </c>
      <c r="I144" s="150"/>
      <c r="L144" s="34"/>
      <c r="M144" s="151"/>
      <c r="T144" s="55"/>
      <c r="AT144" s="18" t="s">
        <v>180</v>
      </c>
      <c r="AU144" s="18" t="s">
        <v>87</v>
      </c>
    </row>
    <row r="145" spans="2:65" s="1" customFormat="1" ht="10.199999999999999" x14ac:dyDescent="0.2">
      <c r="B145" s="34"/>
      <c r="D145" s="152" t="s">
        <v>182</v>
      </c>
      <c r="F145" s="153" t="s">
        <v>480</v>
      </c>
      <c r="I145" s="150"/>
      <c r="L145" s="34"/>
      <c r="M145" s="151"/>
      <c r="T145" s="55"/>
      <c r="AT145" s="18" t="s">
        <v>182</v>
      </c>
      <c r="AU145" s="18" t="s">
        <v>87</v>
      </c>
    </row>
    <row r="146" spans="2:65" s="12" customFormat="1" ht="10.199999999999999" x14ac:dyDescent="0.2">
      <c r="B146" s="154"/>
      <c r="D146" s="148" t="s">
        <v>184</v>
      </c>
      <c r="E146" s="155" t="s">
        <v>34</v>
      </c>
      <c r="F146" s="156" t="s">
        <v>704</v>
      </c>
      <c r="H146" s="157">
        <v>7.6</v>
      </c>
      <c r="I146" s="158"/>
      <c r="L146" s="154"/>
      <c r="M146" s="159"/>
      <c r="T146" s="160"/>
      <c r="AT146" s="155" t="s">
        <v>184</v>
      </c>
      <c r="AU146" s="155" t="s">
        <v>87</v>
      </c>
      <c r="AV146" s="12" t="s">
        <v>87</v>
      </c>
      <c r="AW146" s="12" t="s">
        <v>39</v>
      </c>
      <c r="AX146" s="12" t="s">
        <v>85</v>
      </c>
      <c r="AY146" s="155" t="s">
        <v>172</v>
      </c>
    </row>
    <row r="147" spans="2:65" s="1" customFormat="1" ht="16.5" customHeight="1" x14ac:dyDescent="0.2">
      <c r="B147" s="34"/>
      <c r="C147" s="134" t="s">
        <v>8</v>
      </c>
      <c r="D147" s="134" t="s">
        <v>174</v>
      </c>
      <c r="E147" s="135" t="s">
        <v>290</v>
      </c>
      <c r="F147" s="136" t="s">
        <v>291</v>
      </c>
      <c r="G147" s="137" t="s">
        <v>228</v>
      </c>
      <c r="H147" s="138">
        <v>0.13700000000000001</v>
      </c>
      <c r="I147" s="139"/>
      <c r="J147" s="140">
        <f>ROUND(I147*H147,2)</f>
        <v>0</v>
      </c>
      <c r="K147" s="141"/>
      <c r="L147" s="34"/>
      <c r="M147" s="142" t="s">
        <v>34</v>
      </c>
      <c r="N147" s="143" t="s">
        <v>49</v>
      </c>
      <c r="P147" s="144">
        <f>O147*H147</f>
        <v>0</v>
      </c>
      <c r="Q147" s="144">
        <v>1.05940312</v>
      </c>
      <c r="R147" s="144">
        <f>Q147*H147</f>
        <v>0.14513822744000002</v>
      </c>
      <c r="S147" s="144">
        <v>0</v>
      </c>
      <c r="T147" s="145">
        <f>S147*H147</f>
        <v>0</v>
      </c>
      <c r="AR147" s="146" t="s">
        <v>178</v>
      </c>
      <c r="AT147" s="146" t="s">
        <v>174</v>
      </c>
      <c r="AU147" s="146" t="s">
        <v>87</v>
      </c>
      <c r="AY147" s="18" t="s">
        <v>172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8" t="s">
        <v>85</v>
      </c>
      <c r="BK147" s="147">
        <f>ROUND(I147*H147,2)</f>
        <v>0</v>
      </c>
      <c r="BL147" s="18" t="s">
        <v>178</v>
      </c>
      <c r="BM147" s="146" t="s">
        <v>705</v>
      </c>
    </row>
    <row r="148" spans="2:65" s="1" customFormat="1" ht="19.2" x14ac:dyDescent="0.2">
      <c r="B148" s="34"/>
      <c r="D148" s="148" t="s">
        <v>180</v>
      </c>
      <c r="F148" s="149" t="s">
        <v>293</v>
      </c>
      <c r="I148" s="150"/>
      <c r="L148" s="34"/>
      <c r="M148" s="151"/>
      <c r="T148" s="55"/>
      <c r="AT148" s="18" t="s">
        <v>180</v>
      </c>
      <c r="AU148" s="18" t="s">
        <v>87</v>
      </c>
    </row>
    <row r="149" spans="2:65" s="1" customFormat="1" ht="10.199999999999999" x14ac:dyDescent="0.2">
      <c r="B149" s="34"/>
      <c r="D149" s="152" t="s">
        <v>182</v>
      </c>
      <c r="F149" s="153" t="s">
        <v>483</v>
      </c>
      <c r="I149" s="150"/>
      <c r="L149" s="34"/>
      <c r="M149" s="151"/>
      <c r="T149" s="55"/>
      <c r="AT149" s="18" t="s">
        <v>182</v>
      </c>
      <c r="AU149" s="18" t="s">
        <v>87</v>
      </c>
    </row>
    <row r="150" spans="2:65" s="14" customFormat="1" ht="10.199999999999999" x14ac:dyDescent="0.2">
      <c r="B150" s="171"/>
      <c r="D150" s="148" t="s">
        <v>184</v>
      </c>
      <c r="E150" s="172" t="s">
        <v>34</v>
      </c>
      <c r="F150" s="173" t="s">
        <v>281</v>
      </c>
      <c r="H150" s="172" t="s">
        <v>34</v>
      </c>
      <c r="I150" s="174"/>
      <c r="L150" s="171"/>
      <c r="M150" s="175"/>
      <c r="T150" s="176"/>
      <c r="AT150" s="172" t="s">
        <v>184</v>
      </c>
      <c r="AU150" s="172" t="s">
        <v>87</v>
      </c>
      <c r="AV150" s="14" t="s">
        <v>85</v>
      </c>
      <c r="AW150" s="14" t="s">
        <v>39</v>
      </c>
      <c r="AX150" s="14" t="s">
        <v>78</v>
      </c>
      <c r="AY150" s="172" t="s">
        <v>172</v>
      </c>
    </row>
    <row r="151" spans="2:65" s="14" customFormat="1" ht="10.199999999999999" x14ac:dyDescent="0.2">
      <c r="B151" s="171"/>
      <c r="D151" s="148" t="s">
        <v>184</v>
      </c>
      <c r="E151" s="172" t="s">
        <v>34</v>
      </c>
      <c r="F151" s="173" t="s">
        <v>295</v>
      </c>
      <c r="H151" s="172" t="s">
        <v>34</v>
      </c>
      <c r="I151" s="174"/>
      <c r="L151" s="171"/>
      <c r="M151" s="175"/>
      <c r="T151" s="176"/>
      <c r="AT151" s="172" t="s">
        <v>184</v>
      </c>
      <c r="AU151" s="172" t="s">
        <v>87</v>
      </c>
      <c r="AV151" s="14" t="s">
        <v>85</v>
      </c>
      <c r="AW151" s="14" t="s">
        <v>39</v>
      </c>
      <c r="AX151" s="14" t="s">
        <v>78</v>
      </c>
      <c r="AY151" s="172" t="s">
        <v>172</v>
      </c>
    </row>
    <row r="152" spans="2:65" s="12" customFormat="1" ht="10.199999999999999" x14ac:dyDescent="0.2">
      <c r="B152" s="154"/>
      <c r="D152" s="148" t="s">
        <v>184</v>
      </c>
      <c r="E152" s="155" t="s">
        <v>34</v>
      </c>
      <c r="F152" s="156" t="s">
        <v>706</v>
      </c>
      <c r="H152" s="157">
        <v>0.13700000000000001</v>
      </c>
      <c r="I152" s="158"/>
      <c r="L152" s="154"/>
      <c r="M152" s="159"/>
      <c r="T152" s="160"/>
      <c r="AT152" s="155" t="s">
        <v>184</v>
      </c>
      <c r="AU152" s="155" t="s">
        <v>87</v>
      </c>
      <c r="AV152" s="12" t="s">
        <v>87</v>
      </c>
      <c r="AW152" s="12" t="s">
        <v>39</v>
      </c>
      <c r="AX152" s="12" t="s">
        <v>85</v>
      </c>
      <c r="AY152" s="155" t="s">
        <v>172</v>
      </c>
    </row>
    <row r="153" spans="2:65" s="11" customFormat="1" ht="22.8" customHeight="1" x14ac:dyDescent="0.25">
      <c r="B153" s="122"/>
      <c r="D153" s="123" t="s">
        <v>77</v>
      </c>
      <c r="E153" s="132" t="s">
        <v>193</v>
      </c>
      <c r="F153" s="132" t="s">
        <v>297</v>
      </c>
      <c r="I153" s="125"/>
      <c r="J153" s="133">
        <f>BK153</f>
        <v>0</v>
      </c>
      <c r="L153" s="122"/>
      <c r="M153" s="127"/>
      <c r="P153" s="128">
        <f>SUM(P154:P186)</f>
        <v>0</v>
      </c>
      <c r="R153" s="128">
        <f>SUM(R154:R186)</f>
        <v>22.478273529999996</v>
      </c>
      <c r="T153" s="129">
        <f>SUM(T154:T186)</f>
        <v>0</v>
      </c>
      <c r="AR153" s="123" t="s">
        <v>85</v>
      </c>
      <c r="AT153" s="130" t="s">
        <v>77</v>
      </c>
      <c r="AU153" s="130" t="s">
        <v>85</v>
      </c>
      <c r="AY153" s="123" t="s">
        <v>172</v>
      </c>
      <c r="BK153" s="131">
        <f>SUM(BK154:BK186)</f>
        <v>0</v>
      </c>
    </row>
    <row r="154" spans="2:65" s="1" customFormat="1" ht="16.5" customHeight="1" x14ac:dyDescent="0.2">
      <c r="B154" s="34"/>
      <c r="C154" s="134" t="s">
        <v>105</v>
      </c>
      <c r="D154" s="134" t="s">
        <v>174</v>
      </c>
      <c r="E154" s="135" t="s">
        <v>298</v>
      </c>
      <c r="F154" s="136" t="s">
        <v>299</v>
      </c>
      <c r="G154" s="137" t="s">
        <v>215</v>
      </c>
      <c r="H154" s="138">
        <v>8.4649999999999999</v>
      </c>
      <c r="I154" s="139"/>
      <c r="J154" s="140">
        <f>ROUND(I154*H154,2)</f>
        <v>0</v>
      </c>
      <c r="K154" s="141"/>
      <c r="L154" s="34"/>
      <c r="M154" s="142" t="s">
        <v>34</v>
      </c>
      <c r="N154" s="143" t="s">
        <v>49</v>
      </c>
      <c r="P154" s="144">
        <f>O154*H154</f>
        <v>0</v>
      </c>
      <c r="Q154" s="144">
        <v>2.5018699999999998</v>
      </c>
      <c r="R154" s="144">
        <f>Q154*H154</f>
        <v>21.178329549999997</v>
      </c>
      <c r="S154" s="144">
        <v>0</v>
      </c>
      <c r="T154" s="145">
        <f>S154*H154</f>
        <v>0</v>
      </c>
      <c r="AR154" s="146" t="s">
        <v>178</v>
      </c>
      <c r="AT154" s="146" t="s">
        <v>174</v>
      </c>
      <c r="AU154" s="146" t="s">
        <v>87</v>
      </c>
      <c r="AY154" s="18" t="s">
        <v>172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8" t="s">
        <v>85</v>
      </c>
      <c r="BK154" s="147">
        <f>ROUND(I154*H154,2)</f>
        <v>0</v>
      </c>
      <c r="BL154" s="18" t="s">
        <v>178</v>
      </c>
      <c r="BM154" s="146" t="s">
        <v>707</v>
      </c>
    </row>
    <row r="155" spans="2:65" s="1" customFormat="1" ht="10.199999999999999" x14ac:dyDescent="0.2">
      <c r="B155" s="34"/>
      <c r="D155" s="148" t="s">
        <v>180</v>
      </c>
      <c r="F155" s="149" t="s">
        <v>301</v>
      </c>
      <c r="I155" s="150"/>
      <c r="L155" s="34"/>
      <c r="M155" s="151"/>
      <c r="T155" s="55"/>
      <c r="AT155" s="18" t="s">
        <v>180</v>
      </c>
      <c r="AU155" s="18" t="s">
        <v>87</v>
      </c>
    </row>
    <row r="156" spans="2:65" s="1" customFormat="1" ht="10.199999999999999" x14ac:dyDescent="0.2">
      <c r="B156" s="34"/>
      <c r="D156" s="152" t="s">
        <v>182</v>
      </c>
      <c r="F156" s="153" t="s">
        <v>302</v>
      </c>
      <c r="I156" s="150"/>
      <c r="L156" s="34"/>
      <c r="M156" s="151"/>
      <c r="T156" s="55"/>
      <c r="AT156" s="18" t="s">
        <v>182</v>
      </c>
      <c r="AU156" s="18" t="s">
        <v>87</v>
      </c>
    </row>
    <row r="157" spans="2:65" s="14" customFormat="1" ht="10.199999999999999" x14ac:dyDescent="0.2">
      <c r="B157" s="171"/>
      <c r="D157" s="148" t="s">
        <v>184</v>
      </c>
      <c r="E157" s="172" t="s">
        <v>34</v>
      </c>
      <c r="F157" s="173" t="s">
        <v>303</v>
      </c>
      <c r="H157" s="172" t="s">
        <v>34</v>
      </c>
      <c r="I157" s="174"/>
      <c r="L157" s="171"/>
      <c r="M157" s="175"/>
      <c r="T157" s="176"/>
      <c r="AT157" s="172" t="s">
        <v>184</v>
      </c>
      <c r="AU157" s="172" t="s">
        <v>87</v>
      </c>
      <c r="AV157" s="14" t="s">
        <v>85</v>
      </c>
      <c r="AW157" s="14" t="s">
        <v>39</v>
      </c>
      <c r="AX157" s="14" t="s">
        <v>78</v>
      </c>
      <c r="AY157" s="172" t="s">
        <v>172</v>
      </c>
    </row>
    <row r="158" spans="2:65" s="12" customFormat="1" ht="10.199999999999999" x14ac:dyDescent="0.2">
      <c r="B158" s="154"/>
      <c r="D158" s="148" t="s">
        <v>184</v>
      </c>
      <c r="E158" s="155" t="s">
        <v>34</v>
      </c>
      <c r="F158" s="156" t="s">
        <v>708</v>
      </c>
      <c r="H158" s="157">
        <v>4.9400000000000004</v>
      </c>
      <c r="I158" s="158"/>
      <c r="L158" s="154"/>
      <c r="M158" s="159"/>
      <c r="T158" s="160"/>
      <c r="AT158" s="155" t="s">
        <v>184</v>
      </c>
      <c r="AU158" s="155" t="s">
        <v>87</v>
      </c>
      <c r="AV158" s="12" t="s">
        <v>87</v>
      </c>
      <c r="AW158" s="12" t="s">
        <v>39</v>
      </c>
      <c r="AX158" s="12" t="s">
        <v>78</v>
      </c>
      <c r="AY158" s="155" t="s">
        <v>172</v>
      </c>
    </row>
    <row r="159" spans="2:65" s="14" customFormat="1" ht="10.199999999999999" x14ac:dyDescent="0.2">
      <c r="B159" s="171"/>
      <c r="D159" s="148" t="s">
        <v>184</v>
      </c>
      <c r="E159" s="172" t="s">
        <v>34</v>
      </c>
      <c r="F159" s="173" t="s">
        <v>305</v>
      </c>
      <c r="H159" s="172" t="s">
        <v>34</v>
      </c>
      <c r="I159" s="174"/>
      <c r="L159" s="171"/>
      <c r="M159" s="175"/>
      <c r="T159" s="176"/>
      <c r="AT159" s="172" t="s">
        <v>184</v>
      </c>
      <c r="AU159" s="172" t="s">
        <v>87</v>
      </c>
      <c r="AV159" s="14" t="s">
        <v>85</v>
      </c>
      <c r="AW159" s="14" t="s">
        <v>39</v>
      </c>
      <c r="AX159" s="14" t="s">
        <v>78</v>
      </c>
      <c r="AY159" s="172" t="s">
        <v>172</v>
      </c>
    </row>
    <row r="160" spans="2:65" s="12" customFormat="1" ht="10.199999999999999" x14ac:dyDescent="0.2">
      <c r="B160" s="154"/>
      <c r="D160" s="148" t="s">
        <v>184</v>
      </c>
      <c r="E160" s="155" t="s">
        <v>34</v>
      </c>
      <c r="F160" s="156" t="s">
        <v>709</v>
      </c>
      <c r="H160" s="157">
        <v>3.5249999999999999</v>
      </c>
      <c r="I160" s="158"/>
      <c r="L160" s="154"/>
      <c r="M160" s="159"/>
      <c r="T160" s="160"/>
      <c r="AT160" s="155" t="s">
        <v>184</v>
      </c>
      <c r="AU160" s="155" t="s">
        <v>87</v>
      </c>
      <c r="AV160" s="12" t="s">
        <v>87</v>
      </c>
      <c r="AW160" s="12" t="s">
        <v>39</v>
      </c>
      <c r="AX160" s="12" t="s">
        <v>78</v>
      </c>
      <c r="AY160" s="155" t="s">
        <v>172</v>
      </c>
    </row>
    <row r="161" spans="2:65" s="13" customFormat="1" ht="10.199999999999999" x14ac:dyDescent="0.2">
      <c r="B161" s="164"/>
      <c r="D161" s="148" t="s">
        <v>184</v>
      </c>
      <c r="E161" s="165" t="s">
        <v>34</v>
      </c>
      <c r="F161" s="166" t="s">
        <v>259</v>
      </c>
      <c r="H161" s="167">
        <v>8.4649999999999999</v>
      </c>
      <c r="I161" s="168"/>
      <c r="L161" s="164"/>
      <c r="M161" s="169"/>
      <c r="T161" s="170"/>
      <c r="AT161" s="165" t="s">
        <v>184</v>
      </c>
      <c r="AU161" s="165" t="s">
        <v>87</v>
      </c>
      <c r="AV161" s="13" t="s">
        <v>178</v>
      </c>
      <c r="AW161" s="13" t="s">
        <v>39</v>
      </c>
      <c r="AX161" s="13" t="s">
        <v>85</v>
      </c>
      <c r="AY161" s="165" t="s">
        <v>172</v>
      </c>
    </row>
    <row r="162" spans="2:65" s="1" customFormat="1" ht="16.5" customHeight="1" x14ac:dyDescent="0.2">
      <c r="B162" s="34"/>
      <c r="C162" s="134" t="s">
        <v>310</v>
      </c>
      <c r="D162" s="134" t="s">
        <v>174</v>
      </c>
      <c r="E162" s="135" t="s">
        <v>311</v>
      </c>
      <c r="F162" s="136" t="s">
        <v>312</v>
      </c>
      <c r="G162" s="137" t="s">
        <v>177</v>
      </c>
      <c r="H162" s="138">
        <v>31.7</v>
      </c>
      <c r="I162" s="139"/>
      <c r="J162" s="140">
        <f>ROUND(I162*H162,2)</f>
        <v>0</v>
      </c>
      <c r="K162" s="141"/>
      <c r="L162" s="34"/>
      <c r="M162" s="142" t="s">
        <v>34</v>
      </c>
      <c r="N162" s="143" t="s">
        <v>49</v>
      </c>
      <c r="P162" s="144">
        <f>O162*H162</f>
        <v>0</v>
      </c>
      <c r="Q162" s="144">
        <v>2.7499999999999998E-3</v>
      </c>
      <c r="R162" s="144">
        <f>Q162*H162</f>
        <v>8.7174999999999989E-2</v>
      </c>
      <c r="S162" s="144">
        <v>0</v>
      </c>
      <c r="T162" s="145">
        <f>S162*H162</f>
        <v>0</v>
      </c>
      <c r="AR162" s="146" t="s">
        <v>178</v>
      </c>
      <c r="AT162" s="146" t="s">
        <v>174</v>
      </c>
      <c r="AU162" s="146" t="s">
        <v>87</v>
      </c>
      <c r="AY162" s="18" t="s">
        <v>172</v>
      </c>
      <c r="BE162" s="147">
        <f>IF(N162="základní",J162,0)</f>
        <v>0</v>
      </c>
      <c r="BF162" s="147">
        <f>IF(N162="snížená",J162,0)</f>
        <v>0</v>
      </c>
      <c r="BG162" s="147">
        <f>IF(N162="zákl. přenesená",J162,0)</f>
        <v>0</v>
      </c>
      <c r="BH162" s="147">
        <f>IF(N162="sníž. přenesená",J162,0)</f>
        <v>0</v>
      </c>
      <c r="BI162" s="147">
        <f>IF(N162="nulová",J162,0)</f>
        <v>0</v>
      </c>
      <c r="BJ162" s="18" t="s">
        <v>85</v>
      </c>
      <c r="BK162" s="147">
        <f>ROUND(I162*H162,2)</f>
        <v>0</v>
      </c>
      <c r="BL162" s="18" t="s">
        <v>178</v>
      </c>
      <c r="BM162" s="146" t="s">
        <v>710</v>
      </c>
    </row>
    <row r="163" spans="2:65" s="1" customFormat="1" ht="10.199999999999999" x14ac:dyDescent="0.2">
      <c r="B163" s="34"/>
      <c r="D163" s="148" t="s">
        <v>180</v>
      </c>
      <c r="F163" s="149" t="s">
        <v>314</v>
      </c>
      <c r="I163" s="150"/>
      <c r="L163" s="34"/>
      <c r="M163" s="151"/>
      <c r="T163" s="55"/>
      <c r="AT163" s="18" t="s">
        <v>180</v>
      </c>
      <c r="AU163" s="18" t="s">
        <v>87</v>
      </c>
    </row>
    <row r="164" spans="2:65" s="1" customFormat="1" ht="10.199999999999999" x14ac:dyDescent="0.2">
      <c r="B164" s="34"/>
      <c r="D164" s="152" t="s">
        <v>182</v>
      </c>
      <c r="F164" s="153" t="s">
        <v>492</v>
      </c>
      <c r="I164" s="150"/>
      <c r="L164" s="34"/>
      <c r="M164" s="151"/>
      <c r="T164" s="55"/>
      <c r="AT164" s="18" t="s">
        <v>182</v>
      </c>
      <c r="AU164" s="18" t="s">
        <v>87</v>
      </c>
    </row>
    <row r="165" spans="2:65" s="14" customFormat="1" ht="10.199999999999999" x14ac:dyDescent="0.2">
      <c r="B165" s="171"/>
      <c r="D165" s="148" t="s">
        <v>184</v>
      </c>
      <c r="E165" s="172" t="s">
        <v>34</v>
      </c>
      <c r="F165" s="173" t="s">
        <v>303</v>
      </c>
      <c r="H165" s="172" t="s">
        <v>34</v>
      </c>
      <c r="I165" s="174"/>
      <c r="L165" s="171"/>
      <c r="M165" s="175"/>
      <c r="T165" s="176"/>
      <c r="AT165" s="172" t="s">
        <v>184</v>
      </c>
      <c r="AU165" s="172" t="s">
        <v>87</v>
      </c>
      <c r="AV165" s="14" t="s">
        <v>85</v>
      </c>
      <c r="AW165" s="14" t="s">
        <v>39</v>
      </c>
      <c r="AX165" s="14" t="s">
        <v>78</v>
      </c>
      <c r="AY165" s="172" t="s">
        <v>172</v>
      </c>
    </row>
    <row r="166" spans="2:65" s="12" customFormat="1" ht="10.199999999999999" x14ac:dyDescent="0.2">
      <c r="B166" s="154"/>
      <c r="D166" s="148" t="s">
        <v>184</v>
      </c>
      <c r="E166" s="155" t="s">
        <v>34</v>
      </c>
      <c r="F166" s="156" t="s">
        <v>711</v>
      </c>
      <c r="H166" s="157">
        <v>8.9</v>
      </c>
      <c r="I166" s="158"/>
      <c r="L166" s="154"/>
      <c r="M166" s="159"/>
      <c r="T166" s="160"/>
      <c r="AT166" s="155" t="s">
        <v>184</v>
      </c>
      <c r="AU166" s="155" t="s">
        <v>87</v>
      </c>
      <c r="AV166" s="12" t="s">
        <v>87</v>
      </c>
      <c r="AW166" s="12" t="s">
        <v>39</v>
      </c>
      <c r="AX166" s="12" t="s">
        <v>78</v>
      </c>
      <c r="AY166" s="155" t="s">
        <v>172</v>
      </c>
    </row>
    <row r="167" spans="2:65" s="14" customFormat="1" ht="10.199999999999999" x14ac:dyDescent="0.2">
      <c r="B167" s="171"/>
      <c r="D167" s="148" t="s">
        <v>184</v>
      </c>
      <c r="E167" s="172" t="s">
        <v>34</v>
      </c>
      <c r="F167" s="173" t="s">
        <v>305</v>
      </c>
      <c r="H167" s="172" t="s">
        <v>34</v>
      </c>
      <c r="I167" s="174"/>
      <c r="L167" s="171"/>
      <c r="M167" s="175"/>
      <c r="T167" s="176"/>
      <c r="AT167" s="172" t="s">
        <v>184</v>
      </c>
      <c r="AU167" s="172" t="s">
        <v>87</v>
      </c>
      <c r="AV167" s="14" t="s">
        <v>85</v>
      </c>
      <c r="AW167" s="14" t="s">
        <v>39</v>
      </c>
      <c r="AX167" s="14" t="s">
        <v>78</v>
      </c>
      <c r="AY167" s="172" t="s">
        <v>172</v>
      </c>
    </row>
    <row r="168" spans="2:65" s="12" customFormat="1" ht="10.199999999999999" x14ac:dyDescent="0.2">
      <c r="B168" s="154"/>
      <c r="D168" s="148" t="s">
        <v>184</v>
      </c>
      <c r="E168" s="155" t="s">
        <v>34</v>
      </c>
      <c r="F168" s="156" t="s">
        <v>712</v>
      </c>
      <c r="H168" s="157">
        <v>22.8</v>
      </c>
      <c r="I168" s="158"/>
      <c r="L168" s="154"/>
      <c r="M168" s="159"/>
      <c r="T168" s="160"/>
      <c r="AT168" s="155" t="s">
        <v>184</v>
      </c>
      <c r="AU168" s="155" t="s">
        <v>87</v>
      </c>
      <c r="AV168" s="12" t="s">
        <v>87</v>
      </c>
      <c r="AW168" s="12" t="s">
        <v>39</v>
      </c>
      <c r="AX168" s="12" t="s">
        <v>78</v>
      </c>
      <c r="AY168" s="155" t="s">
        <v>172</v>
      </c>
    </row>
    <row r="169" spans="2:65" s="13" customFormat="1" ht="10.199999999999999" x14ac:dyDescent="0.2">
      <c r="B169" s="164"/>
      <c r="D169" s="148" t="s">
        <v>184</v>
      </c>
      <c r="E169" s="165" t="s">
        <v>34</v>
      </c>
      <c r="F169" s="166" t="s">
        <v>259</v>
      </c>
      <c r="H169" s="167">
        <v>31.7</v>
      </c>
      <c r="I169" s="168"/>
      <c r="L169" s="164"/>
      <c r="M169" s="169"/>
      <c r="T169" s="170"/>
      <c r="AT169" s="165" t="s">
        <v>184</v>
      </c>
      <c r="AU169" s="165" t="s">
        <v>87</v>
      </c>
      <c r="AV169" s="13" t="s">
        <v>178</v>
      </c>
      <c r="AW169" s="13" t="s">
        <v>39</v>
      </c>
      <c r="AX169" s="13" t="s">
        <v>85</v>
      </c>
      <c r="AY169" s="165" t="s">
        <v>172</v>
      </c>
    </row>
    <row r="170" spans="2:65" s="1" customFormat="1" ht="16.5" customHeight="1" x14ac:dyDescent="0.2">
      <c r="B170" s="34"/>
      <c r="C170" s="134" t="s">
        <v>323</v>
      </c>
      <c r="D170" s="134" t="s">
        <v>174</v>
      </c>
      <c r="E170" s="135" t="s">
        <v>324</v>
      </c>
      <c r="F170" s="136" t="s">
        <v>325</v>
      </c>
      <c r="G170" s="137" t="s">
        <v>177</v>
      </c>
      <c r="H170" s="138">
        <v>31.7</v>
      </c>
      <c r="I170" s="139"/>
      <c r="J170" s="140">
        <f>ROUND(I170*H170,2)</f>
        <v>0</v>
      </c>
      <c r="K170" s="141"/>
      <c r="L170" s="34"/>
      <c r="M170" s="142" t="s">
        <v>34</v>
      </c>
      <c r="N170" s="143" t="s">
        <v>49</v>
      </c>
      <c r="P170" s="144">
        <f>O170*H170</f>
        <v>0</v>
      </c>
      <c r="Q170" s="144">
        <v>0</v>
      </c>
      <c r="R170" s="144">
        <f>Q170*H170</f>
        <v>0</v>
      </c>
      <c r="S170" s="144">
        <v>0</v>
      </c>
      <c r="T170" s="145">
        <f>S170*H170</f>
        <v>0</v>
      </c>
      <c r="AR170" s="146" t="s">
        <v>178</v>
      </c>
      <c r="AT170" s="146" t="s">
        <v>174</v>
      </c>
      <c r="AU170" s="146" t="s">
        <v>87</v>
      </c>
      <c r="AY170" s="18" t="s">
        <v>172</v>
      </c>
      <c r="BE170" s="147">
        <f>IF(N170="základní",J170,0)</f>
        <v>0</v>
      </c>
      <c r="BF170" s="147">
        <f>IF(N170="snížená",J170,0)</f>
        <v>0</v>
      </c>
      <c r="BG170" s="147">
        <f>IF(N170="zákl. přenesená",J170,0)</f>
        <v>0</v>
      </c>
      <c r="BH170" s="147">
        <f>IF(N170="sníž. přenesená",J170,0)</f>
        <v>0</v>
      </c>
      <c r="BI170" s="147">
        <f>IF(N170="nulová",J170,0)</f>
        <v>0</v>
      </c>
      <c r="BJ170" s="18" t="s">
        <v>85</v>
      </c>
      <c r="BK170" s="147">
        <f>ROUND(I170*H170,2)</f>
        <v>0</v>
      </c>
      <c r="BL170" s="18" t="s">
        <v>178</v>
      </c>
      <c r="BM170" s="146" t="s">
        <v>713</v>
      </c>
    </row>
    <row r="171" spans="2:65" s="1" customFormat="1" ht="10.199999999999999" x14ac:dyDescent="0.2">
      <c r="B171" s="34"/>
      <c r="D171" s="148" t="s">
        <v>180</v>
      </c>
      <c r="F171" s="149" t="s">
        <v>327</v>
      </c>
      <c r="I171" s="150"/>
      <c r="L171" s="34"/>
      <c r="M171" s="151"/>
      <c r="T171" s="55"/>
      <c r="AT171" s="18" t="s">
        <v>180</v>
      </c>
      <c r="AU171" s="18" t="s">
        <v>87</v>
      </c>
    </row>
    <row r="172" spans="2:65" s="1" customFormat="1" ht="10.199999999999999" x14ac:dyDescent="0.2">
      <c r="B172" s="34"/>
      <c r="D172" s="152" t="s">
        <v>182</v>
      </c>
      <c r="F172" s="153" t="s">
        <v>500</v>
      </c>
      <c r="I172" s="150"/>
      <c r="L172" s="34"/>
      <c r="M172" s="151"/>
      <c r="T172" s="55"/>
      <c r="AT172" s="18" t="s">
        <v>182</v>
      </c>
      <c r="AU172" s="18" t="s">
        <v>87</v>
      </c>
    </row>
    <row r="173" spans="2:65" s="1" customFormat="1" ht="16.5" customHeight="1" x14ac:dyDescent="0.2">
      <c r="B173" s="34"/>
      <c r="C173" s="134" t="s">
        <v>329</v>
      </c>
      <c r="D173" s="134" t="s">
        <v>174</v>
      </c>
      <c r="E173" s="135" t="s">
        <v>330</v>
      </c>
      <c r="F173" s="136" t="s">
        <v>331</v>
      </c>
      <c r="G173" s="137" t="s">
        <v>177</v>
      </c>
      <c r="H173" s="138">
        <v>23.45</v>
      </c>
      <c r="I173" s="139"/>
      <c r="J173" s="140">
        <f>ROUND(I173*H173,2)</f>
        <v>0</v>
      </c>
      <c r="K173" s="141"/>
      <c r="L173" s="34"/>
      <c r="M173" s="142" t="s">
        <v>34</v>
      </c>
      <c r="N173" s="143" t="s">
        <v>49</v>
      </c>
      <c r="P173" s="144">
        <f>O173*H173</f>
        <v>0</v>
      </c>
      <c r="Q173" s="144">
        <v>2.5000000000000001E-3</v>
      </c>
      <c r="R173" s="144">
        <f>Q173*H173</f>
        <v>5.8624999999999997E-2</v>
      </c>
      <c r="S173" s="144">
        <v>0</v>
      </c>
      <c r="T173" s="145">
        <f>S173*H173</f>
        <v>0</v>
      </c>
      <c r="AR173" s="146" t="s">
        <v>178</v>
      </c>
      <c r="AT173" s="146" t="s">
        <v>174</v>
      </c>
      <c r="AU173" s="146" t="s">
        <v>87</v>
      </c>
      <c r="AY173" s="18" t="s">
        <v>172</v>
      </c>
      <c r="BE173" s="147">
        <f>IF(N173="základní",J173,0)</f>
        <v>0</v>
      </c>
      <c r="BF173" s="147">
        <f>IF(N173="snížená",J173,0)</f>
        <v>0</v>
      </c>
      <c r="BG173" s="147">
        <f>IF(N173="zákl. přenesená",J173,0)</f>
        <v>0</v>
      </c>
      <c r="BH173" s="147">
        <f>IF(N173="sníž. přenesená",J173,0)</f>
        <v>0</v>
      </c>
      <c r="BI173" s="147">
        <f>IF(N173="nulová",J173,0)</f>
        <v>0</v>
      </c>
      <c r="BJ173" s="18" t="s">
        <v>85</v>
      </c>
      <c r="BK173" s="147">
        <f>ROUND(I173*H173,2)</f>
        <v>0</v>
      </c>
      <c r="BL173" s="18" t="s">
        <v>178</v>
      </c>
      <c r="BM173" s="146" t="s">
        <v>714</v>
      </c>
    </row>
    <row r="174" spans="2:65" s="1" customFormat="1" ht="10.199999999999999" x14ac:dyDescent="0.2">
      <c r="B174" s="34"/>
      <c r="D174" s="148" t="s">
        <v>180</v>
      </c>
      <c r="F174" s="149" t="s">
        <v>333</v>
      </c>
      <c r="I174" s="150"/>
      <c r="L174" s="34"/>
      <c r="M174" s="151"/>
      <c r="T174" s="55"/>
      <c r="AT174" s="18" t="s">
        <v>180</v>
      </c>
      <c r="AU174" s="18" t="s">
        <v>87</v>
      </c>
    </row>
    <row r="175" spans="2:65" s="1" customFormat="1" ht="10.199999999999999" x14ac:dyDescent="0.2">
      <c r="B175" s="34"/>
      <c r="D175" s="152" t="s">
        <v>182</v>
      </c>
      <c r="F175" s="153" t="s">
        <v>502</v>
      </c>
      <c r="I175" s="150"/>
      <c r="L175" s="34"/>
      <c r="M175" s="151"/>
      <c r="T175" s="55"/>
      <c r="AT175" s="18" t="s">
        <v>182</v>
      </c>
      <c r="AU175" s="18" t="s">
        <v>87</v>
      </c>
    </row>
    <row r="176" spans="2:65" s="12" customFormat="1" ht="10.199999999999999" x14ac:dyDescent="0.2">
      <c r="B176" s="154"/>
      <c r="D176" s="148" t="s">
        <v>184</v>
      </c>
      <c r="E176" s="155" t="s">
        <v>34</v>
      </c>
      <c r="F176" s="156" t="s">
        <v>715</v>
      </c>
      <c r="H176" s="157">
        <v>8.9</v>
      </c>
      <c r="I176" s="158"/>
      <c r="L176" s="154"/>
      <c r="M176" s="159"/>
      <c r="T176" s="160"/>
      <c r="AT176" s="155" t="s">
        <v>184</v>
      </c>
      <c r="AU176" s="155" t="s">
        <v>87</v>
      </c>
      <c r="AV176" s="12" t="s">
        <v>87</v>
      </c>
      <c r="AW176" s="12" t="s">
        <v>39</v>
      </c>
      <c r="AX176" s="12" t="s">
        <v>78</v>
      </c>
      <c r="AY176" s="155" t="s">
        <v>172</v>
      </c>
    </row>
    <row r="177" spans="2:65" s="12" customFormat="1" ht="10.199999999999999" x14ac:dyDescent="0.2">
      <c r="B177" s="154"/>
      <c r="D177" s="148" t="s">
        <v>184</v>
      </c>
      <c r="E177" s="155" t="s">
        <v>34</v>
      </c>
      <c r="F177" s="156" t="s">
        <v>716</v>
      </c>
      <c r="H177" s="157">
        <v>14.55</v>
      </c>
      <c r="I177" s="158"/>
      <c r="L177" s="154"/>
      <c r="M177" s="159"/>
      <c r="T177" s="160"/>
      <c r="AT177" s="155" t="s">
        <v>184</v>
      </c>
      <c r="AU177" s="155" t="s">
        <v>87</v>
      </c>
      <c r="AV177" s="12" t="s">
        <v>87</v>
      </c>
      <c r="AW177" s="12" t="s">
        <v>39</v>
      </c>
      <c r="AX177" s="12" t="s">
        <v>78</v>
      </c>
      <c r="AY177" s="155" t="s">
        <v>172</v>
      </c>
    </row>
    <row r="178" spans="2:65" s="13" customFormat="1" ht="10.199999999999999" x14ac:dyDescent="0.2">
      <c r="B178" s="164"/>
      <c r="D178" s="148" t="s">
        <v>184</v>
      </c>
      <c r="E178" s="165" t="s">
        <v>34</v>
      </c>
      <c r="F178" s="166" t="s">
        <v>259</v>
      </c>
      <c r="H178" s="167">
        <v>23.45</v>
      </c>
      <c r="I178" s="168"/>
      <c r="L178" s="164"/>
      <c r="M178" s="169"/>
      <c r="T178" s="170"/>
      <c r="AT178" s="165" t="s">
        <v>184</v>
      </c>
      <c r="AU178" s="165" t="s">
        <v>87</v>
      </c>
      <c r="AV178" s="13" t="s">
        <v>178</v>
      </c>
      <c r="AW178" s="13" t="s">
        <v>39</v>
      </c>
      <c r="AX178" s="13" t="s">
        <v>85</v>
      </c>
      <c r="AY178" s="165" t="s">
        <v>172</v>
      </c>
    </row>
    <row r="179" spans="2:65" s="1" customFormat="1" ht="16.5" customHeight="1" x14ac:dyDescent="0.2">
      <c r="B179" s="34"/>
      <c r="C179" s="134" t="s">
        <v>338</v>
      </c>
      <c r="D179" s="134" t="s">
        <v>174</v>
      </c>
      <c r="E179" s="135" t="s">
        <v>339</v>
      </c>
      <c r="F179" s="136" t="s">
        <v>340</v>
      </c>
      <c r="G179" s="137" t="s">
        <v>228</v>
      </c>
      <c r="H179" s="138">
        <v>1.1000000000000001</v>
      </c>
      <c r="I179" s="139"/>
      <c r="J179" s="140">
        <f>ROUND(I179*H179,2)</f>
        <v>0</v>
      </c>
      <c r="K179" s="141"/>
      <c r="L179" s="34"/>
      <c r="M179" s="142" t="s">
        <v>34</v>
      </c>
      <c r="N179" s="143" t="s">
        <v>49</v>
      </c>
      <c r="P179" s="144">
        <f>O179*H179</f>
        <v>0</v>
      </c>
      <c r="Q179" s="144">
        <v>1.0492218</v>
      </c>
      <c r="R179" s="144">
        <f>Q179*H179</f>
        <v>1.1541439800000002</v>
      </c>
      <c r="S179" s="144">
        <v>0</v>
      </c>
      <c r="T179" s="145">
        <f>S179*H179</f>
        <v>0</v>
      </c>
      <c r="AR179" s="146" t="s">
        <v>178</v>
      </c>
      <c r="AT179" s="146" t="s">
        <v>174</v>
      </c>
      <c r="AU179" s="146" t="s">
        <v>87</v>
      </c>
      <c r="AY179" s="18" t="s">
        <v>172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8" t="s">
        <v>85</v>
      </c>
      <c r="BK179" s="147">
        <f>ROUND(I179*H179,2)</f>
        <v>0</v>
      </c>
      <c r="BL179" s="18" t="s">
        <v>178</v>
      </c>
      <c r="BM179" s="146" t="s">
        <v>717</v>
      </c>
    </row>
    <row r="180" spans="2:65" s="1" customFormat="1" ht="19.2" x14ac:dyDescent="0.2">
      <c r="B180" s="34"/>
      <c r="D180" s="148" t="s">
        <v>180</v>
      </c>
      <c r="F180" s="149" t="s">
        <v>342</v>
      </c>
      <c r="I180" s="150"/>
      <c r="L180" s="34"/>
      <c r="M180" s="151"/>
      <c r="T180" s="55"/>
      <c r="AT180" s="18" t="s">
        <v>180</v>
      </c>
      <c r="AU180" s="18" t="s">
        <v>87</v>
      </c>
    </row>
    <row r="181" spans="2:65" s="1" customFormat="1" ht="10.199999999999999" x14ac:dyDescent="0.2">
      <c r="B181" s="34"/>
      <c r="D181" s="152" t="s">
        <v>182</v>
      </c>
      <c r="F181" s="153" t="s">
        <v>510</v>
      </c>
      <c r="I181" s="150"/>
      <c r="L181" s="34"/>
      <c r="M181" s="151"/>
      <c r="T181" s="55"/>
      <c r="AT181" s="18" t="s">
        <v>182</v>
      </c>
      <c r="AU181" s="18" t="s">
        <v>87</v>
      </c>
    </row>
    <row r="182" spans="2:65" s="14" customFormat="1" ht="10.199999999999999" x14ac:dyDescent="0.2">
      <c r="B182" s="171"/>
      <c r="D182" s="148" t="s">
        <v>184</v>
      </c>
      <c r="E182" s="172" t="s">
        <v>34</v>
      </c>
      <c r="F182" s="173" t="s">
        <v>281</v>
      </c>
      <c r="H182" s="172" t="s">
        <v>34</v>
      </c>
      <c r="I182" s="174"/>
      <c r="L182" s="171"/>
      <c r="M182" s="175"/>
      <c r="T182" s="176"/>
      <c r="AT182" s="172" t="s">
        <v>184</v>
      </c>
      <c r="AU182" s="172" t="s">
        <v>87</v>
      </c>
      <c r="AV182" s="14" t="s">
        <v>85</v>
      </c>
      <c r="AW182" s="14" t="s">
        <v>39</v>
      </c>
      <c r="AX182" s="14" t="s">
        <v>78</v>
      </c>
      <c r="AY182" s="172" t="s">
        <v>172</v>
      </c>
    </row>
    <row r="183" spans="2:65" s="14" customFormat="1" ht="10.199999999999999" x14ac:dyDescent="0.2">
      <c r="B183" s="171"/>
      <c r="D183" s="148" t="s">
        <v>184</v>
      </c>
      <c r="E183" s="172" t="s">
        <v>34</v>
      </c>
      <c r="F183" s="173" t="s">
        <v>344</v>
      </c>
      <c r="H183" s="172" t="s">
        <v>34</v>
      </c>
      <c r="I183" s="174"/>
      <c r="L183" s="171"/>
      <c r="M183" s="175"/>
      <c r="T183" s="176"/>
      <c r="AT183" s="172" t="s">
        <v>184</v>
      </c>
      <c r="AU183" s="172" t="s">
        <v>87</v>
      </c>
      <c r="AV183" s="14" t="s">
        <v>85</v>
      </c>
      <c r="AW183" s="14" t="s">
        <v>39</v>
      </c>
      <c r="AX183" s="14" t="s">
        <v>78</v>
      </c>
      <c r="AY183" s="172" t="s">
        <v>172</v>
      </c>
    </row>
    <row r="184" spans="2:65" s="12" customFormat="1" ht="10.199999999999999" x14ac:dyDescent="0.2">
      <c r="B184" s="154"/>
      <c r="D184" s="148" t="s">
        <v>184</v>
      </c>
      <c r="E184" s="155" t="s">
        <v>34</v>
      </c>
      <c r="F184" s="156" t="s">
        <v>718</v>
      </c>
      <c r="H184" s="157">
        <v>8.4649999999999999</v>
      </c>
      <c r="I184" s="158"/>
      <c r="L184" s="154"/>
      <c r="M184" s="159"/>
      <c r="T184" s="160"/>
      <c r="AT184" s="155" t="s">
        <v>184</v>
      </c>
      <c r="AU184" s="155" t="s">
        <v>87</v>
      </c>
      <c r="AV184" s="12" t="s">
        <v>87</v>
      </c>
      <c r="AW184" s="12" t="s">
        <v>39</v>
      </c>
      <c r="AX184" s="12" t="s">
        <v>78</v>
      </c>
      <c r="AY184" s="155" t="s">
        <v>172</v>
      </c>
    </row>
    <row r="185" spans="2:65" s="15" customFormat="1" ht="10.199999999999999" x14ac:dyDescent="0.2">
      <c r="B185" s="177"/>
      <c r="D185" s="148" t="s">
        <v>184</v>
      </c>
      <c r="E185" s="178" t="s">
        <v>34</v>
      </c>
      <c r="F185" s="179" t="s">
        <v>345</v>
      </c>
      <c r="H185" s="180">
        <v>8.4649999999999999</v>
      </c>
      <c r="I185" s="181"/>
      <c r="L185" s="177"/>
      <c r="M185" s="182"/>
      <c r="T185" s="183"/>
      <c r="AT185" s="178" t="s">
        <v>184</v>
      </c>
      <c r="AU185" s="178" t="s">
        <v>87</v>
      </c>
      <c r="AV185" s="15" t="s">
        <v>193</v>
      </c>
      <c r="AW185" s="15" t="s">
        <v>39</v>
      </c>
      <c r="AX185" s="15" t="s">
        <v>78</v>
      </c>
      <c r="AY185" s="178" t="s">
        <v>172</v>
      </c>
    </row>
    <row r="186" spans="2:65" s="12" customFormat="1" ht="10.199999999999999" x14ac:dyDescent="0.2">
      <c r="B186" s="154"/>
      <c r="D186" s="148" t="s">
        <v>184</v>
      </c>
      <c r="E186" s="155" t="s">
        <v>34</v>
      </c>
      <c r="F186" s="156" t="s">
        <v>719</v>
      </c>
      <c r="H186" s="157">
        <v>1.1000000000000001</v>
      </c>
      <c r="I186" s="158"/>
      <c r="L186" s="154"/>
      <c r="M186" s="159"/>
      <c r="T186" s="160"/>
      <c r="AT186" s="155" t="s">
        <v>184</v>
      </c>
      <c r="AU186" s="155" t="s">
        <v>87</v>
      </c>
      <c r="AV186" s="12" t="s">
        <v>87</v>
      </c>
      <c r="AW186" s="12" t="s">
        <v>39</v>
      </c>
      <c r="AX186" s="12" t="s">
        <v>85</v>
      </c>
      <c r="AY186" s="155" t="s">
        <v>172</v>
      </c>
    </row>
    <row r="187" spans="2:65" s="11" customFormat="1" ht="22.8" customHeight="1" x14ac:dyDescent="0.25">
      <c r="B187" s="122"/>
      <c r="D187" s="123" t="s">
        <v>77</v>
      </c>
      <c r="E187" s="132" t="s">
        <v>178</v>
      </c>
      <c r="F187" s="132" t="s">
        <v>353</v>
      </c>
      <c r="I187" s="125"/>
      <c r="J187" s="133">
        <f>BK187</f>
        <v>0</v>
      </c>
      <c r="L187" s="122"/>
      <c r="M187" s="127"/>
      <c r="P187" s="128">
        <f>SUM(P188:P218)</f>
        <v>0</v>
      </c>
      <c r="R187" s="128">
        <f>SUM(R188:R218)</f>
        <v>3.0575297408799988</v>
      </c>
      <c r="T187" s="129">
        <f>SUM(T188:T218)</f>
        <v>0</v>
      </c>
      <c r="AR187" s="123" t="s">
        <v>85</v>
      </c>
      <c r="AT187" s="130" t="s">
        <v>77</v>
      </c>
      <c r="AU187" s="130" t="s">
        <v>85</v>
      </c>
      <c r="AY187" s="123" t="s">
        <v>172</v>
      </c>
      <c r="BK187" s="131">
        <f>SUM(BK188:BK218)</f>
        <v>0</v>
      </c>
    </row>
    <row r="188" spans="2:65" s="1" customFormat="1" ht="16.5" customHeight="1" x14ac:dyDescent="0.2">
      <c r="B188" s="34"/>
      <c r="C188" s="134" t="s">
        <v>347</v>
      </c>
      <c r="D188" s="134" t="s">
        <v>174</v>
      </c>
      <c r="E188" s="135" t="s">
        <v>355</v>
      </c>
      <c r="F188" s="136" t="s">
        <v>356</v>
      </c>
      <c r="G188" s="137" t="s">
        <v>215</v>
      </c>
      <c r="H188" s="138">
        <v>1.1399999999999999</v>
      </c>
      <c r="I188" s="139"/>
      <c r="J188" s="140">
        <f>ROUND(I188*H188,2)</f>
        <v>0</v>
      </c>
      <c r="K188" s="141"/>
      <c r="L188" s="34"/>
      <c r="M188" s="142" t="s">
        <v>34</v>
      </c>
      <c r="N188" s="143" t="s">
        <v>49</v>
      </c>
      <c r="P188" s="144">
        <f>O188*H188</f>
        <v>0</v>
      </c>
      <c r="Q188" s="144">
        <v>2.5020099999999998</v>
      </c>
      <c r="R188" s="144">
        <f>Q188*H188</f>
        <v>2.8522913999999995</v>
      </c>
      <c r="S188" s="144">
        <v>0</v>
      </c>
      <c r="T188" s="145">
        <f>S188*H188</f>
        <v>0</v>
      </c>
      <c r="AR188" s="146" t="s">
        <v>178</v>
      </c>
      <c r="AT188" s="146" t="s">
        <v>174</v>
      </c>
      <c r="AU188" s="146" t="s">
        <v>87</v>
      </c>
      <c r="AY188" s="18" t="s">
        <v>172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8" t="s">
        <v>85</v>
      </c>
      <c r="BK188" s="147">
        <f>ROUND(I188*H188,2)</f>
        <v>0</v>
      </c>
      <c r="BL188" s="18" t="s">
        <v>178</v>
      </c>
      <c r="BM188" s="146" t="s">
        <v>720</v>
      </c>
    </row>
    <row r="189" spans="2:65" s="1" customFormat="1" ht="19.2" x14ac:dyDescent="0.2">
      <c r="B189" s="34"/>
      <c r="D189" s="148" t="s">
        <v>180</v>
      </c>
      <c r="F189" s="149" t="s">
        <v>358</v>
      </c>
      <c r="I189" s="150"/>
      <c r="L189" s="34"/>
      <c r="M189" s="151"/>
      <c r="T189" s="55"/>
      <c r="AT189" s="18" t="s">
        <v>180</v>
      </c>
      <c r="AU189" s="18" t="s">
        <v>87</v>
      </c>
    </row>
    <row r="190" spans="2:65" s="1" customFormat="1" ht="10.199999999999999" x14ac:dyDescent="0.2">
      <c r="B190" s="34"/>
      <c r="D190" s="152" t="s">
        <v>182</v>
      </c>
      <c r="F190" s="153" t="s">
        <v>359</v>
      </c>
      <c r="I190" s="150"/>
      <c r="L190" s="34"/>
      <c r="M190" s="151"/>
      <c r="T190" s="55"/>
      <c r="AT190" s="18" t="s">
        <v>182</v>
      </c>
      <c r="AU190" s="18" t="s">
        <v>87</v>
      </c>
    </row>
    <row r="191" spans="2:65" s="12" customFormat="1" ht="10.199999999999999" x14ac:dyDescent="0.2">
      <c r="B191" s="154"/>
      <c r="D191" s="148" t="s">
        <v>184</v>
      </c>
      <c r="E191" s="155" t="s">
        <v>34</v>
      </c>
      <c r="F191" s="156" t="s">
        <v>721</v>
      </c>
      <c r="H191" s="157">
        <v>1.1399999999999999</v>
      </c>
      <c r="I191" s="158"/>
      <c r="L191" s="154"/>
      <c r="M191" s="159"/>
      <c r="T191" s="160"/>
      <c r="AT191" s="155" t="s">
        <v>184</v>
      </c>
      <c r="AU191" s="155" t="s">
        <v>87</v>
      </c>
      <c r="AV191" s="12" t="s">
        <v>87</v>
      </c>
      <c r="AW191" s="12" t="s">
        <v>39</v>
      </c>
      <c r="AX191" s="12" t="s">
        <v>85</v>
      </c>
      <c r="AY191" s="155" t="s">
        <v>172</v>
      </c>
    </row>
    <row r="192" spans="2:65" s="1" customFormat="1" ht="16.5" customHeight="1" x14ac:dyDescent="0.2">
      <c r="B192" s="34"/>
      <c r="C192" s="134" t="s">
        <v>354</v>
      </c>
      <c r="D192" s="134" t="s">
        <v>174</v>
      </c>
      <c r="E192" s="135" t="s">
        <v>362</v>
      </c>
      <c r="F192" s="136" t="s">
        <v>363</v>
      </c>
      <c r="G192" s="137" t="s">
        <v>177</v>
      </c>
      <c r="H192" s="138">
        <v>8.8800000000000008</v>
      </c>
      <c r="I192" s="139"/>
      <c r="J192" s="140">
        <f>ROUND(I192*H192,2)</f>
        <v>0</v>
      </c>
      <c r="K192" s="141"/>
      <c r="L192" s="34"/>
      <c r="M192" s="142" t="s">
        <v>34</v>
      </c>
      <c r="N192" s="143" t="s">
        <v>49</v>
      </c>
      <c r="P192" s="144">
        <f>O192*H192</f>
        <v>0</v>
      </c>
      <c r="Q192" s="144">
        <v>5.3261999999999997E-3</v>
      </c>
      <c r="R192" s="144">
        <f>Q192*H192</f>
        <v>4.7296655999999999E-2</v>
      </c>
      <c r="S192" s="144">
        <v>0</v>
      </c>
      <c r="T192" s="145">
        <f>S192*H192</f>
        <v>0</v>
      </c>
      <c r="AR192" s="146" t="s">
        <v>178</v>
      </c>
      <c r="AT192" s="146" t="s">
        <v>174</v>
      </c>
      <c r="AU192" s="146" t="s">
        <v>87</v>
      </c>
      <c r="AY192" s="18" t="s">
        <v>172</v>
      </c>
      <c r="BE192" s="147">
        <f>IF(N192="základní",J192,0)</f>
        <v>0</v>
      </c>
      <c r="BF192" s="147">
        <f>IF(N192="snížená",J192,0)</f>
        <v>0</v>
      </c>
      <c r="BG192" s="147">
        <f>IF(N192="zákl. přenesená",J192,0)</f>
        <v>0</v>
      </c>
      <c r="BH192" s="147">
        <f>IF(N192="sníž. přenesená",J192,0)</f>
        <v>0</v>
      </c>
      <c r="BI192" s="147">
        <f>IF(N192="nulová",J192,0)</f>
        <v>0</v>
      </c>
      <c r="BJ192" s="18" t="s">
        <v>85</v>
      </c>
      <c r="BK192" s="147">
        <f>ROUND(I192*H192,2)</f>
        <v>0</v>
      </c>
      <c r="BL192" s="18" t="s">
        <v>178</v>
      </c>
      <c r="BM192" s="146" t="s">
        <v>722</v>
      </c>
    </row>
    <row r="193" spans="2:65" s="1" customFormat="1" ht="10.199999999999999" x14ac:dyDescent="0.2">
      <c r="B193" s="34"/>
      <c r="D193" s="148" t="s">
        <v>180</v>
      </c>
      <c r="F193" s="149" t="s">
        <v>365</v>
      </c>
      <c r="I193" s="150"/>
      <c r="L193" s="34"/>
      <c r="M193" s="151"/>
      <c r="T193" s="55"/>
      <c r="AT193" s="18" t="s">
        <v>180</v>
      </c>
      <c r="AU193" s="18" t="s">
        <v>87</v>
      </c>
    </row>
    <row r="194" spans="2:65" s="1" customFormat="1" ht="10.199999999999999" x14ac:dyDescent="0.2">
      <c r="B194" s="34"/>
      <c r="D194" s="152" t="s">
        <v>182</v>
      </c>
      <c r="F194" s="153" t="s">
        <v>518</v>
      </c>
      <c r="I194" s="150"/>
      <c r="L194" s="34"/>
      <c r="M194" s="151"/>
      <c r="T194" s="55"/>
      <c r="AT194" s="18" t="s">
        <v>182</v>
      </c>
      <c r="AU194" s="18" t="s">
        <v>87</v>
      </c>
    </row>
    <row r="195" spans="2:65" s="12" customFormat="1" ht="10.199999999999999" x14ac:dyDescent="0.2">
      <c r="B195" s="154"/>
      <c r="D195" s="148" t="s">
        <v>184</v>
      </c>
      <c r="E195" s="155" t="s">
        <v>34</v>
      </c>
      <c r="F195" s="156" t="s">
        <v>723</v>
      </c>
      <c r="H195" s="157">
        <v>2.58</v>
      </c>
      <c r="I195" s="158"/>
      <c r="L195" s="154"/>
      <c r="M195" s="159"/>
      <c r="T195" s="160"/>
      <c r="AT195" s="155" t="s">
        <v>184</v>
      </c>
      <c r="AU195" s="155" t="s">
        <v>87</v>
      </c>
      <c r="AV195" s="12" t="s">
        <v>87</v>
      </c>
      <c r="AW195" s="12" t="s">
        <v>39</v>
      </c>
      <c r="AX195" s="12" t="s">
        <v>78</v>
      </c>
      <c r="AY195" s="155" t="s">
        <v>172</v>
      </c>
    </row>
    <row r="196" spans="2:65" s="12" customFormat="1" ht="10.199999999999999" x14ac:dyDescent="0.2">
      <c r="B196" s="154"/>
      <c r="D196" s="148" t="s">
        <v>184</v>
      </c>
      <c r="E196" s="155" t="s">
        <v>34</v>
      </c>
      <c r="F196" s="156" t="s">
        <v>724</v>
      </c>
      <c r="H196" s="157">
        <v>6.3</v>
      </c>
      <c r="I196" s="158"/>
      <c r="L196" s="154"/>
      <c r="M196" s="159"/>
      <c r="T196" s="160"/>
      <c r="AT196" s="155" t="s">
        <v>184</v>
      </c>
      <c r="AU196" s="155" t="s">
        <v>87</v>
      </c>
      <c r="AV196" s="12" t="s">
        <v>87</v>
      </c>
      <c r="AW196" s="12" t="s">
        <v>39</v>
      </c>
      <c r="AX196" s="12" t="s">
        <v>78</v>
      </c>
      <c r="AY196" s="155" t="s">
        <v>172</v>
      </c>
    </row>
    <row r="197" spans="2:65" s="13" customFormat="1" ht="10.199999999999999" x14ac:dyDescent="0.2">
      <c r="B197" s="164"/>
      <c r="D197" s="148" t="s">
        <v>184</v>
      </c>
      <c r="E197" s="165" t="s">
        <v>34</v>
      </c>
      <c r="F197" s="166" t="s">
        <v>259</v>
      </c>
      <c r="H197" s="167">
        <v>8.8800000000000008</v>
      </c>
      <c r="I197" s="168"/>
      <c r="L197" s="164"/>
      <c r="M197" s="169"/>
      <c r="T197" s="170"/>
      <c r="AT197" s="165" t="s">
        <v>184</v>
      </c>
      <c r="AU197" s="165" t="s">
        <v>87</v>
      </c>
      <c r="AV197" s="13" t="s">
        <v>178</v>
      </c>
      <c r="AW197" s="13" t="s">
        <v>39</v>
      </c>
      <c r="AX197" s="13" t="s">
        <v>85</v>
      </c>
      <c r="AY197" s="165" t="s">
        <v>172</v>
      </c>
    </row>
    <row r="198" spans="2:65" s="1" customFormat="1" ht="16.5" customHeight="1" x14ac:dyDescent="0.2">
      <c r="B198" s="34"/>
      <c r="C198" s="134" t="s">
        <v>361</v>
      </c>
      <c r="D198" s="134" t="s">
        <v>174</v>
      </c>
      <c r="E198" s="135" t="s">
        <v>369</v>
      </c>
      <c r="F198" s="136" t="s">
        <v>370</v>
      </c>
      <c r="G198" s="137" t="s">
        <v>177</v>
      </c>
      <c r="H198" s="138">
        <v>8.8800000000000008</v>
      </c>
      <c r="I198" s="139"/>
      <c r="J198" s="140">
        <f>ROUND(I198*H198,2)</f>
        <v>0</v>
      </c>
      <c r="K198" s="141"/>
      <c r="L198" s="34"/>
      <c r="M198" s="142" t="s">
        <v>34</v>
      </c>
      <c r="N198" s="143" t="s">
        <v>49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178</v>
      </c>
      <c r="AT198" s="146" t="s">
        <v>174</v>
      </c>
      <c r="AU198" s="146" t="s">
        <v>87</v>
      </c>
      <c r="AY198" s="18" t="s">
        <v>172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8" t="s">
        <v>85</v>
      </c>
      <c r="BK198" s="147">
        <f>ROUND(I198*H198,2)</f>
        <v>0</v>
      </c>
      <c r="BL198" s="18" t="s">
        <v>178</v>
      </c>
      <c r="BM198" s="146" t="s">
        <v>725</v>
      </c>
    </row>
    <row r="199" spans="2:65" s="1" customFormat="1" ht="10.199999999999999" x14ac:dyDescent="0.2">
      <c r="B199" s="34"/>
      <c r="D199" s="148" t="s">
        <v>180</v>
      </c>
      <c r="F199" s="149" t="s">
        <v>372</v>
      </c>
      <c r="I199" s="150"/>
      <c r="L199" s="34"/>
      <c r="M199" s="151"/>
      <c r="T199" s="55"/>
      <c r="AT199" s="18" t="s">
        <v>180</v>
      </c>
      <c r="AU199" s="18" t="s">
        <v>87</v>
      </c>
    </row>
    <row r="200" spans="2:65" s="1" customFormat="1" ht="10.199999999999999" x14ac:dyDescent="0.2">
      <c r="B200" s="34"/>
      <c r="D200" s="152" t="s">
        <v>182</v>
      </c>
      <c r="F200" s="153" t="s">
        <v>522</v>
      </c>
      <c r="I200" s="150"/>
      <c r="L200" s="34"/>
      <c r="M200" s="151"/>
      <c r="T200" s="55"/>
      <c r="AT200" s="18" t="s">
        <v>182</v>
      </c>
      <c r="AU200" s="18" t="s">
        <v>87</v>
      </c>
    </row>
    <row r="201" spans="2:65" s="1" customFormat="1" ht="16.5" customHeight="1" x14ac:dyDescent="0.2">
      <c r="B201" s="34"/>
      <c r="C201" s="134" t="s">
        <v>7</v>
      </c>
      <c r="D201" s="134" t="s">
        <v>174</v>
      </c>
      <c r="E201" s="135" t="s">
        <v>375</v>
      </c>
      <c r="F201" s="136" t="s">
        <v>376</v>
      </c>
      <c r="G201" s="137" t="s">
        <v>177</v>
      </c>
      <c r="H201" s="138">
        <v>6.3</v>
      </c>
      <c r="I201" s="139"/>
      <c r="J201" s="140">
        <f>ROUND(I201*H201,2)</f>
        <v>0</v>
      </c>
      <c r="K201" s="141"/>
      <c r="L201" s="34"/>
      <c r="M201" s="142" t="s">
        <v>34</v>
      </c>
      <c r="N201" s="143" t="s">
        <v>49</v>
      </c>
      <c r="P201" s="144">
        <f>O201*H201</f>
        <v>0</v>
      </c>
      <c r="Q201" s="144">
        <v>8.0555999999999998E-4</v>
      </c>
      <c r="R201" s="144">
        <f>Q201*H201</f>
        <v>5.0750279999999997E-3</v>
      </c>
      <c r="S201" s="144">
        <v>0</v>
      </c>
      <c r="T201" s="145">
        <f>S201*H201</f>
        <v>0</v>
      </c>
      <c r="AR201" s="146" t="s">
        <v>178</v>
      </c>
      <c r="AT201" s="146" t="s">
        <v>174</v>
      </c>
      <c r="AU201" s="146" t="s">
        <v>87</v>
      </c>
      <c r="AY201" s="18" t="s">
        <v>172</v>
      </c>
      <c r="BE201" s="147">
        <f>IF(N201="základní",J201,0)</f>
        <v>0</v>
      </c>
      <c r="BF201" s="147">
        <f>IF(N201="snížená",J201,0)</f>
        <v>0</v>
      </c>
      <c r="BG201" s="147">
        <f>IF(N201="zákl. přenesená",J201,0)</f>
        <v>0</v>
      </c>
      <c r="BH201" s="147">
        <f>IF(N201="sníž. přenesená",J201,0)</f>
        <v>0</v>
      </c>
      <c r="BI201" s="147">
        <f>IF(N201="nulová",J201,0)</f>
        <v>0</v>
      </c>
      <c r="BJ201" s="18" t="s">
        <v>85</v>
      </c>
      <c r="BK201" s="147">
        <f>ROUND(I201*H201,2)</f>
        <v>0</v>
      </c>
      <c r="BL201" s="18" t="s">
        <v>178</v>
      </c>
      <c r="BM201" s="146" t="s">
        <v>726</v>
      </c>
    </row>
    <row r="202" spans="2:65" s="1" customFormat="1" ht="10.199999999999999" x14ac:dyDescent="0.2">
      <c r="B202" s="34"/>
      <c r="D202" s="148" t="s">
        <v>180</v>
      </c>
      <c r="F202" s="149" t="s">
        <v>378</v>
      </c>
      <c r="I202" s="150"/>
      <c r="L202" s="34"/>
      <c r="M202" s="151"/>
      <c r="T202" s="55"/>
      <c r="AT202" s="18" t="s">
        <v>180</v>
      </c>
      <c r="AU202" s="18" t="s">
        <v>87</v>
      </c>
    </row>
    <row r="203" spans="2:65" s="1" customFormat="1" ht="10.199999999999999" x14ac:dyDescent="0.2">
      <c r="B203" s="34"/>
      <c r="D203" s="152" t="s">
        <v>182</v>
      </c>
      <c r="F203" s="153" t="s">
        <v>524</v>
      </c>
      <c r="I203" s="150"/>
      <c r="L203" s="34"/>
      <c r="M203" s="151"/>
      <c r="T203" s="55"/>
      <c r="AT203" s="18" t="s">
        <v>182</v>
      </c>
      <c r="AU203" s="18" t="s">
        <v>87</v>
      </c>
    </row>
    <row r="204" spans="2:65" s="12" customFormat="1" ht="10.199999999999999" x14ac:dyDescent="0.2">
      <c r="B204" s="154"/>
      <c r="D204" s="148" t="s">
        <v>184</v>
      </c>
      <c r="E204" s="155" t="s">
        <v>34</v>
      </c>
      <c r="F204" s="156" t="s">
        <v>724</v>
      </c>
      <c r="H204" s="157">
        <v>6.3</v>
      </c>
      <c r="I204" s="158"/>
      <c r="L204" s="154"/>
      <c r="M204" s="159"/>
      <c r="T204" s="160"/>
      <c r="AT204" s="155" t="s">
        <v>184</v>
      </c>
      <c r="AU204" s="155" t="s">
        <v>87</v>
      </c>
      <c r="AV204" s="12" t="s">
        <v>87</v>
      </c>
      <c r="AW204" s="12" t="s">
        <v>39</v>
      </c>
      <c r="AX204" s="12" t="s">
        <v>85</v>
      </c>
      <c r="AY204" s="155" t="s">
        <v>172</v>
      </c>
    </row>
    <row r="205" spans="2:65" s="1" customFormat="1" ht="16.5" customHeight="1" x14ac:dyDescent="0.2">
      <c r="B205" s="34"/>
      <c r="C205" s="134" t="s">
        <v>374</v>
      </c>
      <c r="D205" s="134" t="s">
        <v>174</v>
      </c>
      <c r="E205" s="135" t="s">
        <v>381</v>
      </c>
      <c r="F205" s="136" t="s">
        <v>382</v>
      </c>
      <c r="G205" s="137" t="s">
        <v>177</v>
      </c>
      <c r="H205" s="138">
        <v>6.3</v>
      </c>
      <c r="I205" s="139"/>
      <c r="J205" s="140">
        <f>ROUND(I205*H205,2)</f>
        <v>0</v>
      </c>
      <c r="K205" s="141"/>
      <c r="L205" s="34"/>
      <c r="M205" s="142" t="s">
        <v>34</v>
      </c>
      <c r="N205" s="143" t="s">
        <v>49</v>
      </c>
      <c r="P205" s="144">
        <f>O205*H205</f>
        <v>0</v>
      </c>
      <c r="Q205" s="144">
        <v>0</v>
      </c>
      <c r="R205" s="144">
        <f>Q205*H205</f>
        <v>0</v>
      </c>
      <c r="S205" s="144">
        <v>0</v>
      </c>
      <c r="T205" s="145">
        <f>S205*H205</f>
        <v>0</v>
      </c>
      <c r="AR205" s="146" t="s">
        <v>178</v>
      </c>
      <c r="AT205" s="146" t="s">
        <v>174</v>
      </c>
      <c r="AU205" s="146" t="s">
        <v>87</v>
      </c>
      <c r="AY205" s="18" t="s">
        <v>172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8" t="s">
        <v>85</v>
      </c>
      <c r="BK205" s="147">
        <f>ROUND(I205*H205,2)</f>
        <v>0</v>
      </c>
      <c r="BL205" s="18" t="s">
        <v>178</v>
      </c>
      <c r="BM205" s="146" t="s">
        <v>727</v>
      </c>
    </row>
    <row r="206" spans="2:65" s="1" customFormat="1" ht="10.199999999999999" x14ac:dyDescent="0.2">
      <c r="B206" s="34"/>
      <c r="D206" s="148" t="s">
        <v>180</v>
      </c>
      <c r="F206" s="149" t="s">
        <v>384</v>
      </c>
      <c r="I206" s="150"/>
      <c r="L206" s="34"/>
      <c r="M206" s="151"/>
      <c r="T206" s="55"/>
      <c r="AT206" s="18" t="s">
        <v>180</v>
      </c>
      <c r="AU206" s="18" t="s">
        <v>87</v>
      </c>
    </row>
    <row r="207" spans="2:65" s="1" customFormat="1" ht="10.199999999999999" x14ac:dyDescent="0.2">
      <c r="B207" s="34"/>
      <c r="D207" s="152" t="s">
        <v>182</v>
      </c>
      <c r="F207" s="153" t="s">
        <v>526</v>
      </c>
      <c r="I207" s="150"/>
      <c r="L207" s="34"/>
      <c r="M207" s="151"/>
      <c r="T207" s="55"/>
      <c r="AT207" s="18" t="s">
        <v>182</v>
      </c>
      <c r="AU207" s="18" t="s">
        <v>87</v>
      </c>
    </row>
    <row r="208" spans="2:65" s="1" customFormat="1" ht="16.5" customHeight="1" x14ac:dyDescent="0.2">
      <c r="B208" s="34"/>
      <c r="C208" s="134" t="s">
        <v>380</v>
      </c>
      <c r="D208" s="134" t="s">
        <v>174</v>
      </c>
      <c r="E208" s="135" t="s">
        <v>387</v>
      </c>
      <c r="F208" s="136" t="s">
        <v>388</v>
      </c>
      <c r="G208" s="137" t="s">
        <v>177</v>
      </c>
      <c r="H208" s="138">
        <v>2.58</v>
      </c>
      <c r="I208" s="139"/>
      <c r="J208" s="140">
        <f>ROUND(I208*H208,2)</f>
        <v>0</v>
      </c>
      <c r="K208" s="141"/>
      <c r="L208" s="34"/>
      <c r="M208" s="142" t="s">
        <v>34</v>
      </c>
      <c r="N208" s="143" t="s">
        <v>49</v>
      </c>
      <c r="P208" s="144">
        <f>O208*H208</f>
        <v>0</v>
      </c>
      <c r="Q208" s="144">
        <v>3.2000000000000002E-3</v>
      </c>
      <c r="R208" s="144">
        <f>Q208*H208</f>
        <v>8.2560000000000012E-3</v>
      </c>
      <c r="S208" s="144">
        <v>0</v>
      </c>
      <c r="T208" s="145">
        <f>S208*H208</f>
        <v>0</v>
      </c>
      <c r="AR208" s="146" t="s">
        <v>178</v>
      </c>
      <c r="AT208" s="146" t="s">
        <v>174</v>
      </c>
      <c r="AU208" s="146" t="s">
        <v>87</v>
      </c>
      <c r="AY208" s="18" t="s">
        <v>172</v>
      </c>
      <c r="BE208" s="147">
        <f>IF(N208="základní",J208,0)</f>
        <v>0</v>
      </c>
      <c r="BF208" s="147">
        <f>IF(N208="snížená",J208,0)</f>
        <v>0</v>
      </c>
      <c r="BG208" s="147">
        <f>IF(N208="zákl. přenesená",J208,0)</f>
        <v>0</v>
      </c>
      <c r="BH208" s="147">
        <f>IF(N208="sníž. přenesená",J208,0)</f>
        <v>0</v>
      </c>
      <c r="BI208" s="147">
        <f>IF(N208="nulová",J208,0)</f>
        <v>0</v>
      </c>
      <c r="BJ208" s="18" t="s">
        <v>85</v>
      </c>
      <c r="BK208" s="147">
        <f>ROUND(I208*H208,2)</f>
        <v>0</v>
      </c>
      <c r="BL208" s="18" t="s">
        <v>178</v>
      </c>
      <c r="BM208" s="146" t="s">
        <v>728</v>
      </c>
    </row>
    <row r="209" spans="2:65" s="1" customFormat="1" ht="10.199999999999999" x14ac:dyDescent="0.2">
      <c r="B209" s="34"/>
      <c r="D209" s="148" t="s">
        <v>180</v>
      </c>
      <c r="F209" s="149" t="s">
        <v>390</v>
      </c>
      <c r="I209" s="150"/>
      <c r="L209" s="34"/>
      <c r="M209" s="151"/>
      <c r="T209" s="55"/>
      <c r="AT209" s="18" t="s">
        <v>180</v>
      </c>
      <c r="AU209" s="18" t="s">
        <v>87</v>
      </c>
    </row>
    <row r="210" spans="2:65" s="1" customFormat="1" ht="10.199999999999999" x14ac:dyDescent="0.2">
      <c r="B210" s="34"/>
      <c r="D210" s="152" t="s">
        <v>182</v>
      </c>
      <c r="F210" s="153" t="s">
        <v>528</v>
      </c>
      <c r="I210" s="150"/>
      <c r="L210" s="34"/>
      <c r="M210" s="151"/>
      <c r="T210" s="55"/>
      <c r="AT210" s="18" t="s">
        <v>182</v>
      </c>
      <c r="AU210" s="18" t="s">
        <v>87</v>
      </c>
    </row>
    <row r="211" spans="2:65" s="12" customFormat="1" ht="10.199999999999999" x14ac:dyDescent="0.2">
      <c r="B211" s="154"/>
      <c r="D211" s="148" t="s">
        <v>184</v>
      </c>
      <c r="E211" s="155" t="s">
        <v>34</v>
      </c>
      <c r="F211" s="156" t="s">
        <v>723</v>
      </c>
      <c r="H211" s="157">
        <v>2.58</v>
      </c>
      <c r="I211" s="158"/>
      <c r="L211" s="154"/>
      <c r="M211" s="159"/>
      <c r="T211" s="160"/>
      <c r="AT211" s="155" t="s">
        <v>184</v>
      </c>
      <c r="AU211" s="155" t="s">
        <v>87</v>
      </c>
      <c r="AV211" s="12" t="s">
        <v>87</v>
      </c>
      <c r="AW211" s="12" t="s">
        <v>39</v>
      </c>
      <c r="AX211" s="12" t="s">
        <v>85</v>
      </c>
      <c r="AY211" s="155" t="s">
        <v>172</v>
      </c>
    </row>
    <row r="212" spans="2:65" s="1" customFormat="1" ht="16.5" customHeight="1" x14ac:dyDescent="0.2">
      <c r="B212" s="34"/>
      <c r="C212" s="134" t="s">
        <v>386</v>
      </c>
      <c r="D212" s="134" t="s">
        <v>174</v>
      </c>
      <c r="E212" s="135" t="s">
        <v>394</v>
      </c>
      <c r="F212" s="136" t="s">
        <v>395</v>
      </c>
      <c r="G212" s="137" t="s">
        <v>228</v>
      </c>
      <c r="H212" s="138">
        <v>0.13700000000000001</v>
      </c>
      <c r="I212" s="139"/>
      <c r="J212" s="140">
        <f>ROUND(I212*H212,2)</f>
        <v>0</v>
      </c>
      <c r="K212" s="141"/>
      <c r="L212" s="34"/>
      <c r="M212" s="142" t="s">
        <v>34</v>
      </c>
      <c r="N212" s="143" t="s">
        <v>49</v>
      </c>
      <c r="P212" s="144">
        <f>O212*H212</f>
        <v>0</v>
      </c>
      <c r="Q212" s="144">
        <v>1.0555522399999999</v>
      </c>
      <c r="R212" s="144">
        <f>Q212*H212</f>
        <v>0.14461065687999999</v>
      </c>
      <c r="S212" s="144">
        <v>0</v>
      </c>
      <c r="T212" s="145">
        <f>S212*H212</f>
        <v>0</v>
      </c>
      <c r="AR212" s="146" t="s">
        <v>178</v>
      </c>
      <c r="AT212" s="146" t="s">
        <v>174</v>
      </c>
      <c r="AU212" s="146" t="s">
        <v>87</v>
      </c>
      <c r="AY212" s="18" t="s">
        <v>172</v>
      </c>
      <c r="BE212" s="147">
        <f>IF(N212="základní",J212,0)</f>
        <v>0</v>
      </c>
      <c r="BF212" s="147">
        <f>IF(N212="snížená",J212,0)</f>
        <v>0</v>
      </c>
      <c r="BG212" s="147">
        <f>IF(N212="zákl. přenesená",J212,0)</f>
        <v>0</v>
      </c>
      <c r="BH212" s="147">
        <f>IF(N212="sníž. přenesená",J212,0)</f>
        <v>0</v>
      </c>
      <c r="BI212" s="147">
        <f>IF(N212="nulová",J212,0)</f>
        <v>0</v>
      </c>
      <c r="BJ212" s="18" t="s">
        <v>85</v>
      </c>
      <c r="BK212" s="147">
        <f>ROUND(I212*H212,2)</f>
        <v>0</v>
      </c>
      <c r="BL212" s="18" t="s">
        <v>178</v>
      </c>
      <c r="BM212" s="146" t="s">
        <v>729</v>
      </c>
    </row>
    <row r="213" spans="2:65" s="1" customFormat="1" ht="28.8" x14ac:dyDescent="0.2">
      <c r="B213" s="34"/>
      <c r="D213" s="148" t="s">
        <v>180</v>
      </c>
      <c r="F213" s="149" t="s">
        <v>397</v>
      </c>
      <c r="I213" s="150"/>
      <c r="L213" s="34"/>
      <c r="M213" s="151"/>
      <c r="T213" s="55"/>
      <c r="AT213" s="18" t="s">
        <v>180</v>
      </c>
      <c r="AU213" s="18" t="s">
        <v>87</v>
      </c>
    </row>
    <row r="214" spans="2:65" s="1" customFormat="1" ht="10.199999999999999" x14ac:dyDescent="0.2">
      <c r="B214" s="34"/>
      <c r="D214" s="152" t="s">
        <v>182</v>
      </c>
      <c r="F214" s="153" t="s">
        <v>530</v>
      </c>
      <c r="I214" s="150"/>
      <c r="L214" s="34"/>
      <c r="M214" s="151"/>
      <c r="T214" s="55"/>
      <c r="AT214" s="18" t="s">
        <v>182</v>
      </c>
      <c r="AU214" s="18" t="s">
        <v>87</v>
      </c>
    </row>
    <row r="215" spans="2:65" s="14" customFormat="1" ht="10.199999999999999" x14ac:dyDescent="0.2">
      <c r="B215" s="171"/>
      <c r="D215" s="148" t="s">
        <v>184</v>
      </c>
      <c r="E215" s="172" t="s">
        <v>34</v>
      </c>
      <c r="F215" s="173" t="s">
        <v>399</v>
      </c>
      <c r="H215" s="172" t="s">
        <v>34</v>
      </c>
      <c r="I215" s="174"/>
      <c r="L215" s="171"/>
      <c r="M215" s="175"/>
      <c r="T215" s="176"/>
      <c r="AT215" s="172" t="s">
        <v>184</v>
      </c>
      <c r="AU215" s="172" t="s">
        <v>87</v>
      </c>
      <c r="AV215" s="14" t="s">
        <v>85</v>
      </c>
      <c r="AW215" s="14" t="s">
        <v>39</v>
      </c>
      <c r="AX215" s="14" t="s">
        <v>78</v>
      </c>
      <c r="AY215" s="172" t="s">
        <v>172</v>
      </c>
    </row>
    <row r="216" spans="2:65" s="14" customFormat="1" ht="10.199999999999999" x14ac:dyDescent="0.2">
      <c r="B216" s="171"/>
      <c r="D216" s="148" t="s">
        <v>184</v>
      </c>
      <c r="E216" s="172" t="s">
        <v>34</v>
      </c>
      <c r="F216" s="173" t="s">
        <v>400</v>
      </c>
      <c r="H216" s="172" t="s">
        <v>34</v>
      </c>
      <c r="I216" s="174"/>
      <c r="L216" s="171"/>
      <c r="M216" s="175"/>
      <c r="T216" s="176"/>
      <c r="AT216" s="172" t="s">
        <v>184</v>
      </c>
      <c r="AU216" s="172" t="s">
        <v>87</v>
      </c>
      <c r="AV216" s="14" t="s">
        <v>85</v>
      </c>
      <c r="AW216" s="14" t="s">
        <v>39</v>
      </c>
      <c r="AX216" s="14" t="s">
        <v>78</v>
      </c>
      <c r="AY216" s="172" t="s">
        <v>172</v>
      </c>
    </row>
    <row r="217" spans="2:65" s="12" customFormat="1" ht="10.199999999999999" x14ac:dyDescent="0.2">
      <c r="B217" s="154"/>
      <c r="D217" s="148" t="s">
        <v>184</v>
      </c>
      <c r="E217" s="155" t="s">
        <v>34</v>
      </c>
      <c r="F217" s="156" t="s">
        <v>721</v>
      </c>
      <c r="H217" s="157">
        <v>1.1399999999999999</v>
      </c>
      <c r="I217" s="158"/>
      <c r="L217" s="154"/>
      <c r="M217" s="159"/>
      <c r="T217" s="160"/>
      <c r="AT217" s="155" t="s">
        <v>184</v>
      </c>
      <c r="AU217" s="155" t="s">
        <v>87</v>
      </c>
      <c r="AV217" s="12" t="s">
        <v>87</v>
      </c>
      <c r="AW217" s="12" t="s">
        <v>39</v>
      </c>
      <c r="AX217" s="12" t="s">
        <v>78</v>
      </c>
      <c r="AY217" s="155" t="s">
        <v>172</v>
      </c>
    </row>
    <row r="218" spans="2:65" s="12" customFormat="1" ht="10.199999999999999" x14ac:dyDescent="0.2">
      <c r="B218" s="154"/>
      <c r="D218" s="148" t="s">
        <v>184</v>
      </c>
      <c r="E218" s="155" t="s">
        <v>34</v>
      </c>
      <c r="F218" s="156" t="s">
        <v>730</v>
      </c>
      <c r="H218" s="157">
        <v>0.13700000000000001</v>
      </c>
      <c r="I218" s="158"/>
      <c r="L218" s="154"/>
      <c r="M218" s="159"/>
      <c r="T218" s="160"/>
      <c r="AT218" s="155" t="s">
        <v>184</v>
      </c>
      <c r="AU218" s="155" t="s">
        <v>87</v>
      </c>
      <c r="AV218" s="12" t="s">
        <v>87</v>
      </c>
      <c r="AW218" s="12" t="s">
        <v>39</v>
      </c>
      <c r="AX218" s="12" t="s">
        <v>85</v>
      </c>
      <c r="AY218" s="155" t="s">
        <v>172</v>
      </c>
    </row>
    <row r="219" spans="2:65" s="11" customFormat="1" ht="22.8" customHeight="1" x14ac:dyDescent="0.25">
      <c r="B219" s="122"/>
      <c r="D219" s="123" t="s">
        <v>77</v>
      </c>
      <c r="E219" s="132" t="s">
        <v>269</v>
      </c>
      <c r="F219" s="132" t="s">
        <v>402</v>
      </c>
      <c r="I219" s="125"/>
      <c r="J219" s="133">
        <f>BK219</f>
        <v>0</v>
      </c>
      <c r="L219" s="122"/>
      <c r="M219" s="127"/>
      <c r="P219" s="128">
        <f>SUM(P220:P233)</f>
        <v>0</v>
      </c>
      <c r="R219" s="128">
        <f>SUM(R220:R233)</f>
        <v>0</v>
      </c>
      <c r="T219" s="129">
        <f>SUM(T220:T233)</f>
        <v>0</v>
      </c>
      <c r="AR219" s="123" t="s">
        <v>85</v>
      </c>
      <c r="AT219" s="130" t="s">
        <v>77</v>
      </c>
      <c r="AU219" s="130" t="s">
        <v>85</v>
      </c>
      <c r="AY219" s="123" t="s">
        <v>172</v>
      </c>
      <c r="BK219" s="131">
        <f>SUM(BK220:BK233)</f>
        <v>0</v>
      </c>
    </row>
    <row r="220" spans="2:65" s="1" customFormat="1" ht="21.75" customHeight="1" x14ac:dyDescent="0.2">
      <c r="B220" s="34"/>
      <c r="C220" s="134" t="s">
        <v>393</v>
      </c>
      <c r="D220" s="134" t="s">
        <v>174</v>
      </c>
      <c r="E220" s="135" t="s">
        <v>404</v>
      </c>
      <c r="F220" s="136" t="s">
        <v>405</v>
      </c>
      <c r="G220" s="137" t="s">
        <v>177</v>
      </c>
      <c r="H220" s="138">
        <v>15.2</v>
      </c>
      <c r="I220" s="139"/>
      <c r="J220" s="140">
        <f>ROUND(I220*H220,2)</f>
        <v>0</v>
      </c>
      <c r="K220" s="141"/>
      <c r="L220" s="34"/>
      <c r="M220" s="142" t="s">
        <v>34</v>
      </c>
      <c r="N220" s="143" t="s">
        <v>49</v>
      </c>
      <c r="P220" s="144">
        <f>O220*H220</f>
        <v>0</v>
      </c>
      <c r="Q220" s="144">
        <v>0</v>
      </c>
      <c r="R220" s="144">
        <f>Q220*H220</f>
        <v>0</v>
      </c>
      <c r="S220" s="144">
        <v>0</v>
      </c>
      <c r="T220" s="145">
        <f>S220*H220</f>
        <v>0</v>
      </c>
      <c r="AR220" s="146" t="s">
        <v>178</v>
      </c>
      <c r="AT220" s="146" t="s">
        <v>174</v>
      </c>
      <c r="AU220" s="146" t="s">
        <v>87</v>
      </c>
      <c r="AY220" s="18" t="s">
        <v>172</v>
      </c>
      <c r="BE220" s="147">
        <f>IF(N220="základní",J220,0)</f>
        <v>0</v>
      </c>
      <c r="BF220" s="147">
        <f>IF(N220="snížená",J220,0)</f>
        <v>0</v>
      </c>
      <c r="BG220" s="147">
        <f>IF(N220="zákl. přenesená",J220,0)</f>
        <v>0</v>
      </c>
      <c r="BH220" s="147">
        <f>IF(N220="sníž. přenesená",J220,0)</f>
        <v>0</v>
      </c>
      <c r="BI220" s="147">
        <f>IF(N220="nulová",J220,0)</f>
        <v>0</v>
      </c>
      <c r="BJ220" s="18" t="s">
        <v>85</v>
      </c>
      <c r="BK220" s="147">
        <f>ROUND(I220*H220,2)</f>
        <v>0</v>
      </c>
      <c r="BL220" s="18" t="s">
        <v>178</v>
      </c>
      <c r="BM220" s="146" t="s">
        <v>731</v>
      </c>
    </row>
    <row r="221" spans="2:65" s="1" customFormat="1" ht="19.2" x14ac:dyDescent="0.2">
      <c r="B221" s="34"/>
      <c r="D221" s="148" t="s">
        <v>180</v>
      </c>
      <c r="F221" s="149" t="s">
        <v>533</v>
      </c>
      <c r="I221" s="150"/>
      <c r="L221" s="34"/>
      <c r="M221" s="151"/>
      <c r="T221" s="55"/>
      <c r="AT221" s="18" t="s">
        <v>180</v>
      </c>
      <c r="AU221" s="18" t="s">
        <v>87</v>
      </c>
    </row>
    <row r="222" spans="2:65" s="1" customFormat="1" ht="10.199999999999999" x14ac:dyDescent="0.2">
      <c r="B222" s="34"/>
      <c r="D222" s="152" t="s">
        <v>182</v>
      </c>
      <c r="F222" s="153" t="s">
        <v>534</v>
      </c>
      <c r="I222" s="150"/>
      <c r="L222" s="34"/>
      <c r="M222" s="151"/>
      <c r="T222" s="55"/>
      <c r="AT222" s="18" t="s">
        <v>182</v>
      </c>
      <c r="AU222" s="18" t="s">
        <v>87</v>
      </c>
    </row>
    <row r="223" spans="2:65" s="12" customFormat="1" ht="10.199999999999999" x14ac:dyDescent="0.2">
      <c r="B223" s="154"/>
      <c r="D223" s="148" t="s">
        <v>184</v>
      </c>
      <c r="E223" s="155" t="s">
        <v>34</v>
      </c>
      <c r="F223" s="156" t="s">
        <v>732</v>
      </c>
      <c r="H223" s="157">
        <v>15.2</v>
      </c>
      <c r="I223" s="158"/>
      <c r="L223" s="154"/>
      <c r="M223" s="159"/>
      <c r="T223" s="160"/>
      <c r="AT223" s="155" t="s">
        <v>184</v>
      </c>
      <c r="AU223" s="155" t="s">
        <v>87</v>
      </c>
      <c r="AV223" s="12" t="s">
        <v>87</v>
      </c>
      <c r="AW223" s="12" t="s">
        <v>39</v>
      </c>
      <c r="AX223" s="12" t="s">
        <v>85</v>
      </c>
      <c r="AY223" s="155" t="s">
        <v>172</v>
      </c>
    </row>
    <row r="224" spans="2:65" s="1" customFormat="1" ht="21.75" customHeight="1" x14ac:dyDescent="0.2">
      <c r="B224" s="34"/>
      <c r="C224" s="134" t="s">
        <v>403</v>
      </c>
      <c r="D224" s="134" t="s">
        <v>174</v>
      </c>
      <c r="E224" s="135" t="s">
        <v>411</v>
      </c>
      <c r="F224" s="136" t="s">
        <v>536</v>
      </c>
      <c r="G224" s="137" t="s">
        <v>177</v>
      </c>
      <c r="H224" s="138">
        <v>152</v>
      </c>
      <c r="I224" s="139"/>
      <c r="J224" s="140">
        <f>ROUND(I224*H224,2)</f>
        <v>0</v>
      </c>
      <c r="K224" s="141"/>
      <c r="L224" s="34"/>
      <c r="M224" s="142" t="s">
        <v>34</v>
      </c>
      <c r="N224" s="143" t="s">
        <v>49</v>
      </c>
      <c r="P224" s="144">
        <f>O224*H224</f>
        <v>0</v>
      </c>
      <c r="Q224" s="144">
        <v>0</v>
      </c>
      <c r="R224" s="144">
        <f>Q224*H224</f>
        <v>0</v>
      </c>
      <c r="S224" s="144">
        <v>0</v>
      </c>
      <c r="T224" s="145">
        <f>S224*H224</f>
        <v>0</v>
      </c>
      <c r="AR224" s="146" t="s">
        <v>178</v>
      </c>
      <c r="AT224" s="146" t="s">
        <v>174</v>
      </c>
      <c r="AU224" s="146" t="s">
        <v>87</v>
      </c>
      <c r="AY224" s="18" t="s">
        <v>172</v>
      </c>
      <c r="BE224" s="147">
        <f>IF(N224="základní",J224,0)</f>
        <v>0</v>
      </c>
      <c r="BF224" s="147">
        <f>IF(N224="snížená",J224,0)</f>
        <v>0</v>
      </c>
      <c r="BG224" s="147">
        <f>IF(N224="zákl. přenesená",J224,0)</f>
        <v>0</v>
      </c>
      <c r="BH224" s="147">
        <f>IF(N224="sníž. přenesená",J224,0)</f>
        <v>0</v>
      </c>
      <c r="BI224" s="147">
        <f>IF(N224="nulová",J224,0)</f>
        <v>0</v>
      </c>
      <c r="BJ224" s="18" t="s">
        <v>85</v>
      </c>
      <c r="BK224" s="147">
        <f>ROUND(I224*H224,2)</f>
        <v>0</v>
      </c>
      <c r="BL224" s="18" t="s">
        <v>178</v>
      </c>
      <c r="BM224" s="146" t="s">
        <v>733</v>
      </c>
    </row>
    <row r="225" spans="2:65" s="1" customFormat="1" ht="19.2" x14ac:dyDescent="0.2">
      <c r="B225" s="34"/>
      <c r="D225" s="148" t="s">
        <v>180</v>
      </c>
      <c r="F225" s="149" t="s">
        <v>538</v>
      </c>
      <c r="I225" s="150"/>
      <c r="L225" s="34"/>
      <c r="M225" s="151"/>
      <c r="T225" s="55"/>
      <c r="AT225" s="18" t="s">
        <v>180</v>
      </c>
      <c r="AU225" s="18" t="s">
        <v>87</v>
      </c>
    </row>
    <row r="226" spans="2:65" s="1" customFormat="1" ht="10.199999999999999" x14ac:dyDescent="0.2">
      <c r="B226" s="34"/>
      <c r="D226" s="152" t="s">
        <v>182</v>
      </c>
      <c r="F226" s="153" t="s">
        <v>539</v>
      </c>
      <c r="I226" s="150"/>
      <c r="L226" s="34"/>
      <c r="M226" s="151"/>
      <c r="T226" s="55"/>
      <c r="AT226" s="18" t="s">
        <v>182</v>
      </c>
      <c r="AU226" s="18" t="s">
        <v>87</v>
      </c>
    </row>
    <row r="227" spans="2:65" s="12" customFormat="1" ht="10.199999999999999" x14ac:dyDescent="0.2">
      <c r="B227" s="154"/>
      <c r="D227" s="148" t="s">
        <v>184</v>
      </c>
      <c r="E227" s="155" t="s">
        <v>34</v>
      </c>
      <c r="F227" s="156" t="s">
        <v>734</v>
      </c>
      <c r="H227" s="157">
        <v>152</v>
      </c>
      <c r="I227" s="158"/>
      <c r="L227" s="154"/>
      <c r="M227" s="159"/>
      <c r="T227" s="160"/>
      <c r="AT227" s="155" t="s">
        <v>184</v>
      </c>
      <c r="AU227" s="155" t="s">
        <v>87</v>
      </c>
      <c r="AV227" s="12" t="s">
        <v>87</v>
      </c>
      <c r="AW227" s="12" t="s">
        <v>39</v>
      </c>
      <c r="AX227" s="12" t="s">
        <v>85</v>
      </c>
      <c r="AY227" s="155" t="s">
        <v>172</v>
      </c>
    </row>
    <row r="228" spans="2:65" s="1" customFormat="1" ht="24.15" customHeight="1" x14ac:dyDescent="0.2">
      <c r="B228" s="34"/>
      <c r="C228" s="134" t="s">
        <v>410</v>
      </c>
      <c r="D228" s="134" t="s">
        <v>174</v>
      </c>
      <c r="E228" s="135" t="s">
        <v>418</v>
      </c>
      <c r="F228" s="136" t="s">
        <v>419</v>
      </c>
      <c r="G228" s="137" t="s">
        <v>188</v>
      </c>
      <c r="H228" s="138">
        <v>1</v>
      </c>
      <c r="I228" s="139"/>
      <c r="J228" s="140">
        <f>ROUND(I228*H228,2)</f>
        <v>0</v>
      </c>
      <c r="K228" s="141"/>
      <c r="L228" s="34"/>
      <c r="M228" s="142" t="s">
        <v>34</v>
      </c>
      <c r="N228" s="143" t="s">
        <v>49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178</v>
      </c>
      <c r="AT228" s="146" t="s">
        <v>174</v>
      </c>
      <c r="AU228" s="146" t="s">
        <v>87</v>
      </c>
      <c r="AY228" s="18" t="s">
        <v>172</v>
      </c>
      <c r="BE228" s="147">
        <f>IF(N228="základní",J228,0)</f>
        <v>0</v>
      </c>
      <c r="BF228" s="147">
        <f>IF(N228="snížená",J228,0)</f>
        <v>0</v>
      </c>
      <c r="BG228" s="147">
        <f>IF(N228="zákl. přenesená",J228,0)</f>
        <v>0</v>
      </c>
      <c r="BH228" s="147">
        <f>IF(N228="sníž. přenesená",J228,0)</f>
        <v>0</v>
      </c>
      <c r="BI228" s="147">
        <f>IF(N228="nulová",J228,0)</f>
        <v>0</v>
      </c>
      <c r="BJ228" s="18" t="s">
        <v>85</v>
      </c>
      <c r="BK228" s="147">
        <f>ROUND(I228*H228,2)</f>
        <v>0</v>
      </c>
      <c r="BL228" s="18" t="s">
        <v>178</v>
      </c>
      <c r="BM228" s="146" t="s">
        <v>735</v>
      </c>
    </row>
    <row r="229" spans="2:65" s="1" customFormat="1" ht="19.2" x14ac:dyDescent="0.2">
      <c r="B229" s="34"/>
      <c r="D229" s="148" t="s">
        <v>180</v>
      </c>
      <c r="F229" s="149" t="s">
        <v>421</v>
      </c>
      <c r="I229" s="150"/>
      <c r="L229" s="34"/>
      <c r="M229" s="151"/>
      <c r="T229" s="55"/>
      <c r="AT229" s="18" t="s">
        <v>180</v>
      </c>
      <c r="AU229" s="18" t="s">
        <v>87</v>
      </c>
    </row>
    <row r="230" spans="2:65" s="1" customFormat="1" ht="10.199999999999999" x14ac:dyDescent="0.2">
      <c r="B230" s="34"/>
      <c r="D230" s="152" t="s">
        <v>182</v>
      </c>
      <c r="F230" s="153" t="s">
        <v>422</v>
      </c>
      <c r="I230" s="150"/>
      <c r="L230" s="34"/>
      <c r="M230" s="151"/>
      <c r="T230" s="55"/>
      <c r="AT230" s="18" t="s">
        <v>182</v>
      </c>
      <c r="AU230" s="18" t="s">
        <v>87</v>
      </c>
    </row>
    <row r="231" spans="2:65" s="1" customFormat="1" ht="21.75" customHeight="1" x14ac:dyDescent="0.2">
      <c r="B231" s="34"/>
      <c r="C231" s="134" t="s">
        <v>417</v>
      </c>
      <c r="D231" s="134" t="s">
        <v>174</v>
      </c>
      <c r="E231" s="135" t="s">
        <v>424</v>
      </c>
      <c r="F231" s="136" t="s">
        <v>425</v>
      </c>
      <c r="G231" s="137" t="s">
        <v>177</v>
      </c>
      <c r="H231" s="138">
        <v>15.2</v>
      </c>
      <c r="I231" s="139"/>
      <c r="J231" s="140">
        <f>ROUND(I231*H231,2)</f>
        <v>0</v>
      </c>
      <c r="K231" s="141"/>
      <c r="L231" s="34"/>
      <c r="M231" s="142" t="s">
        <v>34</v>
      </c>
      <c r="N231" s="143" t="s">
        <v>49</v>
      </c>
      <c r="P231" s="144">
        <f>O231*H231</f>
        <v>0</v>
      </c>
      <c r="Q231" s="144">
        <v>0</v>
      </c>
      <c r="R231" s="144">
        <f>Q231*H231</f>
        <v>0</v>
      </c>
      <c r="S231" s="144">
        <v>0</v>
      </c>
      <c r="T231" s="145">
        <f>S231*H231</f>
        <v>0</v>
      </c>
      <c r="AR231" s="146" t="s">
        <v>178</v>
      </c>
      <c r="AT231" s="146" t="s">
        <v>174</v>
      </c>
      <c r="AU231" s="146" t="s">
        <v>87</v>
      </c>
      <c r="AY231" s="18" t="s">
        <v>172</v>
      </c>
      <c r="BE231" s="147">
        <f>IF(N231="základní",J231,0)</f>
        <v>0</v>
      </c>
      <c r="BF231" s="147">
        <f>IF(N231="snížená",J231,0)</f>
        <v>0</v>
      </c>
      <c r="BG231" s="147">
        <f>IF(N231="zákl. přenesená",J231,0)</f>
        <v>0</v>
      </c>
      <c r="BH231" s="147">
        <f>IF(N231="sníž. přenesená",J231,0)</f>
        <v>0</v>
      </c>
      <c r="BI231" s="147">
        <f>IF(N231="nulová",J231,0)</f>
        <v>0</v>
      </c>
      <c r="BJ231" s="18" t="s">
        <v>85</v>
      </c>
      <c r="BK231" s="147">
        <f>ROUND(I231*H231,2)</f>
        <v>0</v>
      </c>
      <c r="BL231" s="18" t="s">
        <v>178</v>
      </c>
      <c r="BM231" s="146" t="s">
        <v>736</v>
      </c>
    </row>
    <row r="232" spans="2:65" s="1" customFormat="1" ht="19.2" x14ac:dyDescent="0.2">
      <c r="B232" s="34"/>
      <c r="D232" s="148" t="s">
        <v>180</v>
      </c>
      <c r="F232" s="149" t="s">
        <v>543</v>
      </c>
      <c r="I232" s="150"/>
      <c r="L232" s="34"/>
      <c r="M232" s="151"/>
      <c r="T232" s="55"/>
      <c r="AT232" s="18" t="s">
        <v>180</v>
      </c>
      <c r="AU232" s="18" t="s">
        <v>87</v>
      </c>
    </row>
    <row r="233" spans="2:65" s="1" customFormat="1" ht="10.199999999999999" x14ac:dyDescent="0.2">
      <c r="B233" s="34"/>
      <c r="D233" s="152" t="s">
        <v>182</v>
      </c>
      <c r="F233" s="153" t="s">
        <v>544</v>
      </c>
      <c r="I233" s="150"/>
      <c r="L233" s="34"/>
      <c r="M233" s="151"/>
      <c r="T233" s="55"/>
      <c r="AT233" s="18" t="s">
        <v>182</v>
      </c>
      <c r="AU233" s="18" t="s">
        <v>87</v>
      </c>
    </row>
    <row r="234" spans="2:65" s="11" customFormat="1" ht="22.8" customHeight="1" x14ac:dyDescent="0.25">
      <c r="B234" s="122"/>
      <c r="D234" s="123" t="s">
        <v>77</v>
      </c>
      <c r="E234" s="132" t="s">
        <v>429</v>
      </c>
      <c r="F234" s="132" t="s">
        <v>430</v>
      </c>
      <c r="I234" s="125"/>
      <c r="J234" s="133">
        <f>BK234</f>
        <v>0</v>
      </c>
      <c r="L234" s="122"/>
      <c r="M234" s="127"/>
      <c r="P234" s="128">
        <f>SUM(P235:P237)</f>
        <v>0</v>
      </c>
      <c r="R234" s="128">
        <f>SUM(R235:R237)</f>
        <v>0</v>
      </c>
      <c r="T234" s="129">
        <f>SUM(T235:T237)</f>
        <v>0</v>
      </c>
      <c r="AR234" s="123" t="s">
        <v>85</v>
      </c>
      <c r="AT234" s="130" t="s">
        <v>77</v>
      </c>
      <c r="AU234" s="130" t="s">
        <v>85</v>
      </c>
      <c r="AY234" s="123" t="s">
        <v>172</v>
      </c>
      <c r="BK234" s="131">
        <f>SUM(BK235:BK237)</f>
        <v>0</v>
      </c>
    </row>
    <row r="235" spans="2:65" s="1" customFormat="1" ht="16.5" customHeight="1" x14ac:dyDescent="0.2">
      <c r="B235" s="34"/>
      <c r="C235" s="134" t="s">
        <v>423</v>
      </c>
      <c r="D235" s="134" t="s">
        <v>174</v>
      </c>
      <c r="E235" s="135" t="s">
        <v>432</v>
      </c>
      <c r="F235" s="136" t="s">
        <v>433</v>
      </c>
      <c r="G235" s="137" t="s">
        <v>228</v>
      </c>
      <c r="H235" s="138">
        <v>40.683999999999997</v>
      </c>
      <c r="I235" s="139"/>
      <c r="J235" s="140">
        <f>ROUND(I235*H235,2)</f>
        <v>0</v>
      </c>
      <c r="K235" s="141"/>
      <c r="L235" s="34"/>
      <c r="M235" s="142" t="s">
        <v>34</v>
      </c>
      <c r="N235" s="143" t="s">
        <v>49</v>
      </c>
      <c r="P235" s="144">
        <f>O235*H235</f>
        <v>0</v>
      </c>
      <c r="Q235" s="144">
        <v>0</v>
      </c>
      <c r="R235" s="144">
        <f>Q235*H235</f>
        <v>0</v>
      </c>
      <c r="S235" s="144">
        <v>0</v>
      </c>
      <c r="T235" s="145">
        <f>S235*H235</f>
        <v>0</v>
      </c>
      <c r="AR235" s="146" t="s">
        <v>178</v>
      </c>
      <c r="AT235" s="146" t="s">
        <v>174</v>
      </c>
      <c r="AU235" s="146" t="s">
        <v>87</v>
      </c>
      <c r="AY235" s="18" t="s">
        <v>172</v>
      </c>
      <c r="BE235" s="147">
        <f>IF(N235="základní",J235,0)</f>
        <v>0</v>
      </c>
      <c r="BF235" s="147">
        <f>IF(N235="snížená",J235,0)</f>
        <v>0</v>
      </c>
      <c r="BG235" s="147">
        <f>IF(N235="zákl. přenesená",J235,0)</f>
        <v>0</v>
      </c>
      <c r="BH235" s="147">
        <f>IF(N235="sníž. přenesená",J235,0)</f>
        <v>0</v>
      </c>
      <c r="BI235" s="147">
        <f>IF(N235="nulová",J235,0)</f>
        <v>0</v>
      </c>
      <c r="BJ235" s="18" t="s">
        <v>85</v>
      </c>
      <c r="BK235" s="147">
        <f>ROUND(I235*H235,2)</f>
        <v>0</v>
      </c>
      <c r="BL235" s="18" t="s">
        <v>178</v>
      </c>
      <c r="BM235" s="146" t="s">
        <v>737</v>
      </c>
    </row>
    <row r="236" spans="2:65" s="1" customFormat="1" ht="19.2" x14ac:dyDescent="0.2">
      <c r="B236" s="34"/>
      <c r="D236" s="148" t="s">
        <v>180</v>
      </c>
      <c r="F236" s="149" t="s">
        <v>435</v>
      </c>
      <c r="I236" s="150"/>
      <c r="L236" s="34"/>
      <c r="M236" s="151"/>
      <c r="T236" s="55"/>
      <c r="AT236" s="18" t="s">
        <v>180</v>
      </c>
      <c r="AU236" s="18" t="s">
        <v>87</v>
      </c>
    </row>
    <row r="237" spans="2:65" s="1" customFormat="1" ht="10.199999999999999" x14ac:dyDescent="0.2">
      <c r="B237" s="34"/>
      <c r="D237" s="152" t="s">
        <v>182</v>
      </c>
      <c r="F237" s="153" t="s">
        <v>436</v>
      </c>
      <c r="I237" s="150"/>
      <c r="L237" s="34"/>
      <c r="M237" s="151"/>
      <c r="T237" s="55"/>
      <c r="AT237" s="18" t="s">
        <v>182</v>
      </c>
      <c r="AU237" s="18" t="s">
        <v>87</v>
      </c>
    </row>
    <row r="238" spans="2:65" s="11" customFormat="1" ht="25.95" customHeight="1" x14ac:dyDescent="0.25">
      <c r="B238" s="122"/>
      <c r="D238" s="123" t="s">
        <v>77</v>
      </c>
      <c r="E238" s="124" t="s">
        <v>437</v>
      </c>
      <c r="F238" s="124" t="s">
        <v>437</v>
      </c>
      <c r="I238" s="125"/>
      <c r="J238" s="126">
        <f>BK238</f>
        <v>0</v>
      </c>
      <c r="L238" s="122"/>
      <c r="M238" s="127"/>
      <c r="P238" s="128">
        <f>P239</f>
        <v>0</v>
      </c>
      <c r="R238" s="128">
        <f>R239</f>
        <v>0</v>
      </c>
      <c r="T238" s="129">
        <f>T239</f>
        <v>0</v>
      </c>
      <c r="AR238" s="123" t="s">
        <v>87</v>
      </c>
      <c r="AT238" s="130" t="s">
        <v>77</v>
      </c>
      <c r="AU238" s="130" t="s">
        <v>78</v>
      </c>
      <c r="AY238" s="123" t="s">
        <v>172</v>
      </c>
      <c r="BK238" s="131">
        <f>BK239</f>
        <v>0</v>
      </c>
    </row>
    <row r="239" spans="2:65" s="11" customFormat="1" ht="22.8" customHeight="1" x14ac:dyDescent="0.25">
      <c r="B239" s="122"/>
      <c r="D239" s="123" t="s">
        <v>77</v>
      </c>
      <c r="E239" s="132" t="s">
        <v>438</v>
      </c>
      <c r="F239" s="132" t="s">
        <v>439</v>
      </c>
      <c r="I239" s="125"/>
      <c r="J239" s="133">
        <f>BK239</f>
        <v>0</v>
      </c>
      <c r="L239" s="122"/>
      <c r="M239" s="127"/>
      <c r="P239" s="128">
        <f>SUM(P240:P247)</f>
        <v>0</v>
      </c>
      <c r="R239" s="128">
        <f>SUM(R240:R247)</f>
        <v>0</v>
      </c>
      <c r="T239" s="129">
        <f>SUM(T240:T247)</f>
        <v>0</v>
      </c>
      <c r="AR239" s="123" t="s">
        <v>87</v>
      </c>
      <c r="AT239" s="130" t="s">
        <v>77</v>
      </c>
      <c r="AU239" s="130" t="s">
        <v>85</v>
      </c>
      <c r="AY239" s="123" t="s">
        <v>172</v>
      </c>
      <c r="BK239" s="131">
        <f>SUM(BK240:BK247)</f>
        <v>0</v>
      </c>
    </row>
    <row r="240" spans="2:65" s="1" customFormat="1" ht="24.15" customHeight="1" x14ac:dyDescent="0.2">
      <c r="B240" s="34"/>
      <c r="C240" s="134" t="s">
        <v>431</v>
      </c>
      <c r="D240" s="134" t="s">
        <v>174</v>
      </c>
      <c r="E240" s="135" t="s">
        <v>441</v>
      </c>
      <c r="F240" s="136" t="s">
        <v>442</v>
      </c>
      <c r="G240" s="137" t="s">
        <v>188</v>
      </c>
      <c r="H240" s="138">
        <v>45</v>
      </c>
      <c r="I240" s="139"/>
      <c r="J240" s="140">
        <f>ROUND(I240*H240,2)</f>
        <v>0</v>
      </c>
      <c r="K240" s="141"/>
      <c r="L240" s="34"/>
      <c r="M240" s="142" t="s">
        <v>34</v>
      </c>
      <c r="N240" s="143" t="s">
        <v>49</v>
      </c>
      <c r="P240" s="144">
        <f>O240*H240</f>
        <v>0</v>
      </c>
      <c r="Q240" s="144">
        <v>0</v>
      </c>
      <c r="R240" s="144">
        <f>Q240*H240</f>
        <v>0</v>
      </c>
      <c r="S240" s="144">
        <v>0</v>
      </c>
      <c r="T240" s="145">
        <f>S240*H240</f>
        <v>0</v>
      </c>
      <c r="AR240" s="146" t="s">
        <v>329</v>
      </c>
      <c r="AT240" s="146" t="s">
        <v>174</v>
      </c>
      <c r="AU240" s="146" t="s">
        <v>87</v>
      </c>
      <c r="AY240" s="18" t="s">
        <v>172</v>
      </c>
      <c r="BE240" s="147">
        <f>IF(N240="základní",J240,0)</f>
        <v>0</v>
      </c>
      <c r="BF240" s="147">
        <f>IF(N240="snížená",J240,0)</f>
        <v>0</v>
      </c>
      <c r="BG240" s="147">
        <f>IF(N240="zákl. přenesená",J240,0)</f>
        <v>0</v>
      </c>
      <c r="BH240" s="147">
        <f>IF(N240="sníž. přenesená",J240,0)</f>
        <v>0</v>
      </c>
      <c r="BI240" s="147">
        <f>IF(N240="nulová",J240,0)</f>
        <v>0</v>
      </c>
      <c r="BJ240" s="18" t="s">
        <v>85</v>
      </c>
      <c r="BK240" s="147">
        <f>ROUND(I240*H240,2)</f>
        <v>0</v>
      </c>
      <c r="BL240" s="18" t="s">
        <v>329</v>
      </c>
      <c r="BM240" s="146" t="s">
        <v>738</v>
      </c>
    </row>
    <row r="241" spans="2:65" s="1" customFormat="1" ht="19.2" x14ac:dyDescent="0.2">
      <c r="B241" s="34"/>
      <c r="D241" s="148" t="s">
        <v>180</v>
      </c>
      <c r="F241" s="149" t="s">
        <v>442</v>
      </c>
      <c r="I241" s="150"/>
      <c r="L241" s="34"/>
      <c r="M241" s="151"/>
      <c r="T241" s="55"/>
      <c r="AT241" s="18" t="s">
        <v>180</v>
      </c>
      <c r="AU241" s="18" t="s">
        <v>87</v>
      </c>
    </row>
    <row r="242" spans="2:65" s="12" customFormat="1" ht="10.199999999999999" x14ac:dyDescent="0.2">
      <c r="B242" s="154"/>
      <c r="D242" s="148" t="s">
        <v>184</v>
      </c>
      <c r="E242" s="155" t="s">
        <v>34</v>
      </c>
      <c r="F242" s="156" t="s">
        <v>444</v>
      </c>
      <c r="H242" s="157">
        <v>27</v>
      </c>
      <c r="I242" s="158"/>
      <c r="L242" s="154"/>
      <c r="M242" s="159"/>
      <c r="T242" s="160"/>
      <c r="AT242" s="155" t="s">
        <v>184</v>
      </c>
      <c r="AU242" s="155" t="s">
        <v>87</v>
      </c>
      <c r="AV242" s="12" t="s">
        <v>87</v>
      </c>
      <c r="AW242" s="12" t="s">
        <v>39</v>
      </c>
      <c r="AX242" s="12" t="s">
        <v>78</v>
      </c>
      <c r="AY242" s="155" t="s">
        <v>172</v>
      </c>
    </row>
    <row r="243" spans="2:65" s="12" customFormat="1" ht="10.199999999999999" x14ac:dyDescent="0.2">
      <c r="B243" s="154"/>
      <c r="D243" s="148" t="s">
        <v>184</v>
      </c>
      <c r="E243" s="155" t="s">
        <v>34</v>
      </c>
      <c r="F243" s="156" t="s">
        <v>681</v>
      </c>
      <c r="H243" s="157">
        <v>18</v>
      </c>
      <c r="I243" s="158"/>
      <c r="L243" s="154"/>
      <c r="M243" s="159"/>
      <c r="T243" s="160"/>
      <c r="AT243" s="155" t="s">
        <v>184</v>
      </c>
      <c r="AU243" s="155" t="s">
        <v>87</v>
      </c>
      <c r="AV243" s="12" t="s">
        <v>87</v>
      </c>
      <c r="AW243" s="12" t="s">
        <v>39</v>
      </c>
      <c r="AX243" s="12" t="s">
        <v>78</v>
      </c>
      <c r="AY243" s="155" t="s">
        <v>172</v>
      </c>
    </row>
    <row r="244" spans="2:65" s="13" customFormat="1" ht="10.199999999999999" x14ac:dyDescent="0.2">
      <c r="B244" s="164"/>
      <c r="D244" s="148" t="s">
        <v>184</v>
      </c>
      <c r="E244" s="165" t="s">
        <v>34</v>
      </c>
      <c r="F244" s="166" t="s">
        <v>259</v>
      </c>
      <c r="H244" s="167">
        <v>45</v>
      </c>
      <c r="I244" s="168"/>
      <c r="L244" s="164"/>
      <c r="M244" s="169"/>
      <c r="T244" s="170"/>
      <c r="AT244" s="165" t="s">
        <v>184</v>
      </c>
      <c r="AU244" s="165" t="s">
        <v>87</v>
      </c>
      <c r="AV244" s="13" t="s">
        <v>178</v>
      </c>
      <c r="AW244" s="13" t="s">
        <v>39</v>
      </c>
      <c r="AX244" s="13" t="s">
        <v>85</v>
      </c>
      <c r="AY244" s="165" t="s">
        <v>172</v>
      </c>
    </row>
    <row r="245" spans="2:65" s="1" customFormat="1" ht="24.15" customHeight="1" x14ac:dyDescent="0.2">
      <c r="B245" s="34"/>
      <c r="C245" s="134" t="s">
        <v>440</v>
      </c>
      <c r="D245" s="134" t="s">
        <v>174</v>
      </c>
      <c r="E245" s="135" t="s">
        <v>446</v>
      </c>
      <c r="F245" s="136" t="s">
        <v>447</v>
      </c>
      <c r="G245" s="137" t="s">
        <v>188</v>
      </c>
      <c r="H245" s="138">
        <v>18</v>
      </c>
      <c r="I245" s="139"/>
      <c r="J245" s="140">
        <f>ROUND(I245*H245,2)</f>
        <v>0</v>
      </c>
      <c r="K245" s="141"/>
      <c r="L245" s="34"/>
      <c r="M245" s="142" t="s">
        <v>34</v>
      </c>
      <c r="N245" s="143" t="s">
        <v>49</v>
      </c>
      <c r="P245" s="144">
        <f>O245*H245</f>
        <v>0</v>
      </c>
      <c r="Q245" s="144">
        <v>0</v>
      </c>
      <c r="R245" s="144">
        <f>Q245*H245</f>
        <v>0</v>
      </c>
      <c r="S245" s="144">
        <v>0</v>
      </c>
      <c r="T245" s="145">
        <f>S245*H245</f>
        <v>0</v>
      </c>
      <c r="AR245" s="146" t="s">
        <v>329</v>
      </c>
      <c r="AT245" s="146" t="s">
        <v>174</v>
      </c>
      <c r="AU245" s="146" t="s">
        <v>87</v>
      </c>
      <c r="AY245" s="18" t="s">
        <v>172</v>
      </c>
      <c r="BE245" s="147">
        <f>IF(N245="základní",J245,0)</f>
        <v>0</v>
      </c>
      <c r="BF245" s="147">
        <f>IF(N245="snížená",J245,0)</f>
        <v>0</v>
      </c>
      <c r="BG245" s="147">
        <f>IF(N245="zákl. přenesená",J245,0)</f>
        <v>0</v>
      </c>
      <c r="BH245" s="147">
        <f>IF(N245="sníž. přenesená",J245,0)</f>
        <v>0</v>
      </c>
      <c r="BI245" s="147">
        <f>IF(N245="nulová",J245,0)</f>
        <v>0</v>
      </c>
      <c r="BJ245" s="18" t="s">
        <v>85</v>
      </c>
      <c r="BK245" s="147">
        <f>ROUND(I245*H245,2)</f>
        <v>0</v>
      </c>
      <c r="BL245" s="18" t="s">
        <v>329</v>
      </c>
      <c r="BM245" s="146" t="s">
        <v>739</v>
      </c>
    </row>
    <row r="246" spans="2:65" s="1" customFormat="1" ht="19.2" x14ac:dyDescent="0.2">
      <c r="B246" s="34"/>
      <c r="D246" s="148" t="s">
        <v>180</v>
      </c>
      <c r="F246" s="149" t="s">
        <v>449</v>
      </c>
      <c r="I246" s="150"/>
      <c r="L246" s="34"/>
      <c r="M246" s="151"/>
      <c r="T246" s="55"/>
      <c r="AT246" s="18" t="s">
        <v>180</v>
      </c>
      <c r="AU246" s="18" t="s">
        <v>87</v>
      </c>
    </row>
    <row r="247" spans="2:65" s="12" customFormat="1" ht="10.199999999999999" x14ac:dyDescent="0.2">
      <c r="B247" s="154"/>
      <c r="D247" s="148" t="s">
        <v>184</v>
      </c>
      <c r="E247" s="155" t="s">
        <v>34</v>
      </c>
      <c r="F247" s="156" t="s">
        <v>681</v>
      </c>
      <c r="H247" s="157">
        <v>18</v>
      </c>
      <c r="I247" s="158"/>
      <c r="L247" s="154"/>
      <c r="M247" s="161"/>
      <c r="N247" s="162"/>
      <c r="O247" s="162"/>
      <c r="P247" s="162"/>
      <c r="Q247" s="162"/>
      <c r="R247" s="162"/>
      <c r="S247" s="162"/>
      <c r="T247" s="163"/>
      <c r="AT247" s="155" t="s">
        <v>184</v>
      </c>
      <c r="AU247" s="155" t="s">
        <v>87</v>
      </c>
      <c r="AV247" s="12" t="s">
        <v>87</v>
      </c>
      <c r="AW247" s="12" t="s">
        <v>39</v>
      </c>
      <c r="AX247" s="12" t="s">
        <v>85</v>
      </c>
      <c r="AY247" s="155" t="s">
        <v>172</v>
      </c>
    </row>
    <row r="248" spans="2:65" s="1" customFormat="1" ht="6.9" customHeight="1" x14ac:dyDescent="0.2">
      <c r="B248" s="43"/>
      <c r="C248" s="44"/>
      <c r="D248" s="44"/>
      <c r="E248" s="44"/>
      <c r="F248" s="44"/>
      <c r="G248" s="44"/>
      <c r="H248" s="44"/>
      <c r="I248" s="44"/>
      <c r="J248" s="44"/>
      <c r="K248" s="44"/>
      <c r="L248" s="34"/>
    </row>
  </sheetData>
  <sheetProtection algorithmName="SHA-512" hashValue="ngoaQO6Arz8/0kxS+cZ5gIP926QsS3HIWhysezZ3L2CofY8fFQgbBqIkKldHtgbjgjfEEuwiqBEsk1v3gXjJDw==" saltValue="aPUQYyKFdYufVknGxj+GuDNTRHEFZHdHM4j+PEPcWAVlveszmWfHoZQ6ekScWSPAFhWgJ2Qj9/MvbQm9MKe4cA==" spinCount="100000" sheet="1" objects="1" scenarios="1" formatColumns="0" formatRows="0" autoFilter="0"/>
  <autoFilter ref="C93:K247" xr:uid="{00000000-0009-0000-0000-000006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 xr:uid="{00000000-0004-0000-0600-000000000000}"/>
    <hyperlink ref="F103" r:id="rId2" xr:uid="{00000000-0004-0000-0600-000001000000}"/>
    <hyperlink ref="F107" r:id="rId3" xr:uid="{00000000-0004-0000-0600-000002000000}"/>
    <hyperlink ref="F111" r:id="rId4" xr:uid="{00000000-0004-0000-0600-000003000000}"/>
    <hyperlink ref="F115" r:id="rId5" xr:uid="{00000000-0004-0000-0600-000004000000}"/>
    <hyperlink ref="F119" r:id="rId6" xr:uid="{00000000-0004-0000-0600-000005000000}"/>
    <hyperlink ref="F124" r:id="rId7" xr:uid="{00000000-0004-0000-0600-000006000000}"/>
    <hyperlink ref="F129" r:id="rId8" xr:uid="{00000000-0004-0000-0600-000007000000}"/>
    <hyperlink ref="F135" r:id="rId9" xr:uid="{00000000-0004-0000-0600-000008000000}"/>
    <hyperlink ref="F139" r:id="rId10" xr:uid="{00000000-0004-0000-0600-000009000000}"/>
    <hyperlink ref="F145" r:id="rId11" xr:uid="{00000000-0004-0000-0600-00000A000000}"/>
    <hyperlink ref="F149" r:id="rId12" xr:uid="{00000000-0004-0000-0600-00000B000000}"/>
    <hyperlink ref="F156" r:id="rId13" xr:uid="{00000000-0004-0000-0600-00000C000000}"/>
    <hyperlink ref="F164" r:id="rId14" xr:uid="{00000000-0004-0000-0600-00000D000000}"/>
    <hyperlink ref="F172" r:id="rId15" xr:uid="{00000000-0004-0000-0600-00000E000000}"/>
    <hyperlink ref="F175" r:id="rId16" xr:uid="{00000000-0004-0000-0600-00000F000000}"/>
    <hyperlink ref="F181" r:id="rId17" xr:uid="{00000000-0004-0000-0600-000010000000}"/>
    <hyperlink ref="F190" r:id="rId18" xr:uid="{00000000-0004-0000-0600-000011000000}"/>
    <hyperlink ref="F194" r:id="rId19" xr:uid="{00000000-0004-0000-0600-000012000000}"/>
    <hyperlink ref="F200" r:id="rId20" xr:uid="{00000000-0004-0000-0600-000013000000}"/>
    <hyperlink ref="F203" r:id="rId21" xr:uid="{00000000-0004-0000-0600-000014000000}"/>
    <hyperlink ref="F207" r:id="rId22" xr:uid="{00000000-0004-0000-0600-000015000000}"/>
    <hyperlink ref="F210" r:id="rId23" xr:uid="{00000000-0004-0000-0600-000016000000}"/>
    <hyperlink ref="F214" r:id="rId24" xr:uid="{00000000-0004-0000-0600-000017000000}"/>
    <hyperlink ref="F222" r:id="rId25" xr:uid="{00000000-0004-0000-0600-000018000000}"/>
    <hyperlink ref="F226" r:id="rId26" xr:uid="{00000000-0004-0000-0600-000019000000}"/>
    <hyperlink ref="F230" r:id="rId27" xr:uid="{00000000-0004-0000-0600-00001A000000}"/>
    <hyperlink ref="F233" r:id="rId28" xr:uid="{00000000-0004-0000-0600-00001B000000}"/>
    <hyperlink ref="F237" r:id="rId29" xr:uid="{00000000-0004-0000-06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53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104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148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740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19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ROUND(J94,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ROUND((SUM(BE94:BE252)),  2)</f>
        <v>0</v>
      </c>
      <c r="I35" s="95">
        <v>0.21</v>
      </c>
      <c r="J35" s="85">
        <f>ROUND(((SUM(BE94:BE252))*I35),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ROUND((SUM(BF94:BF252)),  2)</f>
        <v>0</v>
      </c>
      <c r="I36" s="95">
        <v>0.12</v>
      </c>
      <c r="J36" s="85">
        <f>ROUND(((SUM(BF94:BF252))*I36),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ROUND((SUM(BG94:BG252)),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ROUND((SUM(BH94:BH252)),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ROUND((SUM(BI94:BI252)),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148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12 - KOLUMBÁRIUM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J94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J95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J96</f>
        <v>0</v>
      </c>
      <c r="L65" s="109"/>
    </row>
    <row r="66" spans="2:12" s="9" customFormat="1" ht="19.95" customHeight="1" x14ac:dyDescent="0.2">
      <c r="B66" s="109"/>
      <c r="D66" s="110" t="s">
        <v>206</v>
      </c>
      <c r="E66" s="111"/>
      <c r="F66" s="111"/>
      <c r="G66" s="111"/>
      <c r="H66" s="111"/>
      <c r="I66" s="111"/>
      <c r="J66" s="112">
        <f>J121</f>
        <v>0</v>
      </c>
      <c r="L66" s="109"/>
    </row>
    <row r="67" spans="2:12" s="9" customFormat="1" ht="19.95" customHeight="1" x14ac:dyDescent="0.2">
      <c r="B67" s="109"/>
      <c r="D67" s="110" t="s">
        <v>207</v>
      </c>
      <c r="E67" s="111"/>
      <c r="F67" s="111"/>
      <c r="G67" s="111"/>
      <c r="H67" s="111"/>
      <c r="I67" s="111"/>
      <c r="J67" s="112">
        <f>J153</f>
        <v>0</v>
      </c>
      <c r="L67" s="109"/>
    </row>
    <row r="68" spans="2:12" s="9" customFormat="1" ht="19.95" customHeight="1" x14ac:dyDescent="0.2">
      <c r="B68" s="109"/>
      <c r="D68" s="110" t="s">
        <v>208</v>
      </c>
      <c r="E68" s="111"/>
      <c r="F68" s="111"/>
      <c r="G68" s="111"/>
      <c r="H68" s="111"/>
      <c r="I68" s="111"/>
      <c r="J68" s="112">
        <f>J193</f>
        <v>0</v>
      </c>
      <c r="L68" s="109"/>
    </row>
    <row r="69" spans="2:12" s="9" customFormat="1" ht="19.95" customHeight="1" x14ac:dyDescent="0.2">
      <c r="B69" s="109"/>
      <c r="D69" s="110" t="s">
        <v>209</v>
      </c>
      <c r="E69" s="111"/>
      <c r="F69" s="111"/>
      <c r="G69" s="111"/>
      <c r="H69" s="111"/>
      <c r="I69" s="111"/>
      <c r="J69" s="112">
        <f>J227</f>
        <v>0</v>
      </c>
      <c r="L69" s="109"/>
    </row>
    <row r="70" spans="2:12" s="9" customFormat="1" ht="19.95" customHeight="1" x14ac:dyDescent="0.2">
      <c r="B70" s="109"/>
      <c r="D70" s="110" t="s">
        <v>210</v>
      </c>
      <c r="E70" s="111"/>
      <c r="F70" s="111"/>
      <c r="G70" s="111"/>
      <c r="H70" s="111"/>
      <c r="I70" s="111"/>
      <c r="J70" s="112">
        <f>J242</f>
        <v>0</v>
      </c>
      <c r="L70" s="109"/>
    </row>
    <row r="71" spans="2:12" s="8" customFormat="1" ht="24.9" customHeight="1" x14ac:dyDescent="0.2">
      <c r="B71" s="105"/>
      <c r="D71" s="106" t="s">
        <v>211</v>
      </c>
      <c r="E71" s="107"/>
      <c r="F71" s="107"/>
      <c r="G71" s="107"/>
      <c r="H71" s="107"/>
      <c r="I71" s="107"/>
      <c r="J71" s="108">
        <f>J246</f>
        <v>0</v>
      </c>
      <c r="L71" s="105"/>
    </row>
    <row r="72" spans="2:12" s="9" customFormat="1" ht="19.95" customHeight="1" x14ac:dyDescent="0.2">
      <c r="B72" s="109"/>
      <c r="D72" s="110" t="s">
        <v>212</v>
      </c>
      <c r="E72" s="111"/>
      <c r="F72" s="111"/>
      <c r="G72" s="111"/>
      <c r="H72" s="111"/>
      <c r="I72" s="111"/>
      <c r="J72" s="112">
        <f>J247</f>
        <v>0</v>
      </c>
      <c r="L72" s="109"/>
    </row>
    <row r="73" spans="2:12" s="1" customFormat="1" ht="21.75" customHeight="1" x14ac:dyDescent="0.2">
      <c r="B73" s="34"/>
      <c r="L73" s="34"/>
    </row>
    <row r="74" spans="2:12" s="1" customFormat="1" ht="6.9" customHeight="1" x14ac:dyDescent="0.2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4"/>
    </row>
    <row r="78" spans="2:12" s="1" customFormat="1" ht="6.9" customHeight="1" x14ac:dyDescent="0.2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34"/>
    </row>
    <row r="79" spans="2:12" s="1" customFormat="1" ht="24.9" customHeight="1" x14ac:dyDescent="0.2">
      <c r="B79" s="34"/>
      <c r="C79" s="22" t="s">
        <v>157</v>
      </c>
      <c r="L79" s="34"/>
    </row>
    <row r="80" spans="2:12" s="1" customFormat="1" ht="6.9" customHeight="1" x14ac:dyDescent="0.2">
      <c r="B80" s="34"/>
      <c r="L80" s="34"/>
    </row>
    <row r="81" spans="2:63" s="1" customFormat="1" ht="12" customHeight="1" x14ac:dyDescent="0.2">
      <c r="B81" s="34"/>
      <c r="C81" s="28" t="s">
        <v>16</v>
      </c>
      <c r="L81" s="34"/>
    </row>
    <row r="82" spans="2:63" s="1" customFormat="1" ht="16.5" customHeight="1" x14ac:dyDescent="0.2">
      <c r="B82" s="34"/>
      <c r="E82" s="328" t="str">
        <f>E7</f>
        <v>ÚPRAVY HŘBITOVA KBELY- ETAPA1</v>
      </c>
      <c r="F82" s="329"/>
      <c r="G82" s="329"/>
      <c r="H82" s="329"/>
      <c r="L82" s="34"/>
    </row>
    <row r="83" spans="2:63" ht="12" customHeight="1" x14ac:dyDescent="0.2">
      <c r="B83" s="21"/>
      <c r="C83" s="28" t="s">
        <v>147</v>
      </c>
      <c r="L83" s="21"/>
    </row>
    <row r="84" spans="2:63" s="1" customFormat="1" ht="16.5" customHeight="1" x14ac:dyDescent="0.2">
      <c r="B84" s="34"/>
      <c r="E84" s="328" t="s">
        <v>148</v>
      </c>
      <c r="F84" s="330"/>
      <c r="G84" s="330"/>
      <c r="H84" s="330"/>
      <c r="L84" s="34"/>
    </row>
    <row r="85" spans="2:63" s="1" customFormat="1" ht="12" customHeight="1" x14ac:dyDescent="0.2">
      <c r="B85" s="34"/>
      <c r="C85" s="28" t="s">
        <v>149</v>
      </c>
      <c r="L85" s="34"/>
    </row>
    <row r="86" spans="2:63" s="1" customFormat="1" ht="16.5" customHeight="1" x14ac:dyDescent="0.2">
      <c r="B86" s="34"/>
      <c r="E86" s="292" t="str">
        <f>E11</f>
        <v>12 - KOLUMBÁRIUM</v>
      </c>
      <c r="F86" s="330"/>
      <c r="G86" s="330"/>
      <c r="H86" s="330"/>
      <c r="L86" s="34"/>
    </row>
    <row r="87" spans="2:63" s="1" customFormat="1" ht="6.9" customHeight="1" x14ac:dyDescent="0.2">
      <c r="B87" s="34"/>
      <c r="L87" s="34"/>
    </row>
    <row r="88" spans="2:63" s="1" customFormat="1" ht="12" customHeight="1" x14ac:dyDescent="0.2">
      <c r="B88" s="34"/>
      <c r="C88" s="28" t="s">
        <v>21</v>
      </c>
      <c r="F88" s="26" t="str">
        <f>F14</f>
        <v>Praha 9-Kbely</v>
      </c>
      <c r="I88" s="28" t="s">
        <v>23</v>
      </c>
      <c r="J88" s="51" t="str">
        <f>IF(J14="","",J14)</f>
        <v>17. 11. 2024</v>
      </c>
      <c r="L88" s="34"/>
    </row>
    <row r="89" spans="2:63" s="1" customFormat="1" ht="6.9" customHeight="1" x14ac:dyDescent="0.2">
      <c r="B89" s="34"/>
      <c r="L89" s="34"/>
    </row>
    <row r="90" spans="2:63" s="1" customFormat="1" ht="25.65" customHeight="1" x14ac:dyDescent="0.2">
      <c r="B90" s="34"/>
      <c r="C90" s="28" t="s">
        <v>29</v>
      </c>
      <c r="F90" s="26" t="str">
        <f>E17</f>
        <v>MĆ Praha 19, Semilská 43/1, 197 00 Praha 9-Kbely</v>
      </c>
      <c r="I90" s="28" t="s">
        <v>37</v>
      </c>
      <c r="J90" s="32" t="str">
        <f>E23</f>
        <v xml:space="preserve">Ing.Jan Pustějovský, Ph.D.,  </v>
      </c>
      <c r="L90" s="34"/>
    </row>
    <row r="91" spans="2:63" s="1" customFormat="1" ht="15.15" customHeight="1" x14ac:dyDescent="0.2">
      <c r="B91" s="34"/>
      <c r="C91" s="28" t="s">
        <v>35</v>
      </c>
      <c r="F91" s="26" t="str">
        <f>IF(E20="","",E20)</f>
        <v>Vyplň údaj</v>
      </c>
      <c r="I91" s="28" t="s">
        <v>40</v>
      </c>
      <c r="J91" s="32" t="str">
        <f>E26</f>
        <v xml:space="preserve"> </v>
      </c>
      <c r="L91" s="34"/>
    </row>
    <row r="92" spans="2:63" s="1" customFormat="1" ht="10.35" customHeight="1" x14ac:dyDescent="0.2">
      <c r="B92" s="34"/>
      <c r="L92" s="34"/>
    </row>
    <row r="93" spans="2:63" s="10" customFormat="1" ht="29.25" customHeight="1" x14ac:dyDescent="0.2">
      <c r="B93" s="113"/>
      <c r="C93" s="114" t="s">
        <v>158</v>
      </c>
      <c r="D93" s="115" t="s">
        <v>63</v>
      </c>
      <c r="E93" s="115" t="s">
        <v>59</v>
      </c>
      <c r="F93" s="115" t="s">
        <v>60</v>
      </c>
      <c r="G93" s="115" t="s">
        <v>159</v>
      </c>
      <c r="H93" s="115" t="s">
        <v>160</v>
      </c>
      <c r="I93" s="115" t="s">
        <v>161</v>
      </c>
      <c r="J93" s="116" t="s">
        <v>153</v>
      </c>
      <c r="K93" s="117" t="s">
        <v>162</v>
      </c>
      <c r="L93" s="113"/>
      <c r="M93" s="58" t="s">
        <v>34</v>
      </c>
      <c r="N93" s="59" t="s">
        <v>48</v>
      </c>
      <c r="O93" s="59" t="s">
        <v>163</v>
      </c>
      <c r="P93" s="59" t="s">
        <v>164</v>
      </c>
      <c r="Q93" s="59" t="s">
        <v>165</v>
      </c>
      <c r="R93" s="59" t="s">
        <v>166</v>
      </c>
      <c r="S93" s="59" t="s">
        <v>167</v>
      </c>
      <c r="T93" s="60" t="s">
        <v>168</v>
      </c>
    </row>
    <row r="94" spans="2:63" s="1" customFormat="1" ht="22.8" customHeight="1" x14ac:dyDescent="0.3">
      <c r="B94" s="34"/>
      <c r="C94" s="63" t="s">
        <v>169</v>
      </c>
      <c r="J94" s="118">
        <f>BK94</f>
        <v>0</v>
      </c>
      <c r="L94" s="34"/>
      <c r="M94" s="61"/>
      <c r="N94" s="52"/>
      <c r="O94" s="52"/>
      <c r="P94" s="119">
        <f>P95+P246</f>
        <v>0</v>
      </c>
      <c r="Q94" s="52"/>
      <c r="R94" s="119">
        <f>R95+R246</f>
        <v>22.993334340893096</v>
      </c>
      <c r="S94" s="52"/>
      <c r="T94" s="120">
        <f>T95+T246</f>
        <v>0</v>
      </c>
      <c r="AT94" s="18" t="s">
        <v>77</v>
      </c>
      <c r="AU94" s="18" t="s">
        <v>154</v>
      </c>
      <c r="BK94" s="121">
        <f>BK95+BK246</f>
        <v>0</v>
      </c>
    </row>
    <row r="95" spans="2:63" s="11" customFormat="1" ht="25.95" customHeight="1" x14ac:dyDescent="0.25">
      <c r="B95" s="122"/>
      <c r="D95" s="123" t="s">
        <v>77</v>
      </c>
      <c r="E95" s="124" t="s">
        <v>170</v>
      </c>
      <c r="F95" s="124" t="s">
        <v>171</v>
      </c>
      <c r="I95" s="125"/>
      <c r="J95" s="126">
        <f>BK95</f>
        <v>0</v>
      </c>
      <c r="L95" s="122"/>
      <c r="M95" s="127"/>
      <c r="P95" s="128">
        <f>P96+P121+P153+P193+P227+P242</f>
        <v>0</v>
      </c>
      <c r="R95" s="128">
        <f>R96+R121+R153+R193+R227+R242</f>
        <v>22.993334340893096</v>
      </c>
      <c r="T95" s="129">
        <f>T96+T121+T153+T193+T227+T242</f>
        <v>0</v>
      </c>
      <c r="AR95" s="123" t="s">
        <v>85</v>
      </c>
      <c r="AT95" s="130" t="s">
        <v>77</v>
      </c>
      <c r="AU95" s="130" t="s">
        <v>78</v>
      </c>
      <c r="AY95" s="123" t="s">
        <v>172</v>
      </c>
      <c r="BK95" s="131">
        <f>BK96+BK121+BK153+BK193+BK227+BK242</f>
        <v>0</v>
      </c>
    </row>
    <row r="96" spans="2:63" s="11" customFormat="1" ht="22.8" customHeight="1" x14ac:dyDescent="0.25">
      <c r="B96" s="122"/>
      <c r="D96" s="123" t="s">
        <v>77</v>
      </c>
      <c r="E96" s="132" t="s">
        <v>85</v>
      </c>
      <c r="F96" s="132" t="s">
        <v>173</v>
      </c>
      <c r="I96" s="125"/>
      <c r="J96" s="133">
        <f>BK96</f>
        <v>0</v>
      </c>
      <c r="L96" s="122"/>
      <c r="M96" s="127"/>
      <c r="P96" s="128">
        <f>SUM(P97:P120)</f>
        <v>0</v>
      </c>
      <c r="R96" s="128">
        <f>SUM(R97:R120)</f>
        <v>0</v>
      </c>
      <c r="T96" s="129">
        <f>SUM(T97:T120)</f>
        <v>0</v>
      </c>
      <c r="AR96" s="123" t="s">
        <v>85</v>
      </c>
      <c r="AT96" s="130" t="s">
        <v>77</v>
      </c>
      <c r="AU96" s="130" t="s">
        <v>85</v>
      </c>
      <c r="AY96" s="123" t="s">
        <v>172</v>
      </c>
      <c r="BK96" s="131">
        <f>SUM(BK97:BK120)</f>
        <v>0</v>
      </c>
    </row>
    <row r="97" spans="2:65" s="1" customFormat="1" ht="21.75" customHeight="1" x14ac:dyDescent="0.2">
      <c r="B97" s="34"/>
      <c r="C97" s="134" t="s">
        <v>85</v>
      </c>
      <c r="D97" s="134" t="s">
        <v>174</v>
      </c>
      <c r="E97" s="135" t="s">
        <v>213</v>
      </c>
      <c r="F97" s="136" t="s">
        <v>214</v>
      </c>
      <c r="G97" s="137" t="s">
        <v>215</v>
      </c>
      <c r="H97" s="138">
        <v>6.4930000000000003</v>
      </c>
      <c r="I97" s="139"/>
      <c r="J97" s="140">
        <f>ROUND(I97*H97,2)</f>
        <v>0</v>
      </c>
      <c r="K97" s="141"/>
      <c r="L97" s="34"/>
      <c r="M97" s="142" t="s">
        <v>34</v>
      </c>
      <c r="N97" s="143" t="s">
        <v>49</v>
      </c>
      <c r="P97" s="144">
        <f>O97*H97</f>
        <v>0</v>
      </c>
      <c r="Q97" s="144">
        <v>0</v>
      </c>
      <c r="R97" s="144">
        <f>Q97*H97</f>
        <v>0</v>
      </c>
      <c r="S97" s="144">
        <v>0</v>
      </c>
      <c r="T97" s="145">
        <f>S97*H97</f>
        <v>0</v>
      </c>
      <c r="AR97" s="146" t="s">
        <v>178</v>
      </c>
      <c r="AT97" s="146" t="s">
        <v>174</v>
      </c>
      <c r="AU97" s="146" t="s">
        <v>87</v>
      </c>
      <c r="AY97" s="18" t="s">
        <v>172</v>
      </c>
      <c r="BE97" s="147">
        <f>IF(N97="základní",J97,0)</f>
        <v>0</v>
      </c>
      <c r="BF97" s="147">
        <f>IF(N97="snížená",J97,0)</f>
        <v>0</v>
      </c>
      <c r="BG97" s="147">
        <f>IF(N97="zákl. přenesená",J97,0)</f>
        <v>0</v>
      </c>
      <c r="BH97" s="147">
        <f>IF(N97="sníž. přenesená",J97,0)</f>
        <v>0</v>
      </c>
      <c r="BI97" s="147">
        <f>IF(N97="nulová",J97,0)</f>
        <v>0</v>
      </c>
      <c r="BJ97" s="18" t="s">
        <v>85</v>
      </c>
      <c r="BK97" s="147">
        <f>ROUND(I97*H97,2)</f>
        <v>0</v>
      </c>
      <c r="BL97" s="18" t="s">
        <v>178</v>
      </c>
      <c r="BM97" s="146" t="s">
        <v>741</v>
      </c>
    </row>
    <row r="98" spans="2:65" s="1" customFormat="1" ht="19.2" x14ac:dyDescent="0.2">
      <c r="B98" s="34"/>
      <c r="D98" s="148" t="s">
        <v>180</v>
      </c>
      <c r="F98" s="149" t="s">
        <v>217</v>
      </c>
      <c r="I98" s="150"/>
      <c r="L98" s="34"/>
      <c r="M98" s="151"/>
      <c r="T98" s="55"/>
      <c r="AT98" s="18" t="s">
        <v>180</v>
      </c>
      <c r="AU98" s="18" t="s">
        <v>87</v>
      </c>
    </row>
    <row r="99" spans="2:65" s="1" customFormat="1" ht="10.199999999999999" x14ac:dyDescent="0.2">
      <c r="B99" s="34"/>
      <c r="D99" s="152" t="s">
        <v>182</v>
      </c>
      <c r="F99" s="153" t="s">
        <v>453</v>
      </c>
      <c r="I99" s="150"/>
      <c r="L99" s="34"/>
      <c r="M99" s="151"/>
      <c r="T99" s="55"/>
      <c r="AT99" s="18" t="s">
        <v>182</v>
      </c>
      <c r="AU99" s="18" t="s">
        <v>87</v>
      </c>
    </row>
    <row r="100" spans="2:65" s="12" customFormat="1" ht="10.199999999999999" x14ac:dyDescent="0.2">
      <c r="B100" s="154"/>
      <c r="D100" s="148" t="s">
        <v>184</v>
      </c>
      <c r="E100" s="155" t="s">
        <v>34</v>
      </c>
      <c r="F100" s="156" t="s">
        <v>742</v>
      </c>
      <c r="H100" s="157">
        <v>6.4930000000000003</v>
      </c>
      <c r="I100" s="158"/>
      <c r="L100" s="154"/>
      <c r="M100" s="159"/>
      <c r="T100" s="160"/>
      <c r="AT100" s="155" t="s">
        <v>184</v>
      </c>
      <c r="AU100" s="155" t="s">
        <v>87</v>
      </c>
      <c r="AV100" s="12" t="s">
        <v>87</v>
      </c>
      <c r="AW100" s="12" t="s">
        <v>39</v>
      </c>
      <c r="AX100" s="12" t="s">
        <v>85</v>
      </c>
      <c r="AY100" s="155" t="s">
        <v>172</v>
      </c>
    </row>
    <row r="101" spans="2:65" s="1" customFormat="1" ht="21.75" customHeight="1" x14ac:dyDescent="0.2">
      <c r="B101" s="34"/>
      <c r="C101" s="134" t="s">
        <v>87</v>
      </c>
      <c r="D101" s="134" t="s">
        <v>174</v>
      </c>
      <c r="E101" s="135" t="s">
        <v>220</v>
      </c>
      <c r="F101" s="136" t="s">
        <v>221</v>
      </c>
      <c r="G101" s="137" t="s">
        <v>215</v>
      </c>
      <c r="H101" s="138">
        <v>3.048</v>
      </c>
      <c r="I101" s="139"/>
      <c r="J101" s="140">
        <f>ROUND(I101*H101,2)</f>
        <v>0</v>
      </c>
      <c r="K101" s="141"/>
      <c r="L101" s="34"/>
      <c r="M101" s="142" t="s">
        <v>34</v>
      </c>
      <c r="N101" s="143" t="s">
        <v>49</v>
      </c>
      <c r="P101" s="144">
        <f>O101*H101</f>
        <v>0</v>
      </c>
      <c r="Q101" s="144">
        <v>0</v>
      </c>
      <c r="R101" s="144">
        <f>Q101*H101</f>
        <v>0</v>
      </c>
      <c r="S101" s="144">
        <v>0</v>
      </c>
      <c r="T101" s="145">
        <f>S101*H101</f>
        <v>0</v>
      </c>
      <c r="AR101" s="146" t="s">
        <v>178</v>
      </c>
      <c r="AT101" s="146" t="s">
        <v>174</v>
      </c>
      <c r="AU101" s="146" t="s">
        <v>87</v>
      </c>
      <c r="AY101" s="18" t="s">
        <v>172</v>
      </c>
      <c r="BE101" s="147">
        <f>IF(N101="základní",J101,0)</f>
        <v>0</v>
      </c>
      <c r="BF101" s="147">
        <f>IF(N101="snížená",J101,0)</f>
        <v>0</v>
      </c>
      <c r="BG101" s="147">
        <f>IF(N101="zákl. přenesená",J101,0)</f>
        <v>0</v>
      </c>
      <c r="BH101" s="147">
        <f>IF(N101="sníž. přenesená",J101,0)</f>
        <v>0</v>
      </c>
      <c r="BI101" s="147">
        <f>IF(N101="nulová",J101,0)</f>
        <v>0</v>
      </c>
      <c r="BJ101" s="18" t="s">
        <v>85</v>
      </c>
      <c r="BK101" s="147">
        <f>ROUND(I101*H101,2)</f>
        <v>0</v>
      </c>
      <c r="BL101" s="18" t="s">
        <v>178</v>
      </c>
      <c r="BM101" s="146" t="s">
        <v>743</v>
      </c>
    </row>
    <row r="102" spans="2:65" s="1" customFormat="1" ht="19.2" x14ac:dyDescent="0.2">
      <c r="B102" s="34"/>
      <c r="D102" s="148" t="s">
        <v>180</v>
      </c>
      <c r="F102" s="149" t="s">
        <v>223</v>
      </c>
      <c r="I102" s="150"/>
      <c r="L102" s="34"/>
      <c r="M102" s="151"/>
      <c r="T102" s="55"/>
      <c r="AT102" s="18" t="s">
        <v>180</v>
      </c>
      <c r="AU102" s="18" t="s">
        <v>87</v>
      </c>
    </row>
    <row r="103" spans="2:65" s="1" customFormat="1" ht="10.199999999999999" x14ac:dyDescent="0.2">
      <c r="B103" s="34"/>
      <c r="D103" s="152" t="s">
        <v>182</v>
      </c>
      <c r="F103" s="153" t="s">
        <v>456</v>
      </c>
      <c r="I103" s="150"/>
      <c r="L103" s="34"/>
      <c r="M103" s="151"/>
      <c r="T103" s="55"/>
      <c r="AT103" s="18" t="s">
        <v>182</v>
      </c>
      <c r="AU103" s="18" t="s">
        <v>87</v>
      </c>
    </row>
    <row r="104" spans="2:65" s="12" customFormat="1" ht="10.199999999999999" x14ac:dyDescent="0.2">
      <c r="B104" s="154"/>
      <c r="D104" s="148" t="s">
        <v>184</v>
      </c>
      <c r="E104" s="155" t="s">
        <v>34</v>
      </c>
      <c r="F104" s="156" t="s">
        <v>744</v>
      </c>
      <c r="H104" s="157">
        <v>3.048</v>
      </c>
      <c r="I104" s="158"/>
      <c r="L104" s="154"/>
      <c r="M104" s="159"/>
      <c r="T104" s="160"/>
      <c r="AT104" s="155" t="s">
        <v>184</v>
      </c>
      <c r="AU104" s="155" t="s">
        <v>87</v>
      </c>
      <c r="AV104" s="12" t="s">
        <v>87</v>
      </c>
      <c r="AW104" s="12" t="s">
        <v>39</v>
      </c>
      <c r="AX104" s="12" t="s">
        <v>85</v>
      </c>
      <c r="AY104" s="155" t="s">
        <v>172</v>
      </c>
    </row>
    <row r="105" spans="2:65" s="1" customFormat="1" ht="16.5" customHeight="1" x14ac:dyDescent="0.2">
      <c r="B105" s="34"/>
      <c r="C105" s="134" t="s">
        <v>193</v>
      </c>
      <c r="D105" s="134" t="s">
        <v>174</v>
      </c>
      <c r="E105" s="135" t="s">
        <v>226</v>
      </c>
      <c r="F105" s="136" t="s">
        <v>227</v>
      </c>
      <c r="G105" s="137" t="s">
        <v>228</v>
      </c>
      <c r="H105" s="138">
        <v>5.1820000000000004</v>
      </c>
      <c r="I105" s="139"/>
      <c r="J105" s="140">
        <f>ROUND(I105*H105,2)</f>
        <v>0</v>
      </c>
      <c r="K105" s="141"/>
      <c r="L105" s="34"/>
      <c r="M105" s="142" t="s">
        <v>34</v>
      </c>
      <c r="N105" s="143" t="s">
        <v>49</v>
      </c>
      <c r="P105" s="144">
        <f>O105*H105</f>
        <v>0</v>
      </c>
      <c r="Q105" s="144">
        <v>0</v>
      </c>
      <c r="R105" s="144">
        <f>Q105*H105</f>
        <v>0</v>
      </c>
      <c r="S105" s="144">
        <v>0</v>
      </c>
      <c r="T105" s="145">
        <f>S105*H105</f>
        <v>0</v>
      </c>
      <c r="AR105" s="146" t="s">
        <v>178</v>
      </c>
      <c r="AT105" s="146" t="s">
        <v>174</v>
      </c>
      <c r="AU105" s="146" t="s">
        <v>87</v>
      </c>
      <c r="AY105" s="18" t="s">
        <v>172</v>
      </c>
      <c r="BE105" s="147">
        <f>IF(N105="základní",J105,0)</f>
        <v>0</v>
      </c>
      <c r="BF105" s="147">
        <f>IF(N105="snížená",J105,0)</f>
        <v>0</v>
      </c>
      <c r="BG105" s="147">
        <f>IF(N105="zákl. přenesená",J105,0)</f>
        <v>0</v>
      </c>
      <c r="BH105" s="147">
        <f>IF(N105="sníž. přenesená",J105,0)</f>
        <v>0</v>
      </c>
      <c r="BI105" s="147">
        <f>IF(N105="nulová",J105,0)</f>
        <v>0</v>
      </c>
      <c r="BJ105" s="18" t="s">
        <v>85</v>
      </c>
      <c r="BK105" s="147">
        <f>ROUND(I105*H105,2)</f>
        <v>0</v>
      </c>
      <c r="BL105" s="18" t="s">
        <v>178</v>
      </c>
      <c r="BM105" s="146" t="s">
        <v>745</v>
      </c>
    </row>
    <row r="106" spans="2:65" s="1" customFormat="1" ht="19.2" x14ac:dyDescent="0.2">
      <c r="B106" s="34"/>
      <c r="D106" s="148" t="s">
        <v>180</v>
      </c>
      <c r="F106" s="149" t="s">
        <v>230</v>
      </c>
      <c r="I106" s="150"/>
      <c r="L106" s="34"/>
      <c r="M106" s="151"/>
      <c r="T106" s="55"/>
      <c r="AT106" s="18" t="s">
        <v>180</v>
      </c>
      <c r="AU106" s="18" t="s">
        <v>87</v>
      </c>
    </row>
    <row r="107" spans="2:65" s="1" customFormat="1" ht="10.199999999999999" x14ac:dyDescent="0.2">
      <c r="B107" s="34"/>
      <c r="D107" s="152" t="s">
        <v>182</v>
      </c>
      <c r="F107" s="153" t="s">
        <v>459</v>
      </c>
      <c r="I107" s="150"/>
      <c r="L107" s="34"/>
      <c r="M107" s="151"/>
      <c r="T107" s="55"/>
      <c r="AT107" s="18" t="s">
        <v>182</v>
      </c>
      <c r="AU107" s="18" t="s">
        <v>87</v>
      </c>
    </row>
    <row r="108" spans="2:65" s="12" customFormat="1" ht="10.199999999999999" x14ac:dyDescent="0.2">
      <c r="B108" s="154"/>
      <c r="D108" s="148" t="s">
        <v>184</v>
      </c>
      <c r="E108" s="155" t="s">
        <v>34</v>
      </c>
      <c r="F108" s="156" t="s">
        <v>746</v>
      </c>
      <c r="H108" s="157">
        <v>5.1820000000000004</v>
      </c>
      <c r="I108" s="158"/>
      <c r="L108" s="154"/>
      <c r="M108" s="159"/>
      <c r="T108" s="160"/>
      <c r="AT108" s="155" t="s">
        <v>184</v>
      </c>
      <c r="AU108" s="155" t="s">
        <v>87</v>
      </c>
      <c r="AV108" s="12" t="s">
        <v>87</v>
      </c>
      <c r="AW108" s="12" t="s">
        <v>39</v>
      </c>
      <c r="AX108" s="12" t="s">
        <v>85</v>
      </c>
      <c r="AY108" s="155" t="s">
        <v>172</v>
      </c>
    </row>
    <row r="109" spans="2:65" s="1" customFormat="1" ht="16.5" customHeight="1" x14ac:dyDescent="0.2">
      <c r="B109" s="34"/>
      <c r="C109" s="134" t="s">
        <v>178</v>
      </c>
      <c r="D109" s="134" t="s">
        <v>174</v>
      </c>
      <c r="E109" s="135" t="s">
        <v>233</v>
      </c>
      <c r="F109" s="136" t="s">
        <v>234</v>
      </c>
      <c r="G109" s="137" t="s">
        <v>215</v>
      </c>
      <c r="H109" s="138">
        <v>3.4449999999999998</v>
      </c>
      <c r="I109" s="139"/>
      <c r="J109" s="140">
        <f>ROUND(I109*H109,2)</f>
        <v>0</v>
      </c>
      <c r="K109" s="141"/>
      <c r="L109" s="34"/>
      <c r="M109" s="142" t="s">
        <v>34</v>
      </c>
      <c r="N109" s="143" t="s">
        <v>49</v>
      </c>
      <c r="P109" s="144">
        <f>O109*H109</f>
        <v>0</v>
      </c>
      <c r="Q109" s="144">
        <v>0</v>
      </c>
      <c r="R109" s="144">
        <f>Q109*H109</f>
        <v>0</v>
      </c>
      <c r="S109" s="144">
        <v>0</v>
      </c>
      <c r="T109" s="145">
        <f>S109*H109</f>
        <v>0</v>
      </c>
      <c r="AR109" s="146" t="s">
        <v>178</v>
      </c>
      <c r="AT109" s="146" t="s">
        <v>174</v>
      </c>
      <c r="AU109" s="146" t="s">
        <v>87</v>
      </c>
      <c r="AY109" s="18" t="s">
        <v>172</v>
      </c>
      <c r="BE109" s="147">
        <f>IF(N109="základní",J109,0)</f>
        <v>0</v>
      </c>
      <c r="BF109" s="147">
        <f>IF(N109="snížená",J109,0)</f>
        <v>0</v>
      </c>
      <c r="BG109" s="147">
        <f>IF(N109="zákl. přenesená",J109,0)</f>
        <v>0</v>
      </c>
      <c r="BH109" s="147">
        <f>IF(N109="sníž. přenesená",J109,0)</f>
        <v>0</v>
      </c>
      <c r="BI109" s="147">
        <f>IF(N109="nulová",J109,0)</f>
        <v>0</v>
      </c>
      <c r="BJ109" s="18" t="s">
        <v>85</v>
      </c>
      <c r="BK109" s="147">
        <f>ROUND(I109*H109,2)</f>
        <v>0</v>
      </c>
      <c r="BL109" s="18" t="s">
        <v>178</v>
      </c>
      <c r="BM109" s="146" t="s">
        <v>747</v>
      </c>
    </row>
    <row r="110" spans="2:65" s="1" customFormat="1" ht="19.2" x14ac:dyDescent="0.2">
      <c r="B110" s="34"/>
      <c r="D110" s="148" t="s">
        <v>180</v>
      </c>
      <c r="F110" s="149" t="s">
        <v>236</v>
      </c>
      <c r="I110" s="150"/>
      <c r="L110" s="34"/>
      <c r="M110" s="151"/>
      <c r="T110" s="55"/>
      <c r="AT110" s="18" t="s">
        <v>180</v>
      </c>
      <c r="AU110" s="18" t="s">
        <v>87</v>
      </c>
    </row>
    <row r="111" spans="2:65" s="1" customFormat="1" ht="10.199999999999999" x14ac:dyDescent="0.2">
      <c r="B111" s="34"/>
      <c r="D111" s="152" t="s">
        <v>182</v>
      </c>
      <c r="F111" s="153" t="s">
        <v>462</v>
      </c>
      <c r="I111" s="150"/>
      <c r="L111" s="34"/>
      <c r="M111" s="151"/>
      <c r="T111" s="55"/>
      <c r="AT111" s="18" t="s">
        <v>182</v>
      </c>
      <c r="AU111" s="18" t="s">
        <v>87</v>
      </c>
    </row>
    <row r="112" spans="2:65" s="12" customFormat="1" ht="10.199999999999999" x14ac:dyDescent="0.2">
      <c r="B112" s="154"/>
      <c r="D112" s="148" t="s">
        <v>184</v>
      </c>
      <c r="E112" s="155" t="s">
        <v>34</v>
      </c>
      <c r="F112" s="156" t="s">
        <v>748</v>
      </c>
      <c r="H112" s="157">
        <v>3.4449999999999998</v>
      </c>
      <c r="I112" s="158"/>
      <c r="L112" s="154"/>
      <c r="M112" s="159"/>
      <c r="T112" s="160"/>
      <c r="AT112" s="155" t="s">
        <v>184</v>
      </c>
      <c r="AU112" s="155" t="s">
        <v>87</v>
      </c>
      <c r="AV112" s="12" t="s">
        <v>87</v>
      </c>
      <c r="AW112" s="12" t="s">
        <v>39</v>
      </c>
      <c r="AX112" s="12" t="s">
        <v>85</v>
      </c>
      <c r="AY112" s="155" t="s">
        <v>172</v>
      </c>
    </row>
    <row r="113" spans="2:65" s="1" customFormat="1" ht="16.5" customHeight="1" x14ac:dyDescent="0.2">
      <c r="B113" s="34"/>
      <c r="C113" s="134" t="s">
        <v>239</v>
      </c>
      <c r="D113" s="134" t="s">
        <v>174</v>
      </c>
      <c r="E113" s="135" t="s">
        <v>240</v>
      </c>
      <c r="F113" s="136" t="s">
        <v>241</v>
      </c>
      <c r="G113" s="137" t="s">
        <v>215</v>
      </c>
      <c r="H113" s="138">
        <v>3.4449999999999998</v>
      </c>
      <c r="I113" s="139"/>
      <c r="J113" s="140">
        <f>ROUND(I113*H113,2)</f>
        <v>0</v>
      </c>
      <c r="K113" s="141"/>
      <c r="L113" s="34"/>
      <c r="M113" s="142" t="s">
        <v>34</v>
      </c>
      <c r="N113" s="143" t="s">
        <v>49</v>
      </c>
      <c r="P113" s="144">
        <f>O113*H113</f>
        <v>0</v>
      </c>
      <c r="Q113" s="144">
        <v>0</v>
      </c>
      <c r="R113" s="144">
        <f>Q113*H113</f>
        <v>0</v>
      </c>
      <c r="S113" s="144">
        <v>0</v>
      </c>
      <c r="T113" s="145">
        <f>S113*H113</f>
        <v>0</v>
      </c>
      <c r="AR113" s="146" t="s">
        <v>178</v>
      </c>
      <c r="AT113" s="146" t="s">
        <v>174</v>
      </c>
      <c r="AU113" s="146" t="s">
        <v>87</v>
      </c>
      <c r="AY113" s="18" t="s">
        <v>172</v>
      </c>
      <c r="BE113" s="147">
        <f>IF(N113="základní",J113,0)</f>
        <v>0</v>
      </c>
      <c r="BF113" s="147">
        <f>IF(N113="snížená",J113,0)</f>
        <v>0</v>
      </c>
      <c r="BG113" s="147">
        <f>IF(N113="zákl. přenesená",J113,0)</f>
        <v>0</v>
      </c>
      <c r="BH113" s="147">
        <f>IF(N113="sníž. přenesená",J113,0)</f>
        <v>0</v>
      </c>
      <c r="BI113" s="147">
        <f>IF(N113="nulová",J113,0)</f>
        <v>0</v>
      </c>
      <c r="BJ113" s="18" t="s">
        <v>85</v>
      </c>
      <c r="BK113" s="147">
        <f>ROUND(I113*H113,2)</f>
        <v>0</v>
      </c>
      <c r="BL113" s="18" t="s">
        <v>178</v>
      </c>
      <c r="BM113" s="146" t="s">
        <v>749</v>
      </c>
    </row>
    <row r="114" spans="2:65" s="1" customFormat="1" ht="19.2" x14ac:dyDescent="0.2">
      <c r="B114" s="34"/>
      <c r="D114" s="148" t="s">
        <v>180</v>
      </c>
      <c r="F114" s="149" t="s">
        <v>467</v>
      </c>
      <c r="I114" s="150"/>
      <c r="L114" s="34"/>
      <c r="M114" s="151"/>
      <c r="T114" s="55"/>
      <c r="AT114" s="18" t="s">
        <v>180</v>
      </c>
      <c r="AU114" s="18" t="s">
        <v>87</v>
      </c>
    </row>
    <row r="115" spans="2:65" s="1" customFormat="1" ht="10.199999999999999" x14ac:dyDescent="0.2">
      <c r="B115" s="34"/>
      <c r="D115" s="152" t="s">
        <v>182</v>
      </c>
      <c r="F115" s="153" t="s">
        <v>468</v>
      </c>
      <c r="I115" s="150"/>
      <c r="L115" s="34"/>
      <c r="M115" s="151"/>
      <c r="T115" s="55"/>
      <c r="AT115" s="18" t="s">
        <v>182</v>
      </c>
      <c r="AU115" s="18" t="s">
        <v>87</v>
      </c>
    </row>
    <row r="116" spans="2:65" s="12" customFormat="1" ht="10.199999999999999" x14ac:dyDescent="0.2">
      <c r="B116" s="154"/>
      <c r="D116" s="148" t="s">
        <v>184</v>
      </c>
      <c r="E116" s="155" t="s">
        <v>34</v>
      </c>
      <c r="F116" s="156" t="s">
        <v>750</v>
      </c>
      <c r="H116" s="157">
        <v>3.4449999999999998</v>
      </c>
      <c r="I116" s="158"/>
      <c r="L116" s="154"/>
      <c r="M116" s="159"/>
      <c r="T116" s="160"/>
      <c r="AT116" s="155" t="s">
        <v>184</v>
      </c>
      <c r="AU116" s="155" t="s">
        <v>87</v>
      </c>
      <c r="AV116" s="12" t="s">
        <v>87</v>
      </c>
      <c r="AW116" s="12" t="s">
        <v>39</v>
      </c>
      <c r="AX116" s="12" t="s">
        <v>85</v>
      </c>
      <c r="AY116" s="155" t="s">
        <v>172</v>
      </c>
    </row>
    <row r="117" spans="2:65" s="1" customFormat="1" ht="16.5" customHeight="1" x14ac:dyDescent="0.2">
      <c r="B117" s="34"/>
      <c r="C117" s="134" t="s">
        <v>245</v>
      </c>
      <c r="D117" s="134" t="s">
        <v>174</v>
      </c>
      <c r="E117" s="135" t="s">
        <v>246</v>
      </c>
      <c r="F117" s="136" t="s">
        <v>247</v>
      </c>
      <c r="G117" s="137" t="s">
        <v>215</v>
      </c>
      <c r="H117" s="138">
        <v>3.4449999999999998</v>
      </c>
      <c r="I117" s="139"/>
      <c r="J117" s="140">
        <f>ROUND(I117*H117,2)</f>
        <v>0</v>
      </c>
      <c r="K117" s="141"/>
      <c r="L117" s="34"/>
      <c r="M117" s="142" t="s">
        <v>34</v>
      </c>
      <c r="N117" s="143" t="s">
        <v>49</v>
      </c>
      <c r="P117" s="144">
        <f>O117*H117</f>
        <v>0</v>
      </c>
      <c r="Q117" s="144">
        <v>0</v>
      </c>
      <c r="R117" s="144">
        <f>Q117*H117</f>
        <v>0</v>
      </c>
      <c r="S117" s="144">
        <v>0</v>
      </c>
      <c r="T117" s="145">
        <f>S117*H117</f>
        <v>0</v>
      </c>
      <c r="AR117" s="146" t="s">
        <v>178</v>
      </c>
      <c r="AT117" s="146" t="s">
        <v>174</v>
      </c>
      <c r="AU117" s="146" t="s">
        <v>87</v>
      </c>
      <c r="AY117" s="18" t="s">
        <v>172</v>
      </c>
      <c r="BE117" s="147">
        <f>IF(N117="základní",J117,0)</f>
        <v>0</v>
      </c>
      <c r="BF117" s="147">
        <f>IF(N117="snížená",J117,0)</f>
        <v>0</v>
      </c>
      <c r="BG117" s="147">
        <f>IF(N117="zákl. přenesená",J117,0)</f>
        <v>0</v>
      </c>
      <c r="BH117" s="147">
        <f>IF(N117="sníž. přenesená",J117,0)</f>
        <v>0</v>
      </c>
      <c r="BI117" s="147">
        <f>IF(N117="nulová",J117,0)</f>
        <v>0</v>
      </c>
      <c r="BJ117" s="18" t="s">
        <v>85</v>
      </c>
      <c r="BK117" s="147">
        <f>ROUND(I117*H117,2)</f>
        <v>0</v>
      </c>
      <c r="BL117" s="18" t="s">
        <v>178</v>
      </c>
      <c r="BM117" s="146" t="s">
        <v>751</v>
      </c>
    </row>
    <row r="118" spans="2:65" s="1" customFormat="1" ht="19.2" x14ac:dyDescent="0.2">
      <c r="B118" s="34"/>
      <c r="D118" s="148" t="s">
        <v>180</v>
      </c>
      <c r="F118" s="149" t="s">
        <v>249</v>
      </c>
      <c r="I118" s="150"/>
      <c r="L118" s="34"/>
      <c r="M118" s="151"/>
      <c r="T118" s="55"/>
      <c r="AT118" s="18" t="s">
        <v>180</v>
      </c>
      <c r="AU118" s="18" t="s">
        <v>87</v>
      </c>
    </row>
    <row r="119" spans="2:65" s="1" customFormat="1" ht="10.199999999999999" x14ac:dyDescent="0.2">
      <c r="B119" s="34"/>
      <c r="D119" s="152" t="s">
        <v>182</v>
      </c>
      <c r="F119" s="153" t="s">
        <v>465</v>
      </c>
      <c r="I119" s="150"/>
      <c r="L119" s="34"/>
      <c r="M119" s="151"/>
      <c r="T119" s="55"/>
      <c r="AT119" s="18" t="s">
        <v>182</v>
      </c>
      <c r="AU119" s="18" t="s">
        <v>87</v>
      </c>
    </row>
    <row r="120" spans="2:65" s="12" customFormat="1" ht="10.199999999999999" x14ac:dyDescent="0.2">
      <c r="B120" s="154"/>
      <c r="D120" s="148" t="s">
        <v>184</v>
      </c>
      <c r="E120" s="155" t="s">
        <v>34</v>
      </c>
      <c r="F120" s="156" t="s">
        <v>750</v>
      </c>
      <c r="H120" s="157">
        <v>3.4449999999999998</v>
      </c>
      <c r="I120" s="158"/>
      <c r="L120" s="154"/>
      <c r="M120" s="159"/>
      <c r="T120" s="160"/>
      <c r="AT120" s="155" t="s">
        <v>184</v>
      </c>
      <c r="AU120" s="155" t="s">
        <v>87</v>
      </c>
      <c r="AV120" s="12" t="s">
        <v>87</v>
      </c>
      <c r="AW120" s="12" t="s">
        <v>39</v>
      </c>
      <c r="AX120" s="12" t="s">
        <v>85</v>
      </c>
      <c r="AY120" s="155" t="s">
        <v>172</v>
      </c>
    </row>
    <row r="121" spans="2:65" s="11" customFormat="1" ht="22.8" customHeight="1" x14ac:dyDescent="0.25">
      <c r="B121" s="122"/>
      <c r="D121" s="123" t="s">
        <v>77</v>
      </c>
      <c r="E121" s="132" t="s">
        <v>87</v>
      </c>
      <c r="F121" s="132" t="s">
        <v>251</v>
      </c>
      <c r="I121" s="125"/>
      <c r="J121" s="133">
        <f>BK121</f>
        <v>0</v>
      </c>
      <c r="L121" s="122"/>
      <c r="M121" s="127"/>
      <c r="P121" s="128">
        <f>SUM(P122:P152)</f>
        <v>0</v>
      </c>
      <c r="R121" s="128">
        <f>SUM(R122:R152)</f>
        <v>10.563611132693099</v>
      </c>
      <c r="T121" s="129">
        <f>SUM(T122:T152)</f>
        <v>0</v>
      </c>
      <c r="AR121" s="123" t="s">
        <v>85</v>
      </c>
      <c r="AT121" s="130" t="s">
        <v>77</v>
      </c>
      <c r="AU121" s="130" t="s">
        <v>85</v>
      </c>
      <c r="AY121" s="123" t="s">
        <v>172</v>
      </c>
      <c r="BK121" s="131">
        <f>SUM(BK122:BK152)</f>
        <v>0</v>
      </c>
    </row>
    <row r="122" spans="2:65" s="1" customFormat="1" ht="16.5" customHeight="1" x14ac:dyDescent="0.2">
      <c r="B122" s="34"/>
      <c r="C122" s="134" t="s">
        <v>252</v>
      </c>
      <c r="D122" s="134" t="s">
        <v>174</v>
      </c>
      <c r="E122" s="135" t="s">
        <v>253</v>
      </c>
      <c r="F122" s="136" t="s">
        <v>254</v>
      </c>
      <c r="G122" s="137" t="s">
        <v>215</v>
      </c>
      <c r="H122" s="138">
        <v>1.696</v>
      </c>
      <c r="I122" s="139"/>
      <c r="J122" s="140">
        <f>ROUND(I122*H122,2)</f>
        <v>0</v>
      </c>
      <c r="K122" s="141"/>
      <c r="L122" s="34"/>
      <c r="M122" s="142" t="s">
        <v>34</v>
      </c>
      <c r="N122" s="143" t="s">
        <v>49</v>
      </c>
      <c r="P122" s="144">
        <f>O122*H122</f>
        <v>0</v>
      </c>
      <c r="Q122" s="144">
        <v>2.5018722040000001</v>
      </c>
      <c r="R122" s="144">
        <f>Q122*H122</f>
        <v>4.2431752579840003</v>
      </c>
      <c r="S122" s="144">
        <v>0</v>
      </c>
      <c r="T122" s="145">
        <f>S122*H122</f>
        <v>0</v>
      </c>
      <c r="AR122" s="146" t="s">
        <v>178</v>
      </c>
      <c r="AT122" s="146" t="s">
        <v>174</v>
      </c>
      <c r="AU122" s="146" t="s">
        <v>87</v>
      </c>
      <c r="AY122" s="18" t="s">
        <v>172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8" t="s">
        <v>85</v>
      </c>
      <c r="BK122" s="147">
        <f>ROUND(I122*H122,2)</f>
        <v>0</v>
      </c>
      <c r="BL122" s="18" t="s">
        <v>178</v>
      </c>
      <c r="BM122" s="146" t="s">
        <v>752</v>
      </c>
    </row>
    <row r="123" spans="2:65" s="1" customFormat="1" ht="10.199999999999999" x14ac:dyDescent="0.2">
      <c r="B123" s="34"/>
      <c r="D123" s="148" t="s">
        <v>180</v>
      </c>
      <c r="F123" s="149" t="s">
        <v>256</v>
      </c>
      <c r="I123" s="150"/>
      <c r="L123" s="34"/>
      <c r="M123" s="151"/>
      <c r="T123" s="55"/>
      <c r="AT123" s="18" t="s">
        <v>180</v>
      </c>
      <c r="AU123" s="18" t="s">
        <v>87</v>
      </c>
    </row>
    <row r="124" spans="2:65" s="1" customFormat="1" ht="10.199999999999999" x14ac:dyDescent="0.2">
      <c r="B124" s="34"/>
      <c r="D124" s="152" t="s">
        <v>182</v>
      </c>
      <c r="F124" s="153" t="s">
        <v>257</v>
      </c>
      <c r="I124" s="150"/>
      <c r="L124" s="34"/>
      <c r="M124" s="151"/>
      <c r="T124" s="55"/>
      <c r="AT124" s="18" t="s">
        <v>182</v>
      </c>
      <c r="AU124" s="18" t="s">
        <v>87</v>
      </c>
    </row>
    <row r="125" spans="2:65" s="12" customFormat="1" ht="10.199999999999999" x14ac:dyDescent="0.2">
      <c r="B125" s="154"/>
      <c r="D125" s="148" t="s">
        <v>184</v>
      </c>
      <c r="E125" s="155" t="s">
        <v>34</v>
      </c>
      <c r="F125" s="156" t="s">
        <v>753</v>
      </c>
      <c r="H125" s="157">
        <v>1.696</v>
      </c>
      <c r="I125" s="158"/>
      <c r="L125" s="154"/>
      <c r="M125" s="159"/>
      <c r="T125" s="160"/>
      <c r="AT125" s="155" t="s">
        <v>184</v>
      </c>
      <c r="AU125" s="155" t="s">
        <v>87</v>
      </c>
      <c r="AV125" s="12" t="s">
        <v>87</v>
      </c>
      <c r="AW125" s="12" t="s">
        <v>39</v>
      </c>
      <c r="AX125" s="12" t="s">
        <v>78</v>
      </c>
      <c r="AY125" s="155" t="s">
        <v>172</v>
      </c>
    </row>
    <row r="126" spans="2:65" s="13" customFormat="1" ht="10.199999999999999" x14ac:dyDescent="0.2">
      <c r="B126" s="164"/>
      <c r="D126" s="148" t="s">
        <v>184</v>
      </c>
      <c r="E126" s="165" t="s">
        <v>34</v>
      </c>
      <c r="F126" s="166" t="s">
        <v>259</v>
      </c>
      <c r="H126" s="167">
        <v>1.696</v>
      </c>
      <c r="I126" s="168"/>
      <c r="L126" s="164"/>
      <c r="M126" s="169"/>
      <c r="T126" s="170"/>
      <c r="AT126" s="165" t="s">
        <v>184</v>
      </c>
      <c r="AU126" s="165" t="s">
        <v>87</v>
      </c>
      <c r="AV126" s="13" t="s">
        <v>178</v>
      </c>
      <c r="AW126" s="13" t="s">
        <v>39</v>
      </c>
      <c r="AX126" s="13" t="s">
        <v>85</v>
      </c>
      <c r="AY126" s="165" t="s">
        <v>172</v>
      </c>
    </row>
    <row r="127" spans="2:65" s="1" customFormat="1" ht="16.5" customHeight="1" x14ac:dyDescent="0.2">
      <c r="B127" s="34"/>
      <c r="C127" s="134" t="s">
        <v>260</v>
      </c>
      <c r="D127" s="134" t="s">
        <v>174</v>
      </c>
      <c r="E127" s="135" t="s">
        <v>261</v>
      </c>
      <c r="F127" s="136" t="s">
        <v>262</v>
      </c>
      <c r="G127" s="137" t="s">
        <v>228</v>
      </c>
      <c r="H127" s="138">
        <v>0.10299999999999999</v>
      </c>
      <c r="I127" s="139"/>
      <c r="J127" s="140">
        <f>ROUND(I127*H127,2)</f>
        <v>0</v>
      </c>
      <c r="K127" s="141"/>
      <c r="L127" s="34"/>
      <c r="M127" s="142" t="s">
        <v>34</v>
      </c>
      <c r="N127" s="143" t="s">
        <v>49</v>
      </c>
      <c r="P127" s="144">
        <f>O127*H127</f>
        <v>0</v>
      </c>
      <c r="Q127" s="144">
        <v>1.0627727796999999</v>
      </c>
      <c r="R127" s="144">
        <f>Q127*H127</f>
        <v>0.10946559630909999</v>
      </c>
      <c r="S127" s="144">
        <v>0</v>
      </c>
      <c r="T127" s="145">
        <f>S127*H127</f>
        <v>0</v>
      </c>
      <c r="AR127" s="146" t="s">
        <v>178</v>
      </c>
      <c r="AT127" s="146" t="s">
        <v>174</v>
      </c>
      <c r="AU127" s="146" t="s">
        <v>87</v>
      </c>
      <c r="AY127" s="18" t="s">
        <v>172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8" t="s">
        <v>85</v>
      </c>
      <c r="BK127" s="147">
        <f>ROUND(I127*H127,2)</f>
        <v>0</v>
      </c>
      <c r="BL127" s="18" t="s">
        <v>178</v>
      </c>
      <c r="BM127" s="146" t="s">
        <v>754</v>
      </c>
    </row>
    <row r="128" spans="2:65" s="1" customFormat="1" ht="10.199999999999999" x14ac:dyDescent="0.2">
      <c r="B128" s="34"/>
      <c r="D128" s="148" t="s">
        <v>180</v>
      </c>
      <c r="F128" s="149" t="s">
        <v>264</v>
      </c>
      <c r="I128" s="150"/>
      <c r="L128" s="34"/>
      <c r="M128" s="151"/>
      <c r="T128" s="55"/>
      <c r="AT128" s="18" t="s">
        <v>180</v>
      </c>
      <c r="AU128" s="18" t="s">
        <v>87</v>
      </c>
    </row>
    <row r="129" spans="2:65" s="1" customFormat="1" ht="10.199999999999999" x14ac:dyDescent="0.2">
      <c r="B129" s="34"/>
      <c r="D129" s="152" t="s">
        <v>182</v>
      </c>
      <c r="F129" s="153" t="s">
        <v>265</v>
      </c>
      <c r="I129" s="150"/>
      <c r="L129" s="34"/>
      <c r="M129" s="151"/>
      <c r="T129" s="55"/>
      <c r="AT129" s="18" t="s">
        <v>182</v>
      </c>
      <c r="AU129" s="18" t="s">
        <v>87</v>
      </c>
    </row>
    <row r="130" spans="2:65" s="14" customFormat="1" ht="10.199999999999999" x14ac:dyDescent="0.2">
      <c r="B130" s="171"/>
      <c r="D130" s="148" t="s">
        <v>184</v>
      </c>
      <c r="E130" s="172" t="s">
        <v>34</v>
      </c>
      <c r="F130" s="173" t="s">
        <v>266</v>
      </c>
      <c r="H130" s="172" t="s">
        <v>34</v>
      </c>
      <c r="I130" s="174"/>
      <c r="L130" s="171"/>
      <c r="M130" s="175"/>
      <c r="T130" s="176"/>
      <c r="AT130" s="172" t="s">
        <v>184</v>
      </c>
      <c r="AU130" s="172" t="s">
        <v>87</v>
      </c>
      <c r="AV130" s="14" t="s">
        <v>85</v>
      </c>
      <c r="AW130" s="14" t="s">
        <v>39</v>
      </c>
      <c r="AX130" s="14" t="s">
        <v>78</v>
      </c>
      <c r="AY130" s="172" t="s">
        <v>172</v>
      </c>
    </row>
    <row r="131" spans="2:65" s="14" customFormat="1" ht="10.199999999999999" x14ac:dyDescent="0.2">
      <c r="B131" s="171"/>
      <c r="D131" s="148" t="s">
        <v>184</v>
      </c>
      <c r="E131" s="172" t="s">
        <v>34</v>
      </c>
      <c r="F131" s="173" t="s">
        <v>267</v>
      </c>
      <c r="H131" s="172" t="s">
        <v>34</v>
      </c>
      <c r="I131" s="174"/>
      <c r="L131" s="171"/>
      <c r="M131" s="175"/>
      <c r="T131" s="176"/>
      <c r="AT131" s="172" t="s">
        <v>184</v>
      </c>
      <c r="AU131" s="172" t="s">
        <v>87</v>
      </c>
      <c r="AV131" s="14" t="s">
        <v>85</v>
      </c>
      <c r="AW131" s="14" t="s">
        <v>39</v>
      </c>
      <c r="AX131" s="14" t="s">
        <v>78</v>
      </c>
      <c r="AY131" s="172" t="s">
        <v>172</v>
      </c>
    </row>
    <row r="132" spans="2:65" s="12" customFormat="1" ht="10.199999999999999" x14ac:dyDescent="0.2">
      <c r="B132" s="154"/>
      <c r="D132" s="148" t="s">
        <v>184</v>
      </c>
      <c r="E132" s="155" t="s">
        <v>34</v>
      </c>
      <c r="F132" s="156" t="s">
        <v>755</v>
      </c>
      <c r="H132" s="157">
        <v>0.10299999999999999</v>
      </c>
      <c r="I132" s="158"/>
      <c r="L132" s="154"/>
      <c r="M132" s="159"/>
      <c r="T132" s="160"/>
      <c r="AT132" s="155" t="s">
        <v>184</v>
      </c>
      <c r="AU132" s="155" t="s">
        <v>87</v>
      </c>
      <c r="AV132" s="12" t="s">
        <v>87</v>
      </c>
      <c r="AW132" s="12" t="s">
        <v>39</v>
      </c>
      <c r="AX132" s="12" t="s">
        <v>85</v>
      </c>
      <c r="AY132" s="155" t="s">
        <v>172</v>
      </c>
    </row>
    <row r="133" spans="2:65" s="1" customFormat="1" ht="16.5" customHeight="1" x14ac:dyDescent="0.2">
      <c r="B133" s="34"/>
      <c r="C133" s="134" t="s">
        <v>269</v>
      </c>
      <c r="D133" s="134" t="s">
        <v>174</v>
      </c>
      <c r="E133" s="135" t="s">
        <v>270</v>
      </c>
      <c r="F133" s="136" t="s">
        <v>271</v>
      </c>
      <c r="G133" s="137" t="s">
        <v>215</v>
      </c>
      <c r="H133" s="138">
        <v>0.84799999999999998</v>
      </c>
      <c r="I133" s="139"/>
      <c r="J133" s="140">
        <f>ROUND(I133*H133,2)</f>
        <v>0</v>
      </c>
      <c r="K133" s="141"/>
      <c r="L133" s="34"/>
      <c r="M133" s="142" t="s">
        <v>34</v>
      </c>
      <c r="N133" s="143" t="s">
        <v>49</v>
      </c>
      <c r="P133" s="144">
        <f>O133*H133</f>
        <v>0</v>
      </c>
      <c r="Q133" s="144">
        <v>2.5018699999999998</v>
      </c>
      <c r="R133" s="144">
        <f>Q133*H133</f>
        <v>2.1215857599999999</v>
      </c>
      <c r="S133" s="144">
        <v>0</v>
      </c>
      <c r="T133" s="145">
        <f>S133*H133</f>
        <v>0</v>
      </c>
      <c r="AR133" s="146" t="s">
        <v>178</v>
      </c>
      <c r="AT133" s="146" t="s">
        <v>174</v>
      </c>
      <c r="AU133" s="146" t="s">
        <v>87</v>
      </c>
      <c r="AY133" s="18" t="s">
        <v>172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8" t="s">
        <v>85</v>
      </c>
      <c r="BK133" s="147">
        <f>ROUND(I133*H133,2)</f>
        <v>0</v>
      </c>
      <c r="BL133" s="18" t="s">
        <v>178</v>
      </c>
      <c r="BM133" s="146" t="s">
        <v>756</v>
      </c>
    </row>
    <row r="134" spans="2:65" s="1" customFormat="1" ht="10.199999999999999" x14ac:dyDescent="0.2">
      <c r="B134" s="34"/>
      <c r="D134" s="148" t="s">
        <v>180</v>
      </c>
      <c r="F134" s="149" t="s">
        <v>273</v>
      </c>
      <c r="I134" s="150"/>
      <c r="L134" s="34"/>
      <c r="M134" s="151"/>
      <c r="T134" s="55"/>
      <c r="AT134" s="18" t="s">
        <v>180</v>
      </c>
      <c r="AU134" s="18" t="s">
        <v>87</v>
      </c>
    </row>
    <row r="135" spans="2:65" s="1" customFormat="1" ht="10.199999999999999" x14ac:dyDescent="0.2">
      <c r="B135" s="34"/>
      <c r="D135" s="152" t="s">
        <v>182</v>
      </c>
      <c r="F135" s="153" t="s">
        <v>274</v>
      </c>
      <c r="I135" s="150"/>
      <c r="L135" s="34"/>
      <c r="M135" s="151"/>
      <c r="T135" s="55"/>
      <c r="AT135" s="18" t="s">
        <v>182</v>
      </c>
      <c r="AU135" s="18" t="s">
        <v>87</v>
      </c>
    </row>
    <row r="136" spans="2:65" s="12" customFormat="1" ht="10.199999999999999" x14ac:dyDescent="0.2">
      <c r="B136" s="154"/>
      <c r="D136" s="148" t="s">
        <v>184</v>
      </c>
      <c r="E136" s="155" t="s">
        <v>34</v>
      </c>
      <c r="F136" s="156" t="s">
        <v>757</v>
      </c>
      <c r="H136" s="157">
        <v>0.84799999999999998</v>
      </c>
      <c r="I136" s="158"/>
      <c r="L136" s="154"/>
      <c r="M136" s="159"/>
      <c r="T136" s="160"/>
      <c r="AT136" s="155" t="s">
        <v>184</v>
      </c>
      <c r="AU136" s="155" t="s">
        <v>87</v>
      </c>
      <c r="AV136" s="12" t="s">
        <v>87</v>
      </c>
      <c r="AW136" s="12" t="s">
        <v>39</v>
      </c>
      <c r="AX136" s="12" t="s">
        <v>85</v>
      </c>
      <c r="AY136" s="155" t="s">
        <v>172</v>
      </c>
    </row>
    <row r="137" spans="2:65" s="1" customFormat="1" ht="16.5" customHeight="1" x14ac:dyDescent="0.2">
      <c r="B137" s="34"/>
      <c r="C137" s="134" t="s">
        <v>100</v>
      </c>
      <c r="D137" s="134" t="s">
        <v>174</v>
      </c>
      <c r="E137" s="135" t="s">
        <v>276</v>
      </c>
      <c r="F137" s="136" t="s">
        <v>277</v>
      </c>
      <c r="G137" s="137" t="s">
        <v>228</v>
      </c>
      <c r="H137" s="138">
        <v>8.5000000000000006E-2</v>
      </c>
      <c r="I137" s="139"/>
      <c r="J137" s="140">
        <f>ROUND(I137*H137,2)</f>
        <v>0</v>
      </c>
      <c r="K137" s="141"/>
      <c r="L137" s="34"/>
      <c r="M137" s="142" t="s">
        <v>34</v>
      </c>
      <c r="N137" s="143" t="s">
        <v>49</v>
      </c>
      <c r="P137" s="144">
        <f>O137*H137</f>
        <v>0</v>
      </c>
      <c r="Q137" s="144">
        <v>1.0606199999999999</v>
      </c>
      <c r="R137" s="144">
        <f>Q137*H137</f>
        <v>9.0152700000000002E-2</v>
      </c>
      <c r="S137" s="144">
        <v>0</v>
      </c>
      <c r="T137" s="145">
        <f>S137*H137</f>
        <v>0</v>
      </c>
      <c r="AR137" s="146" t="s">
        <v>178</v>
      </c>
      <c r="AT137" s="146" t="s">
        <v>174</v>
      </c>
      <c r="AU137" s="146" t="s">
        <v>87</v>
      </c>
      <c r="AY137" s="18" t="s">
        <v>172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8" t="s">
        <v>85</v>
      </c>
      <c r="BK137" s="147">
        <f>ROUND(I137*H137,2)</f>
        <v>0</v>
      </c>
      <c r="BL137" s="18" t="s">
        <v>178</v>
      </c>
      <c r="BM137" s="146" t="s">
        <v>758</v>
      </c>
    </row>
    <row r="138" spans="2:65" s="1" customFormat="1" ht="10.199999999999999" x14ac:dyDescent="0.2">
      <c r="B138" s="34"/>
      <c r="D138" s="148" t="s">
        <v>180</v>
      </c>
      <c r="F138" s="149" t="s">
        <v>279</v>
      </c>
      <c r="I138" s="150"/>
      <c r="L138" s="34"/>
      <c r="M138" s="151"/>
      <c r="T138" s="55"/>
      <c r="AT138" s="18" t="s">
        <v>180</v>
      </c>
      <c r="AU138" s="18" t="s">
        <v>87</v>
      </c>
    </row>
    <row r="139" spans="2:65" s="1" customFormat="1" ht="10.199999999999999" x14ac:dyDescent="0.2">
      <c r="B139" s="34"/>
      <c r="D139" s="152" t="s">
        <v>182</v>
      </c>
      <c r="F139" s="153" t="s">
        <v>280</v>
      </c>
      <c r="I139" s="150"/>
      <c r="L139" s="34"/>
      <c r="M139" s="151"/>
      <c r="T139" s="55"/>
      <c r="AT139" s="18" t="s">
        <v>182</v>
      </c>
      <c r="AU139" s="18" t="s">
        <v>87</v>
      </c>
    </row>
    <row r="140" spans="2:65" s="14" customFormat="1" ht="10.199999999999999" x14ac:dyDescent="0.2">
      <c r="B140" s="171"/>
      <c r="D140" s="148" t="s">
        <v>184</v>
      </c>
      <c r="E140" s="172" t="s">
        <v>34</v>
      </c>
      <c r="F140" s="173" t="s">
        <v>281</v>
      </c>
      <c r="H140" s="172" t="s">
        <v>34</v>
      </c>
      <c r="I140" s="174"/>
      <c r="L140" s="171"/>
      <c r="M140" s="175"/>
      <c r="T140" s="176"/>
      <c r="AT140" s="172" t="s">
        <v>184</v>
      </c>
      <c r="AU140" s="172" t="s">
        <v>87</v>
      </c>
      <c r="AV140" s="14" t="s">
        <v>85</v>
      </c>
      <c r="AW140" s="14" t="s">
        <v>39</v>
      </c>
      <c r="AX140" s="14" t="s">
        <v>78</v>
      </c>
      <c r="AY140" s="172" t="s">
        <v>172</v>
      </c>
    </row>
    <row r="141" spans="2:65" s="14" customFormat="1" ht="10.199999999999999" x14ac:dyDescent="0.2">
      <c r="B141" s="171"/>
      <c r="D141" s="148" t="s">
        <v>184</v>
      </c>
      <c r="E141" s="172" t="s">
        <v>34</v>
      </c>
      <c r="F141" s="173" t="s">
        <v>282</v>
      </c>
      <c r="H141" s="172" t="s">
        <v>34</v>
      </c>
      <c r="I141" s="174"/>
      <c r="L141" s="171"/>
      <c r="M141" s="175"/>
      <c r="T141" s="176"/>
      <c r="AT141" s="172" t="s">
        <v>184</v>
      </c>
      <c r="AU141" s="172" t="s">
        <v>87</v>
      </c>
      <c r="AV141" s="14" t="s">
        <v>85</v>
      </c>
      <c r="AW141" s="14" t="s">
        <v>39</v>
      </c>
      <c r="AX141" s="14" t="s">
        <v>78</v>
      </c>
      <c r="AY141" s="172" t="s">
        <v>172</v>
      </c>
    </row>
    <row r="142" spans="2:65" s="12" customFormat="1" ht="10.199999999999999" x14ac:dyDescent="0.2">
      <c r="B142" s="154"/>
      <c r="D142" s="148" t="s">
        <v>184</v>
      </c>
      <c r="E142" s="155" t="s">
        <v>34</v>
      </c>
      <c r="F142" s="156" t="s">
        <v>759</v>
      </c>
      <c r="H142" s="157">
        <v>8.5000000000000006E-2</v>
      </c>
      <c r="I142" s="158"/>
      <c r="L142" s="154"/>
      <c r="M142" s="159"/>
      <c r="T142" s="160"/>
      <c r="AT142" s="155" t="s">
        <v>184</v>
      </c>
      <c r="AU142" s="155" t="s">
        <v>87</v>
      </c>
      <c r="AV142" s="12" t="s">
        <v>87</v>
      </c>
      <c r="AW142" s="12" t="s">
        <v>39</v>
      </c>
      <c r="AX142" s="12" t="s">
        <v>85</v>
      </c>
      <c r="AY142" s="155" t="s">
        <v>172</v>
      </c>
    </row>
    <row r="143" spans="2:65" s="1" customFormat="1" ht="21.75" customHeight="1" x14ac:dyDescent="0.2">
      <c r="B143" s="34"/>
      <c r="C143" s="134" t="s">
        <v>102</v>
      </c>
      <c r="D143" s="134" t="s">
        <v>174</v>
      </c>
      <c r="E143" s="135" t="s">
        <v>284</v>
      </c>
      <c r="F143" s="136" t="s">
        <v>285</v>
      </c>
      <c r="G143" s="137" t="s">
        <v>177</v>
      </c>
      <c r="H143" s="138">
        <v>5.3</v>
      </c>
      <c r="I143" s="139"/>
      <c r="J143" s="140">
        <f>ROUND(I143*H143,2)</f>
        <v>0</v>
      </c>
      <c r="K143" s="141"/>
      <c r="L143" s="34"/>
      <c r="M143" s="142" t="s">
        <v>34</v>
      </c>
      <c r="N143" s="143" t="s">
        <v>49</v>
      </c>
      <c r="P143" s="144">
        <f>O143*H143</f>
        <v>0</v>
      </c>
      <c r="Q143" s="144">
        <v>0.73558274000000001</v>
      </c>
      <c r="R143" s="144">
        <f>Q143*H143</f>
        <v>3.8985885219999998</v>
      </c>
      <c r="S143" s="144">
        <v>0</v>
      </c>
      <c r="T143" s="145">
        <f>S143*H143</f>
        <v>0</v>
      </c>
      <c r="AR143" s="146" t="s">
        <v>178</v>
      </c>
      <c r="AT143" s="146" t="s">
        <v>174</v>
      </c>
      <c r="AU143" s="146" t="s">
        <v>87</v>
      </c>
      <c r="AY143" s="18" t="s">
        <v>172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8" t="s">
        <v>85</v>
      </c>
      <c r="BK143" s="147">
        <f>ROUND(I143*H143,2)</f>
        <v>0</v>
      </c>
      <c r="BL143" s="18" t="s">
        <v>178</v>
      </c>
      <c r="BM143" s="146" t="s">
        <v>760</v>
      </c>
    </row>
    <row r="144" spans="2:65" s="1" customFormat="1" ht="19.2" x14ac:dyDescent="0.2">
      <c r="B144" s="34"/>
      <c r="D144" s="148" t="s">
        <v>180</v>
      </c>
      <c r="F144" s="149" t="s">
        <v>479</v>
      </c>
      <c r="I144" s="150"/>
      <c r="L144" s="34"/>
      <c r="M144" s="151"/>
      <c r="T144" s="55"/>
      <c r="AT144" s="18" t="s">
        <v>180</v>
      </c>
      <c r="AU144" s="18" t="s">
        <v>87</v>
      </c>
    </row>
    <row r="145" spans="2:65" s="1" customFormat="1" ht="10.199999999999999" x14ac:dyDescent="0.2">
      <c r="B145" s="34"/>
      <c r="D145" s="152" t="s">
        <v>182</v>
      </c>
      <c r="F145" s="153" t="s">
        <v>480</v>
      </c>
      <c r="I145" s="150"/>
      <c r="L145" s="34"/>
      <c r="M145" s="151"/>
      <c r="T145" s="55"/>
      <c r="AT145" s="18" t="s">
        <v>182</v>
      </c>
      <c r="AU145" s="18" t="s">
        <v>87</v>
      </c>
    </row>
    <row r="146" spans="2:65" s="12" customFormat="1" ht="10.199999999999999" x14ac:dyDescent="0.2">
      <c r="B146" s="154"/>
      <c r="D146" s="148" t="s">
        <v>184</v>
      </c>
      <c r="E146" s="155" t="s">
        <v>34</v>
      </c>
      <c r="F146" s="156" t="s">
        <v>761</v>
      </c>
      <c r="H146" s="157">
        <v>5.3</v>
      </c>
      <c r="I146" s="158"/>
      <c r="L146" s="154"/>
      <c r="M146" s="159"/>
      <c r="T146" s="160"/>
      <c r="AT146" s="155" t="s">
        <v>184</v>
      </c>
      <c r="AU146" s="155" t="s">
        <v>87</v>
      </c>
      <c r="AV146" s="12" t="s">
        <v>87</v>
      </c>
      <c r="AW146" s="12" t="s">
        <v>39</v>
      </c>
      <c r="AX146" s="12" t="s">
        <v>85</v>
      </c>
      <c r="AY146" s="155" t="s">
        <v>172</v>
      </c>
    </row>
    <row r="147" spans="2:65" s="1" customFormat="1" ht="16.5" customHeight="1" x14ac:dyDescent="0.2">
      <c r="B147" s="34"/>
      <c r="C147" s="134" t="s">
        <v>8</v>
      </c>
      <c r="D147" s="134" t="s">
        <v>174</v>
      </c>
      <c r="E147" s="135" t="s">
        <v>290</v>
      </c>
      <c r="F147" s="136" t="s">
        <v>291</v>
      </c>
      <c r="G147" s="137" t="s">
        <v>228</v>
      </c>
      <c r="H147" s="138">
        <v>9.5000000000000001E-2</v>
      </c>
      <c r="I147" s="139"/>
      <c r="J147" s="140">
        <f>ROUND(I147*H147,2)</f>
        <v>0</v>
      </c>
      <c r="K147" s="141"/>
      <c r="L147" s="34"/>
      <c r="M147" s="142" t="s">
        <v>34</v>
      </c>
      <c r="N147" s="143" t="s">
        <v>49</v>
      </c>
      <c r="P147" s="144">
        <f>O147*H147</f>
        <v>0</v>
      </c>
      <c r="Q147" s="144">
        <v>1.05940312</v>
      </c>
      <c r="R147" s="144">
        <f>Q147*H147</f>
        <v>0.1006432964</v>
      </c>
      <c r="S147" s="144">
        <v>0</v>
      </c>
      <c r="T147" s="145">
        <f>S147*H147</f>
        <v>0</v>
      </c>
      <c r="AR147" s="146" t="s">
        <v>178</v>
      </c>
      <c r="AT147" s="146" t="s">
        <v>174</v>
      </c>
      <c r="AU147" s="146" t="s">
        <v>87</v>
      </c>
      <c r="AY147" s="18" t="s">
        <v>172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8" t="s">
        <v>85</v>
      </c>
      <c r="BK147" s="147">
        <f>ROUND(I147*H147,2)</f>
        <v>0</v>
      </c>
      <c r="BL147" s="18" t="s">
        <v>178</v>
      </c>
      <c r="BM147" s="146" t="s">
        <v>762</v>
      </c>
    </row>
    <row r="148" spans="2:65" s="1" customFormat="1" ht="19.2" x14ac:dyDescent="0.2">
      <c r="B148" s="34"/>
      <c r="D148" s="148" t="s">
        <v>180</v>
      </c>
      <c r="F148" s="149" t="s">
        <v>293</v>
      </c>
      <c r="I148" s="150"/>
      <c r="L148" s="34"/>
      <c r="M148" s="151"/>
      <c r="T148" s="55"/>
      <c r="AT148" s="18" t="s">
        <v>180</v>
      </c>
      <c r="AU148" s="18" t="s">
        <v>87</v>
      </c>
    </row>
    <row r="149" spans="2:65" s="1" customFormat="1" ht="10.199999999999999" x14ac:dyDescent="0.2">
      <c r="B149" s="34"/>
      <c r="D149" s="152" t="s">
        <v>182</v>
      </c>
      <c r="F149" s="153" t="s">
        <v>483</v>
      </c>
      <c r="I149" s="150"/>
      <c r="L149" s="34"/>
      <c r="M149" s="151"/>
      <c r="T149" s="55"/>
      <c r="AT149" s="18" t="s">
        <v>182</v>
      </c>
      <c r="AU149" s="18" t="s">
        <v>87</v>
      </c>
    </row>
    <row r="150" spans="2:65" s="14" customFormat="1" ht="10.199999999999999" x14ac:dyDescent="0.2">
      <c r="B150" s="171"/>
      <c r="D150" s="148" t="s">
        <v>184</v>
      </c>
      <c r="E150" s="172" t="s">
        <v>34</v>
      </c>
      <c r="F150" s="173" t="s">
        <v>281</v>
      </c>
      <c r="H150" s="172" t="s">
        <v>34</v>
      </c>
      <c r="I150" s="174"/>
      <c r="L150" s="171"/>
      <c r="M150" s="175"/>
      <c r="T150" s="176"/>
      <c r="AT150" s="172" t="s">
        <v>184</v>
      </c>
      <c r="AU150" s="172" t="s">
        <v>87</v>
      </c>
      <c r="AV150" s="14" t="s">
        <v>85</v>
      </c>
      <c r="AW150" s="14" t="s">
        <v>39</v>
      </c>
      <c r="AX150" s="14" t="s">
        <v>78</v>
      </c>
      <c r="AY150" s="172" t="s">
        <v>172</v>
      </c>
    </row>
    <row r="151" spans="2:65" s="14" customFormat="1" ht="10.199999999999999" x14ac:dyDescent="0.2">
      <c r="B151" s="171"/>
      <c r="D151" s="148" t="s">
        <v>184</v>
      </c>
      <c r="E151" s="172" t="s">
        <v>34</v>
      </c>
      <c r="F151" s="173" t="s">
        <v>295</v>
      </c>
      <c r="H151" s="172" t="s">
        <v>34</v>
      </c>
      <c r="I151" s="174"/>
      <c r="L151" s="171"/>
      <c r="M151" s="175"/>
      <c r="T151" s="176"/>
      <c r="AT151" s="172" t="s">
        <v>184</v>
      </c>
      <c r="AU151" s="172" t="s">
        <v>87</v>
      </c>
      <c r="AV151" s="14" t="s">
        <v>85</v>
      </c>
      <c r="AW151" s="14" t="s">
        <v>39</v>
      </c>
      <c r="AX151" s="14" t="s">
        <v>78</v>
      </c>
      <c r="AY151" s="172" t="s">
        <v>172</v>
      </c>
    </row>
    <row r="152" spans="2:65" s="12" customFormat="1" ht="10.199999999999999" x14ac:dyDescent="0.2">
      <c r="B152" s="154"/>
      <c r="D152" s="148" t="s">
        <v>184</v>
      </c>
      <c r="E152" s="155" t="s">
        <v>34</v>
      </c>
      <c r="F152" s="156" t="s">
        <v>763</v>
      </c>
      <c r="H152" s="157">
        <v>9.5000000000000001E-2</v>
      </c>
      <c r="I152" s="158"/>
      <c r="L152" s="154"/>
      <c r="M152" s="159"/>
      <c r="T152" s="160"/>
      <c r="AT152" s="155" t="s">
        <v>184</v>
      </c>
      <c r="AU152" s="155" t="s">
        <v>87</v>
      </c>
      <c r="AV152" s="12" t="s">
        <v>87</v>
      </c>
      <c r="AW152" s="12" t="s">
        <v>39</v>
      </c>
      <c r="AX152" s="12" t="s">
        <v>85</v>
      </c>
      <c r="AY152" s="155" t="s">
        <v>172</v>
      </c>
    </row>
    <row r="153" spans="2:65" s="11" customFormat="1" ht="22.8" customHeight="1" x14ac:dyDescent="0.25">
      <c r="B153" s="122"/>
      <c r="D153" s="123" t="s">
        <v>77</v>
      </c>
      <c r="E153" s="132" t="s">
        <v>193</v>
      </c>
      <c r="F153" s="132" t="s">
        <v>297</v>
      </c>
      <c r="I153" s="125"/>
      <c r="J153" s="133">
        <f>BK153</f>
        <v>0</v>
      </c>
      <c r="L153" s="122"/>
      <c r="M153" s="127"/>
      <c r="P153" s="128">
        <f>SUM(P154:P192)</f>
        <v>0</v>
      </c>
      <c r="R153" s="128">
        <f>SUM(R154:R192)</f>
        <v>10.301037787399999</v>
      </c>
      <c r="T153" s="129">
        <f>SUM(T154:T192)</f>
        <v>0</v>
      </c>
      <c r="AR153" s="123" t="s">
        <v>85</v>
      </c>
      <c r="AT153" s="130" t="s">
        <v>77</v>
      </c>
      <c r="AU153" s="130" t="s">
        <v>85</v>
      </c>
      <c r="AY153" s="123" t="s">
        <v>172</v>
      </c>
      <c r="BK153" s="131">
        <f>SUM(BK154:BK192)</f>
        <v>0</v>
      </c>
    </row>
    <row r="154" spans="2:65" s="1" customFormat="1" ht="16.5" customHeight="1" x14ac:dyDescent="0.2">
      <c r="B154" s="34"/>
      <c r="C154" s="134" t="s">
        <v>105</v>
      </c>
      <c r="D154" s="134" t="s">
        <v>174</v>
      </c>
      <c r="E154" s="135" t="s">
        <v>298</v>
      </c>
      <c r="F154" s="136" t="s">
        <v>299</v>
      </c>
      <c r="G154" s="137" t="s">
        <v>215</v>
      </c>
      <c r="H154" s="138">
        <v>3.8050000000000002</v>
      </c>
      <c r="I154" s="139"/>
      <c r="J154" s="140">
        <f>ROUND(I154*H154,2)</f>
        <v>0</v>
      </c>
      <c r="K154" s="141"/>
      <c r="L154" s="34"/>
      <c r="M154" s="142" t="s">
        <v>34</v>
      </c>
      <c r="N154" s="143" t="s">
        <v>49</v>
      </c>
      <c r="P154" s="144">
        <f>O154*H154</f>
        <v>0</v>
      </c>
      <c r="Q154" s="144">
        <v>2.5018699999999998</v>
      </c>
      <c r="R154" s="144">
        <f>Q154*H154</f>
        <v>9.5196153500000005</v>
      </c>
      <c r="S154" s="144">
        <v>0</v>
      </c>
      <c r="T154" s="145">
        <f>S154*H154</f>
        <v>0</v>
      </c>
      <c r="AR154" s="146" t="s">
        <v>178</v>
      </c>
      <c r="AT154" s="146" t="s">
        <v>174</v>
      </c>
      <c r="AU154" s="146" t="s">
        <v>87</v>
      </c>
      <c r="AY154" s="18" t="s">
        <v>172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8" t="s">
        <v>85</v>
      </c>
      <c r="BK154" s="147">
        <f>ROUND(I154*H154,2)</f>
        <v>0</v>
      </c>
      <c r="BL154" s="18" t="s">
        <v>178</v>
      </c>
      <c r="BM154" s="146" t="s">
        <v>764</v>
      </c>
    </row>
    <row r="155" spans="2:65" s="1" customFormat="1" ht="10.199999999999999" x14ac:dyDescent="0.2">
      <c r="B155" s="34"/>
      <c r="D155" s="148" t="s">
        <v>180</v>
      </c>
      <c r="F155" s="149" t="s">
        <v>301</v>
      </c>
      <c r="I155" s="150"/>
      <c r="L155" s="34"/>
      <c r="M155" s="151"/>
      <c r="T155" s="55"/>
      <c r="AT155" s="18" t="s">
        <v>180</v>
      </c>
      <c r="AU155" s="18" t="s">
        <v>87</v>
      </c>
    </row>
    <row r="156" spans="2:65" s="1" customFormat="1" ht="10.199999999999999" x14ac:dyDescent="0.2">
      <c r="B156" s="34"/>
      <c r="D156" s="152" t="s">
        <v>182</v>
      </c>
      <c r="F156" s="153" t="s">
        <v>302</v>
      </c>
      <c r="I156" s="150"/>
      <c r="L156" s="34"/>
      <c r="M156" s="151"/>
      <c r="T156" s="55"/>
      <c r="AT156" s="18" t="s">
        <v>182</v>
      </c>
      <c r="AU156" s="18" t="s">
        <v>87</v>
      </c>
    </row>
    <row r="157" spans="2:65" s="14" customFormat="1" ht="10.199999999999999" x14ac:dyDescent="0.2">
      <c r="B157" s="171"/>
      <c r="D157" s="148" t="s">
        <v>184</v>
      </c>
      <c r="E157" s="172" t="s">
        <v>34</v>
      </c>
      <c r="F157" s="173" t="s">
        <v>303</v>
      </c>
      <c r="H157" s="172" t="s">
        <v>34</v>
      </c>
      <c r="I157" s="174"/>
      <c r="L157" s="171"/>
      <c r="M157" s="175"/>
      <c r="T157" s="176"/>
      <c r="AT157" s="172" t="s">
        <v>184</v>
      </c>
      <c r="AU157" s="172" t="s">
        <v>87</v>
      </c>
      <c r="AV157" s="14" t="s">
        <v>85</v>
      </c>
      <c r="AW157" s="14" t="s">
        <v>39</v>
      </c>
      <c r="AX157" s="14" t="s">
        <v>78</v>
      </c>
      <c r="AY157" s="172" t="s">
        <v>172</v>
      </c>
    </row>
    <row r="158" spans="2:65" s="12" customFormat="1" ht="10.199999999999999" x14ac:dyDescent="0.2">
      <c r="B158" s="154"/>
      <c r="D158" s="148" t="s">
        <v>184</v>
      </c>
      <c r="E158" s="155" t="s">
        <v>34</v>
      </c>
      <c r="F158" s="156" t="s">
        <v>765</v>
      </c>
      <c r="H158" s="157">
        <v>2.12</v>
      </c>
      <c r="I158" s="158"/>
      <c r="L158" s="154"/>
      <c r="M158" s="159"/>
      <c r="T158" s="160"/>
      <c r="AT158" s="155" t="s">
        <v>184</v>
      </c>
      <c r="AU158" s="155" t="s">
        <v>87</v>
      </c>
      <c r="AV158" s="12" t="s">
        <v>87</v>
      </c>
      <c r="AW158" s="12" t="s">
        <v>39</v>
      </c>
      <c r="AX158" s="12" t="s">
        <v>78</v>
      </c>
      <c r="AY158" s="155" t="s">
        <v>172</v>
      </c>
    </row>
    <row r="159" spans="2:65" s="14" customFormat="1" ht="10.199999999999999" x14ac:dyDescent="0.2">
      <c r="B159" s="171"/>
      <c r="D159" s="148" t="s">
        <v>184</v>
      </c>
      <c r="E159" s="172" t="s">
        <v>34</v>
      </c>
      <c r="F159" s="173" t="s">
        <v>305</v>
      </c>
      <c r="H159" s="172" t="s">
        <v>34</v>
      </c>
      <c r="I159" s="174"/>
      <c r="L159" s="171"/>
      <c r="M159" s="175"/>
      <c r="T159" s="176"/>
      <c r="AT159" s="172" t="s">
        <v>184</v>
      </c>
      <c r="AU159" s="172" t="s">
        <v>87</v>
      </c>
      <c r="AV159" s="14" t="s">
        <v>85</v>
      </c>
      <c r="AW159" s="14" t="s">
        <v>39</v>
      </c>
      <c r="AX159" s="14" t="s">
        <v>78</v>
      </c>
      <c r="AY159" s="172" t="s">
        <v>172</v>
      </c>
    </row>
    <row r="160" spans="2:65" s="12" customFormat="1" ht="10.199999999999999" x14ac:dyDescent="0.2">
      <c r="B160" s="154"/>
      <c r="D160" s="148" t="s">
        <v>184</v>
      </c>
      <c r="E160" s="155" t="s">
        <v>34</v>
      </c>
      <c r="F160" s="156" t="s">
        <v>766</v>
      </c>
      <c r="H160" s="157">
        <v>2.06</v>
      </c>
      <c r="I160" s="158"/>
      <c r="L160" s="154"/>
      <c r="M160" s="159"/>
      <c r="T160" s="160"/>
      <c r="AT160" s="155" t="s">
        <v>184</v>
      </c>
      <c r="AU160" s="155" t="s">
        <v>87</v>
      </c>
      <c r="AV160" s="12" t="s">
        <v>87</v>
      </c>
      <c r="AW160" s="12" t="s">
        <v>39</v>
      </c>
      <c r="AX160" s="12" t="s">
        <v>78</v>
      </c>
      <c r="AY160" s="155" t="s">
        <v>172</v>
      </c>
    </row>
    <row r="161" spans="2:65" s="12" customFormat="1" ht="10.199999999999999" x14ac:dyDescent="0.2">
      <c r="B161" s="154"/>
      <c r="D161" s="148" t="s">
        <v>184</v>
      </c>
      <c r="E161" s="155" t="s">
        <v>34</v>
      </c>
      <c r="F161" s="156" t="s">
        <v>767</v>
      </c>
      <c r="H161" s="157">
        <v>-0.375</v>
      </c>
      <c r="I161" s="158"/>
      <c r="L161" s="154"/>
      <c r="M161" s="159"/>
      <c r="T161" s="160"/>
      <c r="AT161" s="155" t="s">
        <v>184</v>
      </c>
      <c r="AU161" s="155" t="s">
        <v>87</v>
      </c>
      <c r="AV161" s="12" t="s">
        <v>87</v>
      </c>
      <c r="AW161" s="12" t="s">
        <v>39</v>
      </c>
      <c r="AX161" s="12" t="s">
        <v>78</v>
      </c>
      <c r="AY161" s="155" t="s">
        <v>172</v>
      </c>
    </row>
    <row r="162" spans="2:65" s="13" customFormat="1" ht="10.199999999999999" x14ac:dyDescent="0.2">
      <c r="B162" s="164"/>
      <c r="D162" s="148" t="s">
        <v>184</v>
      </c>
      <c r="E162" s="165" t="s">
        <v>34</v>
      </c>
      <c r="F162" s="166" t="s">
        <v>259</v>
      </c>
      <c r="H162" s="167">
        <v>3.8050000000000002</v>
      </c>
      <c r="I162" s="168"/>
      <c r="L162" s="164"/>
      <c r="M162" s="169"/>
      <c r="T162" s="170"/>
      <c r="AT162" s="165" t="s">
        <v>184</v>
      </c>
      <c r="AU162" s="165" t="s">
        <v>87</v>
      </c>
      <c r="AV162" s="13" t="s">
        <v>178</v>
      </c>
      <c r="AW162" s="13" t="s">
        <v>39</v>
      </c>
      <c r="AX162" s="13" t="s">
        <v>85</v>
      </c>
      <c r="AY162" s="165" t="s">
        <v>172</v>
      </c>
    </row>
    <row r="163" spans="2:65" s="1" customFormat="1" ht="16.5" customHeight="1" x14ac:dyDescent="0.2">
      <c r="B163" s="34"/>
      <c r="C163" s="134" t="s">
        <v>310</v>
      </c>
      <c r="D163" s="134" t="s">
        <v>174</v>
      </c>
      <c r="E163" s="135" t="s">
        <v>311</v>
      </c>
      <c r="F163" s="136" t="s">
        <v>312</v>
      </c>
      <c r="G163" s="137" t="s">
        <v>177</v>
      </c>
      <c r="H163" s="138">
        <v>18</v>
      </c>
      <c r="I163" s="139"/>
      <c r="J163" s="140">
        <f>ROUND(I163*H163,2)</f>
        <v>0</v>
      </c>
      <c r="K163" s="141"/>
      <c r="L163" s="34"/>
      <c r="M163" s="142" t="s">
        <v>34</v>
      </c>
      <c r="N163" s="143" t="s">
        <v>49</v>
      </c>
      <c r="P163" s="144">
        <f>O163*H163</f>
        <v>0</v>
      </c>
      <c r="Q163" s="144">
        <v>2.7499999999999998E-3</v>
      </c>
      <c r="R163" s="144">
        <f>Q163*H163</f>
        <v>4.9499999999999995E-2</v>
      </c>
      <c r="S163" s="144">
        <v>0</v>
      </c>
      <c r="T163" s="145">
        <f>S163*H163</f>
        <v>0</v>
      </c>
      <c r="AR163" s="146" t="s">
        <v>178</v>
      </c>
      <c r="AT163" s="146" t="s">
        <v>174</v>
      </c>
      <c r="AU163" s="146" t="s">
        <v>87</v>
      </c>
      <c r="AY163" s="18" t="s">
        <v>172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8" t="s">
        <v>85</v>
      </c>
      <c r="BK163" s="147">
        <f>ROUND(I163*H163,2)</f>
        <v>0</v>
      </c>
      <c r="BL163" s="18" t="s">
        <v>178</v>
      </c>
      <c r="BM163" s="146" t="s">
        <v>768</v>
      </c>
    </row>
    <row r="164" spans="2:65" s="1" customFormat="1" ht="10.199999999999999" x14ac:dyDescent="0.2">
      <c r="B164" s="34"/>
      <c r="D164" s="148" t="s">
        <v>180</v>
      </c>
      <c r="F164" s="149" t="s">
        <v>314</v>
      </c>
      <c r="I164" s="150"/>
      <c r="L164" s="34"/>
      <c r="M164" s="151"/>
      <c r="T164" s="55"/>
      <c r="AT164" s="18" t="s">
        <v>180</v>
      </c>
      <c r="AU164" s="18" t="s">
        <v>87</v>
      </c>
    </row>
    <row r="165" spans="2:65" s="1" customFormat="1" ht="10.199999999999999" x14ac:dyDescent="0.2">
      <c r="B165" s="34"/>
      <c r="D165" s="152" t="s">
        <v>182</v>
      </c>
      <c r="F165" s="153" t="s">
        <v>492</v>
      </c>
      <c r="I165" s="150"/>
      <c r="L165" s="34"/>
      <c r="M165" s="151"/>
      <c r="T165" s="55"/>
      <c r="AT165" s="18" t="s">
        <v>182</v>
      </c>
      <c r="AU165" s="18" t="s">
        <v>87</v>
      </c>
    </row>
    <row r="166" spans="2:65" s="14" customFormat="1" ht="10.199999999999999" x14ac:dyDescent="0.2">
      <c r="B166" s="171"/>
      <c r="D166" s="148" t="s">
        <v>184</v>
      </c>
      <c r="E166" s="172" t="s">
        <v>34</v>
      </c>
      <c r="F166" s="173" t="s">
        <v>303</v>
      </c>
      <c r="H166" s="172" t="s">
        <v>34</v>
      </c>
      <c r="I166" s="174"/>
      <c r="L166" s="171"/>
      <c r="M166" s="175"/>
      <c r="T166" s="176"/>
      <c r="AT166" s="172" t="s">
        <v>184</v>
      </c>
      <c r="AU166" s="172" t="s">
        <v>87</v>
      </c>
      <c r="AV166" s="14" t="s">
        <v>85</v>
      </c>
      <c r="AW166" s="14" t="s">
        <v>39</v>
      </c>
      <c r="AX166" s="14" t="s">
        <v>78</v>
      </c>
      <c r="AY166" s="172" t="s">
        <v>172</v>
      </c>
    </row>
    <row r="167" spans="2:65" s="12" customFormat="1" ht="10.199999999999999" x14ac:dyDescent="0.2">
      <c r="B167" s="154"/>
      <c r="D167" s="148" t="s">
        <v>184</v>
      </c>
      <c r="E167" s="155" t="s">
        <v>34</v>
      </c>
      <c r="F167" s="156" t="s">
        <v>769</v>
      </c>
      <c r="H167" s="157">
        <v>3.45</v>
      </c>
      <c r="I167" s="158"/>
      <c r="L167" s="154"/>
      <c r="M167" s="159"/>
      <c r="T167" s="160"/>
      <c r="AT167" s="155" t="s">
        <v>184</v>
      </c>
      <c r="AU167" s="155" t="s">
        <v>87</v>
      </c>
      <c r="AV167" s="12" t="s">
        <v>87</v>
      </c>
      <c r="AW167" s="12" t="s">
        <v>39</v>
      </c>
      <c r="AX167" s="12" t="s">
        <v>78</v>
      </c>
      <c r="AY167" s="155" t="s">
        <v>172</v>
      </c>
    </row>
    <row r="168" spans="2:65" s="14" customFormat="1" ht="10.199999999999999" x14ac:dyDescent="0.2">
      <c r="B168" s="171"/>
      <c r="D168" s="148" t="s">
        <v>184</v>
      </c>
      <c r="E168" s="172" t="s">
        <v>34</v>
      </c>
      <c r="F168" s="173" t="s">
        <v>305</v>
      </c>
      <c r="H168" s="172" t="s">
        <v>34</v>
      </c>
      <c r="I168" s="174"/>
      <c r="L168" s="171"/>
      <c r="M168" s="175"/>
      <c r="T168" s="176"/>
      <c r="AT168" s="172" t="s">
        <v>184</v>
      </c>
      <c r="AU168" s="172" t="s">
        <v>87</v>
      </c>
      <c r="AV168" s="14" t="s">
        <v>85</v>
      </c>
      <c r="AW168" s="14" t="s">
        <v>39</v>
      </c>
      <c r="AX168" s="14" t="s">
        <v>78</v>
      </c>
      <c r="AY168" s="172" t="s">
        <v>172</v>
      </c>
    </row>
    <row r="169" spans="2:65" s="12" customFormat="1" ht="10.199999999999999" x14ac:dyDescent="0.2">
      <c r="B169" s="154"/>
      <c r="D169" s="148" t="s">
        <v>184</v>
      </c>
      <c r="E169" s="155" t="s">
        <v>34</v>
      </c>
      <c r="F169" s="156" t="s">
        <v>770</v>
      </c>
      <c r="H169" s="157">
        <v>14.55</v>
      </c>
      <c r="I169" s="158"/>
      <c r="L169" s="154"/>
      <c r="M169" s="159"/>
      <c r="T169" s="160"/>
      <c r="AT169" s="155" t="s">
        <v>184</v>
      </c>
      <c r="AU169" s="155" t="s">
        <v>87</v>
      </c>
      <c r="AV169" s="12" t="s">
        <v>87</v>
      </c>
      <c r="AW169" s="12" t="s">
        <v>39</v>
      </c>
      <c r="AX169" s="12" t="s">
        <v>78</v>
      </c>
      <c r="AY169" s="155" t="s">
        <v>172</v>
      </c>
    </row>
    <row r="170" spans="2:65" s="13" customFormat="1" ht="10.199999999999999" x14ac:dyDescent="0.2">
      <c r="B170" s="164"/>
      <c r="D170" s="148" t="s">
        <v>184</v>
      </c>
      <c r="E170" s="165" t="s">
        <v>34</v>
      </c>
      <c r="F170" s="166" t="s">
        <v>259</v>
      </c>
      <c r="H170" s="167">
        <v>18</v>
      </c>
      <c r="I170" s="168"/>
      <c r="L170" s="164"/>
      <c r="M170" s="169"/>
      <c r="T170" s="170"/>
      <c r="AT170" s="165" t="s">
        <v>184</v>
      </c>
      <c r="AU170" s="165" t="s">
        <v>87</v>
      </c>
      <c r="AV170" s="13" t="s">
        <v>178</v>
      </c>
      <c r="AW170" s="13" t="s">
        <v>39</v>
      </c>
      <c r="AX170" s="13" t="s">
        <v>85</v>
      </c>
      <c r="AY170" s="165" t="s">
        <v>172</v>
      </c>
    </row>
    <row r="171" spans="2:65" s="1" customFormat="1" ht="16.5" customHeight="1" x14ac:dyDescent="0.2">
      <c r="B171" s="34"/>
      <c r="C171" s="134" t="s">
        <v>323</v>
      </c>
      <c r="D171" s="134" t="s">
        <v>174</v>
      </c>
      <c r="E171" s="135" t="s">
        <v>324</v>
      </c>
      <c r="F171" s="136" t="s">
        <v>325</v>
      </c>
      <c r="G171" s="137" t="s">
        <v>177</v>
      </c>
      <c r="H171" s="138">
        <v>18</v>
      </c>
      <c r="I171" s="139"/>
      <c r="J171" s="140">
        <f>ROUND(I171*H171,2)</f>
        <v>0</v>
      </c>
      <c r="K171" s="141"/>
      <c r="L171" s="34"/>
      <c r="M171" s="142" t="s">
        <v>34</v>
      </c>
      <c r="N171" s="143" t="s">
        <v>49</v>
      </c>
      <c r="P171" s="144">
        <f>O171*H171</f>
        <v>0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AR171" s="146" t="s">
        <v>178</v>
      </c>
      <c r="AT171" s="146" t="s">
        <v>174</v>
      </c>
      <c r="AU171" s="146" t="s">
        <v>87</v>
      </c>
      <c r="AY171" s="18" t="s">
        <v>172</v>
      </c>
      <c r="BE171" s="147">
        <f>IF(N171="základní",J171,0)</f>
        <v>0</v>
      </c>
      <c r="BF171" s="147">
        <f>IF(N171="snížená",J171,0)</f>
        <v>0</v>
      </c>
      <c r="BG171" s="147">
        <f>IF(N171="zákl. přenesená",J171,0)</f>
        <v>0</v>
      </c>
      <c r="BH171" s="147">
        <f>IF(N171="sníž. přenesená",J171,0)</f>
        <v>0</v>
      </c>
      <c r="BI171" s="147">
        <f>IF(N171="nulová",J171,0)</f>
        <v>0</v>
      </c>
      <c r="BJ171" s="18" t="s">
        <v>85</v>
      </c>
      <c r="BK171" s="147">
        <f>ROUND(I171*H171,2)</f>
        <v>0</v>
      </c>
      <c r="BL171" s="18" t="s">
        <v>178</v>
      </c>
      <c r="BM171" s="146" t="s">
        <v>771</v>
      </c>
    </row>
    <row r="172" spans="2:65" s="1" customFormat="1" ht="10.199999999999999" x14ac:dyDescent="0.2">
      <c r="B172" s="34"/>
      <c r="D172" s="148" t="s">
        <v>180</v>
      </c>
      <c r="F172" s="149" t="s">
        <v>327</v>
      </c>
      <c r="I172" s="150"/>
      <c r="L172" s="34"/>
      <c r="M172" s="151"/>
      <c r="T172" s="55"/>
      <c r="AT172" s="18" t="s">
        <v>180</v>
      </c>
      <c r="AU172" s="18" t="s">
        <v>87</v>
      </c>
    </row>
    <row r="173" spans="2:65" s="1" customFormat="1" ht="10.199999999999999" x14ac:dyDescent="0.2">
      <c r="B173" s="34"/>
      <c r="D173" s="152" t="s">
        <v>182</v>
      </c>
      <c r="F173" s="153" t="s">
        <v>500</v>
      </c>
      <c r="I173" s="150"/>
      <c r="L173" s="34"/>
      <c r="M173" s="151"/>
      <c r="T173" s="55"/>
      <c r="AT173" s="18" t="s">
        <v>182</v>
      </c>
      <c r="AU173" s="18" t="s">
        <v>87</v>
      </c>
    </row>
    <row r="174" spans="2:65" s="1" customFormat="1" ht="16.5" customHeight="1" x14ac:dyDescent="0.2">
      <c r="B174" s="34"/>
      <c r="C174" s="134" t="s">
        <v>329</v>
      </c>
      <c r="D174" s="134" t="s">
        <v>174</v>
      </c>
      <c r="E174" s="135" t="s">
        <v>330</v>
      </c>
      <c r="F174" s="136" t="s">
        <v>331</v>
      </c>
      <c r="G174" s="137" t="s">
        <v>177</v>
      </c>
      <c r="H174" s="138">
        <v>14.25</v>
      </c>
      <c r="I174" s="139"/>
      <c r="J174" s="140">
        <f>ROUND(I174*H174,2)</f>
        <v>0</v>
      </c>
      <c r="K174" s="141"/>
      <c r="L174" s="34"/>
      <c r="M174" s="142" t="s">
        <v>34</v>
      </c>
      <c r="N174" s="143" t="s">
        <v>49</v>
      </c>
      <c r="P174" s="144">
        <f>O174*H174</f>
        <v>0</v>
      </c>
      <c r="Q174" s="144">
        <v>2.5000000000000001E-3</v>
      </c>
      <c r="R174" s="144">
        <f>Q174*H174</f>
        <v>3.5625000000000004E-2</v>
      </c>
      <c r="S174" s="144">
        <v>0</v>
      </c>
      <c r="T174" s="145">
        <f>S174*H174</f>
        <v>0</v>
      </c>
      <c r="AR174" s="146" t="s">
        <v>178</v>
      </c>
      <c r="AT174" s="146" t="s">
        <v>174</v>
      </c>
      <c r="AU174" s="146" t="s">
        <v>87</v>
      </c>
      <c r="AY174" s="18" t="s">
        <v>172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8" t="s">
        <v>85</v>
      </c>
      <c r="BK174" s="147">
        <f>ROUND(I174*H174,2)</f>
        <v>0</v>
      </c>
      <c r="BL174" s="18" t="s">
        <v>178</v>
      </c>
      <c r="BM174" s="146" t="s">
        <v>772</v>
      </c>
    </row>
    <row r="175" spans="2:65" s="1" customFormat="1" ht="10.199999999999999" x14ac:dyDescent="0.2">
      <c r="B175" s="34"/>
      <c r="D175" s="148" t="s">
        <v>180</v>
      </c>
      <c r="F175" s="149" t="s">
        <v>333</v>
      </c>
      <c r="I175" s="150"/>
      <c r="L175" s="34"/>
      <c r="M175" s="151"/>
      <c r="T175" s="55"/>
      <c r="AT175" s="18" t="s">
        <v>180</v>
      </c>
      <c r="AU175" s="18" t="s">
        <v>87</v>
      </c>
    </row>
    <row r="176" spans="2:65" s="1" customFormat="1" ht="10.199999999999999" x14ac:dyDescent="0.2">
      <c r="B176" s="34"/>
      <c r="D176" s="152" t="s">
        <v>182</v>
      </c>
      <c r="F176" s="153" t="s">
        <v>502</v>
      </c>
      <c r="I176" s="150"/>
      <c r="L176" s="34"/>
      <c r="M176" s="151"/>
      <c r="T176" s="55"/>
      <c r="AT176" s="18" t="s">
        <v>182</v>
      </c>
      <c r="AU176" s="18" t="s">
        <v>87</v>
      </c>
    </row>
    <row r="177" spans="2:65" s="12" customFormat="1" ht="10.199999999999999" x14ac:dyDescent="0.2">
      <c r="B177" s="154"/>
      <c r="D177" s="148" t="s">
        <v>184</v>
      </c>
      <c r="E177" s="155" t="s">
        <v>34</v>
      </c>
      <c r="F177" s="156" t="s">
        <v>769</v>
      </c>
      <c r="H177" s="157">
        <v>3.45</v>
      </c>
      <c r="I177" s="158"/>
      <c r="L177" s="154"/>
      <c r="M177" s="159"/>
      <c r="T177" s="160"/>
      <c r="AT177" s="155" t="s">
        <v>184</v>
      </c>
      <c r="AU177" s="155" t="s">
        <v>87</v>
      </c>
      <c r="AV177" s="12" t="s">
        <v>87</v>
      </c>
      <c r="AW177" s="12" t="s">
        <v>39</v>
      </c>
      <c r="AX177" s="12" t="s">
        <v>78</v>
      </c>
      <c r="AY177" s="155" t="s">
        <v>172</v>
      </c>
    </row>
    <row r="178" spans="2:65" s="12" customFormat="1" ht="10.199999999999999" x14ac:dyDescent="0.2">
      <c r="B178" s="154"/>
      <c r="D178" s="148" t="s">
        <v>184</v>
      </c>
      <c r="E178" s="155" t="s">
        <v>34</v>
      </c>
      <c r="F178" s="156" t="s">
        <v>773</v>
      </c>
      <c r="H178" s="157">
        <v>10.8</v>
      </c>
      <c r="I178" s="158"/>
      <c r="L178" s="154"/>
      <c r="M178" s="159"/>
      <c r="T178" s="160"/>
      <c r="AT178" s="155" t="s">
        <v>184</v>
      </c>
      <c r="AU178" s="155" t="s">
        <v>87</v>
      </c>
      <c r="AV178" s="12" t="s">
        <v>87</v>
      </c>
      <c r="AW178" s="12" t="s">
        <v>39</v>
      </c>
      <c r="AX178" s="12" t="s">
        <v>78</v>
      </c>
      <c r="AY178" s="155" t="s">
        <v>172</v>
      </c>
    </row>
    <row r="179" spans="2:65" s="13" customFormat="1" ht="10.199999999999999" x14ac:dyDescent="0.2">
      <c r="B179" s="164"/>
      <c r="D179" s="148" t="s">
        <v>184</v>
      </c>
      <c r="E179" s="165" t="s">
        <v>34</v>
      </c>
      <c r="F179" s="166" t="s">
        <v>259</v>
      </c>
      <c r="H179" s="167">
        <v>14.25</v>
      </c>
      <c r="I179" s="168"/>
      <c r="L179" s="164"/>
      <c r="M179" s="169"/>
      <c r="T179" s="170"/>
      <c r="AT179" s="165" t="s">
        <v>184</v>
      </c>
      <c r="AU179" s="165" t="s">
        <v>87</v>
      </c>
      <c r="AV179" s="13" t="s">
        <v>178</v>
      </c>
      <c r="AW179" s="13" t="s">
        <v>39</v>
      </c>
      <c r="AX179" s="13" t="s">
        <v>85</v>
      </c>
      <c r="AY179" s="165" t="s">
        <v>172</v>
      </c>
    </row>
    <row r="180" spans="2:65" s="1" customFormat="1" ht="16.5" customHeight="1" x14ac:dyDescent="0.2">
      <c r="B180" s="34"/>
      <c r="C180" s="134" t="s">
        <v>338</v>
      </c>
      <c r="D180" s="134" t="s">
        <v>174</v>
      </c>
      <c r="E180" s="135" t="s">
        <v>339</v>
      </c>
      <c r="F180" s="136" t="s">
        <v>340</v>
      </c>
      <c r="G180" s="137" t="s">
        <v>228</v>
      </c>
      <c r="H180" s="138">
        <v>0.54300000000000004</v>
      </c>
      <c r="I180" s="139"/>
      <c r="J180" s="140">
        <f>ROUND(I180*H180,2)</f>
        <v>0</v>
      </c>
      <c r="K180" s="141"/>
      <c r="L180" s="34"/>
      <c r="M180" s="142" t="s">
        <v>34</v>
      </c>
      <c r="N180" s="143" t="s">
        <v>49</v>
      </c>
      <c r="P180" s="144">
        <f>O180*H180</f>
        <v>0</v>
      </c>
      <c r="Q180" s="144">
        <v>1.0492218</v>
      </c>
      <c r="R180" s="144">
        <f>Q180*H180</f>
        <v>0.56972743739999998</v>
      </c>
      <c r="S180" s="144">
        <v>0</v>
      </c>
      <c r="T180" s="145">
        <f>S180*H180</f>
        <v>0</v>
      </c>
      <c r="AR180" s="146" t="s">
        <v>178</v>
      </c>
      <c r="AT180" s="146" t="s">
        <v>174</v>
      </c>
      <c r="AU180" s="146" t="s">
        <v>87</v>
      </c>
      <c r="AY180" s="18" t="s">
        <v>172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8" t="s">
        <v>85</v>
      </c>
      <c r="BK180" s="147">
        <f>ROUND(I180*H180,2)</f>
        <v>0</v>
      </c>
      <c r="BL180" s="18" t="s">
        <v>178</v>
      </c>
      <c r="BM180" s="146" t="s">
        <v>774</v>
      </c>
    </row>
    <row r="181" spans="2:65" s="1" customFormat="1" ht="19.2" x14ac:dyDescent="0.2">
      <c r="B181" s="34"/>
      <c r="D181" s="148" t="s">
        <v>180</v>
      </c>
      <c r="F181" s="149" t="s">
        <v>342</v>
      </c>
      <c r="I181" s="150"/>
      <c r="L181" s="34"/>
      <c r="M181" s="151"/>
      <c r="T181" s="55"/>
      <c r="AT181" s="18" t="s">
        <v>180</v>
      </c>
      <c r="AU181" s="18" t="s">
        <v>87</v>
      </c>
    </row>
    <row r="182" spans="2:65" s="1" customFormat="1" ht="10.199999999999999" x14ac:dyDescent="0.2">
      <c r="B182" s="34"/>
      <c r="D182" s="152" t="s">
        <v>182</v>
      </c>
      <c r="F182" s="153" t="s">
        <v>510</v>
      </c>
      <c r="I182" s="150"/>
      <c r="L182" s="34"/>
      <c r="M182" s="151"/>
      <c r="T182" s="55"/>
      <c r="AT182" s="18" t="s">
        <v>182</v>
      </c>
      <c r="AU182" s="18" t="s">
        <v>87</v>
      </c>
    </row>
    <row r="183" spans="2:65" s="14" customFormat="1" ht="10.199999999999999" x14ac:dyDescent="0.2">
      <c r="B183" s="171"/>
      <c r="D183" s="148" t="s">
        <v>184</v>
      </c>
      <c r="E183" s="172" t="s">
        <v>34</v>
      </c>
      <c r="F183" s="173" t="s">
        <v>281</v>
      </c>
      <c r="H183" s="172" t="s">
        <v>34</v>
      </c>
      <c r="I183" s="174"/>
      <c r="L183" s="171"/>
      <c r="M183" s="175"/>
      <c r="T183" s="176"/>
      <c r="AT183" s="172" t="s">
        <v>184</v>
      </c>
      <c r="AU183" s="172" t="s">
        <v>87</v>
      </c>
      <c r="AV183" s="14" t="s">
        <v>85</v>
      </c>
      <c r="AW183" s="14" t="s">
        <v>39</v>
      </c>
      <c r="AX183" s="14" t="s">
        <v>78</v>
      </c>
      <c r="AY183" s="172" t="s">
        <v>172</v>
      </c>
    </row>
    <row r="184" spans="2:65" s="14" customFormat="1" ht="10.199999999999999" x14ac:dyDescent="0.2">
      <c r="B184" s="171"/>
      <c r="D184" s="148" t="s">
        <v>184</v>
      </c>
      <c r="E184" s="172" t="s">
        <v>34</v>
      </c>
      <c r="F184" s="173" t="s">
        <v>344</v>
      </c>
      <c r="H184" s="172" t="s">
        <v>34</v>
      </c>
      <c r="I184" s="174"/>
      <c r="L184" s="171"/>
      <c r="M184" s="175"/>
      <c r="T184" s="176"/>
      <c r="AT184" s="172" t="s">
        <v>184</v>
      </c>
      <c r="AU184" s="172" t="s">
        <v>87</v>
      </c>
      <c r="AV184" s="14" t="s">
        <v>85</v>
      </c>
      <c r="AW184" s="14" t="s">
        <v>39</v>
      </c>
      <c r="AX184" s="14" t="s">
        <v>78</v>
      </c>
      <c r="AY184" s="172" t="s">
        <v>172</v>
      </c>
    </row>
    <row r="185" spans="2:65" s="12" customFormat="1" ht="10.199999999999999" x14ac:dyDescent="0.2">
      <c r="B185" s="154"/>
      <c r="D185" s="148" t="s">
        <v>184</v>
      </c>
      <c r="E185" s="155" t="s">
        <v>34</v>
      </c>
      <c r="F185" s="156" t="s">
        <v>765</v>
      </c>
      <c r="H185" s="157">
        <v>2.12</v>
      </c>
      <c r="I185" s="158"/>
      <c r="L185" s="154"/>
      <c r="M185" s="159"/>
      <c r="T185" s="160"/>
      <c r="AT185" s="155" t="s">
        <v>184</v>
      </c>
      <c r="AU185" s="155" t="s">
        <v>87</v>
      </c>
      <c r="AV185" s="12" t="s">
        <v>87</v>
      </c>
      <c r="AW185" s="12" t="s">
        <v>39</v>
      </c>
      <c r="AX185" s="12" t="s">
        <v>78</v>
      </c>
      <c r="AY185" s="155" t="s">
        <v>172</v>
      </c>
    </row>
    <row r="186" spans="2:65" s="12" customFormat="1" ht="10.199999999999999" x14ac:dyDescent="0.2">
      <c r="B186" s="154"/>
      <c r="D186" s="148" t="s">
        <v>184</v>
      </c>
      <c r="E186" s="155" t="s">
        <v>34</v>
      </c>
      <c r="F186" s="156" t="s">
        <v>766</v>
      </c>
      <c r="H186" s="157">
        <v>2.06</v>
      </c>
      <c r="I186" s="158"/>
      <c r="L186" s="154"/>
      <c r="M186" s="159"/>
      <c r="T186" s="160"/>
      <c r="AT186" s="155" t="s">
        <v>184</v>
      </c>
      <c r="AU186" s="155" t="s">
        <v>87</v>
      </c>
      <c r="AV186" s="12" t="s">
        <v>87</v>
      </c>
      <c r="AW186" s="12" t="s">
        <v>39</v>
      </c>
      <c r="AX186" s="12" t="s">
        <v>78</v>
      </c>
      <c r="AY186" s="155" t="s">
        <v>172</v>
      </c>
    </row>
    <row r="187" spans="2:65" s="15" customFormat="1" ht="10.199999999999999" x14ac:dyDescent="0.2">
      <c r="B187" s="177"/>
      <c r="D187" s="148" t="s">
        <v>184</v>
      </c>
      <c r="E187" s="178" t="s">
        <v>34</v>
      </c>
      <c r="F187" s="179" t="s">
        <v>345</v>
      </c>
      <c r="H187" s="180">
        <v>4.18</v>
      </c>
      <c r="I187" s="181"/>
      <c r="L187" s="177"/>
      <c r="M187" s="182"/>
      <c r="T187" s="183"/>
      <c r="AT187" s="178" t="s">
        <v>184</v>
      </c>
      <c r="AU187" s="178" t="s">
        <v>87</v>
      </c>
      <c r="AV187" s="15" t="s">
        <v>193</v>
      </c>
      <c r="AW187" s="15" t="s">
        <v>39</v>
      </c>
      <c r="AX187" s="15" t="s">
        <v>78</v>
      </c>
      <c r="AY187" s="178" t="s">
        <v>172</v>
      </c>
    </row>
    <row r="188" spans="2:65" s="12" customFormat="1" ht="10.199999999999999" x14ac:dyDescent="0.2">
      <c r="B188" s="154"/>
      <c r="D188" s="148" t="s">
        <v>184</v>
      </c>
      <c r="E188" s="155" t="s">
        <v>34</v>
      </c>
      <c r="F188" s="156" t="s">
        <v>775</v>
      </c>
      <c r="H188" s="157">
        <v>0.54300000000000004</v>
      </c>
      <c r="I188" s="158"/>
      <c r="L188" s="154"/>
      <c r="M188" s="159"/>
      <c r="T188" s="160"/>
      <c r="AT188" s="155" t="s">
        <v>184</v>
      </c>
      <c r="AU188" s="155" t="s">
        <v>87</v>
      </c>
      <c r="AV188" s="12" t="s">
        <v>87</v>
      </c>
      <c r="AW188" s="12" t="s">
        <v>39</v>
      </c>
      <c r="AX188" s="12" t="s">
        <v>85</v>
      </c>
      <c r="AY188" s="155" t="s">
        <v>172</v>
      </c>
    </row>
    <row r="189" spans="2:65" s="1" customFormat="1" ht="16.5" customHeight="1" x14ac:dyDescent="0.2">
      <c r="B189" s="34"/>
      <c r="C189" s="134" t="s">
        <v>347</v>
      </c>
      <c r="D189" s="134" t="s">
        <v>174</v>
      </c>
      <c r="E189" s="135" t="s">
        <v>348</v>
      </c>
      <c r="F189" s="136" t="s">
        <v>349</v>
      </c>
      <c r="G189" s="137" t="s">
        <v>177</v>
      </c>
      <c r="H189" s="138">
        <v>3</v>
      </c>
      <c r="I189" s="139"/>
      <c r="J189" s="140">
        <f>ROUND(I189*H189,2)</f>
        <v>0</v>
      </c>
      <c r="K189" s="141"/>
      <c r="L189" s="34"/>
      <c r="M189" s="142" t="s">
        <v>34</v>
      </c>
      <c r="N189" s="143" t="s">
        <v>49</v>
      </c>
      <c r="P189" s="144">
        <f>O189*H189</f>
        <v>0</v>
      </c>
      <c r="Q189" s="144">
        <v>4.2189999999999998E-2</v>
      </c>
      <c r="R189" s="144">
        <f>Q189*H189</f>
        <v>0.12656999999999999</v>
      </c>
      <c r="S189" s="144">
        <v>0</v>
      </c>
      <c r="T189" s="145">
        <f>S189*H189</f>
        <v>0</v>
      </c>
      <c r="AR189" s="146" t="s">
        <v>178</v>
      </c>
      <c r="AT189" s="146" t="s">
        <v>174</v>
      </c>
      <c r="AU189" s="146" t="s">
        <v>87</v>
      </c>
      <c r="AY189" s="18" t="s">
        <v>172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8" t="s">
        <v>85</v>
      </c>
      <c r="BK189" s="147">
        <f>ROUND(I189*H189,2)</f>
        <v>0</v>
      </c>
      <c r="BL189" s="18" t="s">
        <v>178</v>
      </c>
      <c r="BM189" s="146" t="s">
        <v>776</v>
      </c>
    </row>
    <row r="190" spans="2:65" s="1" customFormat="1" ht="10.199999999999999" x14ac:dyDescent="0.2">
      <c r="B190" s="34"/>
      <c r="D190" s="148" t="s">
        <v>180</v>
      </c>
      <c r="F190" s="149" t="s">
        <v>349</v>
      </c>
      <c r="I190" s="150"/>
      <c r="L190" s="34"/>
      <c r="M190" s="151"/>
      <c r="T190" s="55"/>
      <c r="AT190" s="18" t="s">
        <v>180</v>
      </c>
      <c r="AU190" s="18" t="s">
        <v>87</v>
      </c>
    </row>
    <row r="191" spans="2:65" s="14" customFormat="1" ht="10.199999999999999" x14ac:dyDescent="0.2">
      <c r="B191" s="171"/>
      <c r="D191" s="148" t="s">
        <v>184</v>
      </c>
      <c r="E191" s="172" t="s">
        <v>34</v>
      </c>
      <c r="F191" s="173" t="s">
        <v>351</v>
      </c>
      <c r="H191" s="172" t="s">
        <v>34</v>
      </c>
      <c r="I191" s="174"/>
      <c r="L191" s="171"/>
      <c r="M191" s="175"/>
      <c r="T191" s="176"/>
      <c r="AT191" s="172" t="s">
        <v>184</v>
      </c>
      <c r="AU191" s="172" t="s">
        <v>87</v>
      </c>
      <c r="AV191" s="14" t="s">
        <v>85</v>
      </c>
      <c r="AW191" s="14" t="s">
        <v>39</v>
      </c>
      <c r="AX191" s="14" t="s">
        <v>78</v>
      </c>
      <c r="AY191" s="172" t="s">
        <v>172</v>
      </c>
    </row>
    <row r="192" spans="2:65" s="12" customFormat="1" ht="10.199999999999999" x14ac:dyDescent="0.2">
      <c r="B192" s="154"/>
      <c r="D192" s="148" t="s">
        <v>184</v>
      </c>
      <c r="E192" s="155" t="s">
        <v>34</v>
      </c>
      <c r="F192" s="156" t="s">
        <v>777</v>
      </c>
      <c r="H192" s="157">
        <v>3</v>
      </c>
      <c r="I192" s="158"/>
      <c r="L192" s="154"/>
      <c r="M192" s="159"/>
      <c r="T192" s="160"/>
      <c r="AT192" s="155" t="s">
        <v>184</v>
      </c>
      <c r="AU192" s="155" t="s">
        <v>87</v>
      </c>
      <c r="AV192" s="12" t="s">
        <v>87</v>
      </c>
      <c r="AW192" s="12" t="s">
        <v>39</v>
      </c>
      <c r="AX192" s="12" t="s">
        <v>85</v>
      </c>
      <c r="AY192" s="155" t="s">
        <v>172</v>
      </c>
    </row>
    <row r="193" spans="2:65" s="11" customFormat="1" ht="22.8" customHeight="1" x14ac:dyDescent="0.25">
      <c r="B193" s="122"/>
      <c r="D193" s="123" t="s">
        <v>77</v>
      </c>
      <c r="E193" s="132" t="s">
        <v>178</v>
      </c>
      <c r="F193" s="132" t="s">
        <v>353</v>
      </c>
      <c r="I193" s="125"/>
      <c r="J193" s="133">
        <f>BK193</f>
        <v>0</v>
      </c>
      <c r="L193" s="122"/>
      <c r="M193" s="127"/>
      <c r="P193" s="128">
        <f>SUM(P194:P226)</f>
        <v>0</v>
      </c>
      <c r="R193" s="128">
        <f>SUM(R194:R226)</f>
        <v>2.1286854207999997</v>
      </c>
      <c r="T193" s="129">
        <f>SUM(T194:T226)</f>
        <v>0</v>
      </c>
      <c r="AR193" s="123" t="s">
        <v>85</v>
      </c>
      <c r="AT193" s="130" t="s">
        <v>77</v>
      </c>
      <c r="AU193" s="130" t="s">
        <v>85</v>
      </c>
      <c r="AY193" s="123" t="s">
        <v>172</v>
      </c>
      <c r="BK193" s="131">
        <f>SUM(BK194:BK226)</f>
        <v>0</v>
      </c>
    </row>
    <row r="194" spans="2:65" s="1" customFormat="1" ht="16.5" customHeight="1" x14ac:dyDescent="0.2">
      <c r="B194" s="34"/>
      <c r="C194" s="134" t="s">
        <v>354</v>
      </c>
      <c r="D194" s="134" t="s">
        <v>174</v>
      </c>
      <c r="E194" s="135" t="s">
        <v>355</v>
      </c>
      <c r="F194" s="136" t="s">
        <v>356</v>
      </c>
      <c r="G194" s="137" t="s">
        <v>215</v>
      </c>
      <c r="H194" s="138">
        <v>0.79500000000000004</v>
      </c>
      <c r="I194" s="139"/>
      <c r="J194" s="140">
        <f>ROUND(I194*H194,2)</f>
        <v>0</v>
      </c>
      <c r="K194" s="141"/>
      <c r="L194" s="34"/>
      <c r="M194" s="142" t="s">
        <v>34</v>
      </c>
      <c r="N194" s="143" t="s">
        <v>49</v>
      </c>
      <c r="P194" s="144">
        <f>O194*H194</f>
        <v>0</v>
      </c>
      <c r="Q194" s="144">
        <v>2.5020099999999998</v>
      </c>
      <c r="R194" s="144">
        <f>Q194*H194</f>
        <v>1.9890979499999999</v>
      </c>
      <c r="S194" s="144">
        <v>0</v>
      </c>
      <c r="T194" s="145">
        <f>S194*H194</f>
        <v>0</v>
      </c>
      <c r="AR194" s="146" t="s">
        <v>178</v>
      </c>
      <c r="AT194" s="146" t="s">
        <v>174</v>
      </c>
      <c r="AU194" s="146" t="s">
        <v>87</v>
      </c>
      <c r="AY194" s="18" t="s">
        <v>172</v>
      </c>
      <c r="BE194" s="147">
        <f>IF(N194="základní",J194,0)</f>
        <v>0</v>
      </c>
      <c r="BF194" s="147">
        <f>IF(N194="snížená",J194,0)</f>
        <v>0</v>
      </c>
      <c r="BG194" s="147">
        <f>IF(N194="zákl. přenesená",J194,0)</f>
        <v>0</v>
      </c>
      <c r="BH194" s="147">
        <f>IF(N194="sníž. přenesená",J194,0)</f>
        <v>0</v>
      </c>
      <c r="BI194" s="147">
        <f>IF(N194="nulová",J194,0)</f>
        <v>0</v>
      </c>
      <c r="BJ194" s="18" t="s">
        <v>85</v>
      </c>
      <c r="BK194" s="147">
        <f>ROUND(I194*H194,2)</f>
        <v>0</v>
      </c>
      <c r="BL194" s="18" t="s">
        <v>178</v>
      </c>
      <c r="BM194" s="146" t="s">
        <v>778</v>
      </c>
    </row>
    <row r="195" spans="2:65" s="1" customFormat="1" ht="19.2" x14ac:dyDescent="0.2">
      <c r="B195" s="34"/>
      <c r="D195" s="148" t="s">
        <v>180</v>
      </c>
      <c r="F195" s="149" t="s">
        <v>358</v>
      </c>
      <c r="I195" s="150"/>
      <c r="L195" s="34"/>
      <c r="M195" s="151"/>
      <c r="T195" s="55"/>
      <c r="AT195" s="18" t="s">
        <v>180</v>
      </c>
      <c r="AU195" s="18" t="s">
        <v>87</v>
      </c>
    </row>
    <row r="196" spans="2:65" s="1" customFormat="1" ht="10.199999999999999" x14ac:dyDescent="0.2">
      <c r="B196" s="34"/>
      <c r="D196" s="152" t="s">
        <v>182</v>
      </c>
      <c r="F196" s="153" t="s">
        <v>359</v>
      </c>
      <c r="I196" s="150"/>
      <c r="L196" s="34"/>
      <c r="M196" s="151"/>
      <c r="T196" s="55"/>
      <c r="AT196" s="18" t="s">
        <v>182</v>
      </c>
      <c r="AU196" s="18" t="s">
        <v>87</v>
      </c>
    </row>
    <row r="197" spans="2:65" s="12" customFormat="1" ht="10.199999999999999" x14ac:dyDescent="0.2">
      <c r="B197" s="154"/>
      <c r="D197" s="148" t="s">
        <v>184</v>
      </c>
      <c r="E197" s="155" t="s">
        <v>34</v>
      </c>
      <c r="F197" s="156" t="s">
        <v>779</v>
      </c>
      <c r="H197" s="157">
        <v>0.79500000000000004</v>
      </c>
      <c r="I197" s="158"/>
      <c r="L197" s="154"/>
      <c r="M197" s="159"/>
      <c r="T197" s="160"/>
      <c r="AT197" s="155" t="s">
        <v>184</v>
      </c>
      <c r="AU197" s="155" t="s">
        <v>87</v>
      </c>
      <c r="AV197" s="12" t="s">
        <v>87</v>
      </c>
      <c r="AW197" s="12" t="s">
        <v>39</v>
      </c>
      <c r="AX197" s="12" t="s">
        <v>85</v>
      </c>
      <c r="AY197" s="155" t="s">
        <v>172</v>
      </c>
    </row>
    <row r="198" spans="2:65" s="1" customFormat="1" ht="16.5" customHeight="1" x14ac:dyDescent="0.2">
      <c r="B198" s="34"/>
      <c r="C198" s="134" t="s">
        <v>361</v>
      </c>
      <c r="D198" s="134" t="s">
        <v>174</v>
      </c>
      <c r="E198" s="135" t="s">
        <v>362</v>
      </c>
      <c r="F198" s="136" t="s">
        <v>363</v>
      </c>
      <c r="G198" s="137" t="s">
        <v>177</v>
      </c>
      <c r="H198" s="138">
        <v>5.64</v>
      </c>
      <c r="I198" s="139"/>
      <c r="J198" s="140">
        <f>ROUND(I198*H198,2)</f>
        <v>0</v>
      </c>
      <c r="K198" s="141"/>
      <c r="L198" s="34"/>
      <c r="M198" s="142" t="s">
        <v>34</v>
      </c>
      <c r="N198" s="143" t="s">
        <v>49</v>
      </c>
      <c r="P198" s="144">
        <f>O198*H198</f>
        <v>0</v>
      </c>
      <c r="Q198" s="144">
        <v>5.3261999999999997E-3</v>
      </c>
      <c r="R198" s="144">
        <f>Q198*H198</f>
        <v>3.0039767999999998E-2</v>
      </c>
      <c r="S198" s="144">
        <v>0</v>
      </c>
      <c r="T198" s="145">
        <f>S198*H198</f>
        <v>0</v>
      </c>
      <c r="AR198" s="146" t="s">
        <v>178</v>
      </c>
      <c r="AT198" s="146" t="s">
        <v>174</v>
      </c>
      <c r="AU198" s="146" t="s">
        <v>87</v>
      </c>
      <c r="AY198" s="18" t="s">
        <v>172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8" t="s">
        <v>85</v>
      </c>
      <c r="BK198" s="147">
        <f>ROUND(I198*H198,2)</f>
        <v>0</v>
      </c>
      <c r="BL198" s="18" t="s">
        <v>178</v>
      </c>
      <c r="BM198" s="146" t="s">
        <v>780</v>
      </c>
    </row>
    <row r="199" spans="2:65" s="1" customFormat="1" ht="10.199999999999999" x14ac:dyDescent="0.2">
      <c r="B199" s="34"/>
      <c r="D199" s="148" t="s">
        <v>180</v>
      </c>
      <c r="F199" s="149" t="s">
        <v>365</v>
      </c>
      <c r="I199" s="150"/>
      <c r="L199" s="34"/>
      <c r="M199" s="151"/>
      <c r="T199" s="55"/>
      <c r="AT199" s="18" t="s">
        <v>180</v>
      </c>
      <c r="AU199" s="18" t="s">
        <v>87</v>
      </c>
    </row>
    <row r="200" spans="2:65" s="1" customFormat="1" ht="10.199999999999999" x14ac:dyDescent="0.2">
      <c r="B200" s="34"/>
      <c r="D200" s="152" t="s">
        <v>182</v>
      </c>
      <c r="F200" s="153" t="s">
        <v>518</v>
      </c>
      <c r="I200" s="150"/>
      <c r="L200" s="34"/>
      <c r="M200" s="151"/>
      <c r="T200" s="55"/>
      <c r="AT200" s="18" t="s">
        <v>182</v>
      </c>
      <c r="AU200" s="18" t="s">
        <v>87</v>
      </c>
    </row>
    <row r="201" spans="2:65" s="12" customFormat="1" ht="10.199999999999999" x14ac:dyDescent="0.2">
      <c r="B201" s="154"/>
      <c r="D201" s="148" t="s">
        <v>184</v>
      </c>
      <c r="E201" s="155" t="s">
        <v>34</v>
      </c>
      <c r="F201" s="156" t="s">
        <v>781</v>
      </c>
      <c r="H201" s="157">
        <v>1.89</v>
      </c>
      <c r="I201" s="158"/>
      <c r="L201" s="154"/>
      <c r="M201" s="159"/>
      <c r="T201" s="160"/>
      <c r="AT201" s="155" t="s">
        <v>184</v>
      </c>
      <c r="AU201" s="155" t="s">
        <v>87</v>
      </c>
      <c r="AV201" s="12" t="s">
        <v>87</v>
      </c>
      <c r="AW201" s="12" t="s">
        <v>39</v>
      </c>
      <c r="AX201" s="12" t="s">
        <v>78</v>
      </c>
      <c r="AY201" s="155" t="s">
        <v>172</v>
      </c>
    </row>
    <row r="202" spans="2:65" s="12" customFormat="1" ht="10.199999999999999" x14ac:dyDescent="0.2">
      <c r="B202" s="154"/>
      <c r="D202" s="148" t="s">
        <v>184</v>
      </c>
      <c r="E202" s="155" t="s">
        <v>34</v>
      </c>
      <c r="F202" s="156" t="s">
        <v>782</v>
      </c>
      <c r="H202" s="157">
        <v>3.75</v>
      </c>
      <c r="I202" s="158"/>
      <c r="L202" s="154"/>
      <c r="M202" s="159"/>
      <c r="T202" s="160"/>
      <c r="AT202" s="155" t="s">
        <v>184</v>
      </c>
      <c r="AU202" s="155" t="s">
        <v>87</v>
      </c>
      <c r="AV202" s="12" t="s">
        <v>87</v>
      </c>
      <c r="AW202" s="12" t="s">
        <v>39</v>
      </c>
      <c r="AX202" s="12" t="s">
        <v>78</v>
      </c>
      <c r="AY202" s="155" t="s">
        <v>172</v>
      </c>
    </row>
    <row r="203" spans="2:65" s="13" customFormat="1" ht="10.199999999999999" x14ac:dyDescent="0.2">
      <c r="B203" s="164"/>
      <c r="D203" s="148" t="s">
        <v>184</v>
      </c>
      <c r="E203" s="165" t="s">
        <v>34</v>
      </c>
      <c r="F203" s="166" t="s">
        <v>259</v>
      </c>
      <c r="H203" s="167">
        <v>5.64</v>
      </c>
      <c r="I203" s="168"/>
      <c r="L203" s="164"/>
      <c r="M203" s="169"/>
      <c r="T203" s="170"/>
      <c r="AT203" s="165" t="s">
        <v>184</v>
      </c>
      <c r="AU203" s="165" t="s">
        <v>87</v>
      </c>
      <c r="AV203" s="13" t="s">
        <v>178</v>
      </c>
      <c r="AW203" s="13" t="s">
        <v>39</v>
      </c>
      <c r="AX203" s="13" t="s">
        <v>85</v>
      </c>
      <c r="AY203" s="165" t="s">
        <v>172</v>
      </c>
    </row>
    <row r="204" spans="2:65" s="1" customFormat="1" ht="16.5" customHeight="1" x14ac:dyDescent="0.2">
      <c r="B204" s="34"/>
      <c r="C204" s="134" t="s">
        <v>7</v>
      </c>
      <c r="D204" s="134" t="s">
        <v>174</v>
      </c>
      <c r="E204" s="135" t="s">
        <v>369</v>
      </c>
      <c r="F204" s="136" t="s">
        <v>370</v>
      </c>
      <c r="G204" s="137" t="s">
        <v>177</v>
      </c>
      <c r="H204" s="138">
        <v>5.64</v>
      </c>
      <c r="I204" s="139"/>
      <c r="J204" s="140">
        <f>ROUND(I204*H204,2)</f>
        <v>0</v>
      </c>
      <c r="K204" s="141"/>
      <c r="L204" s="34"/>
      <c r="M204" s="142" t="s">
        <v>34</v>
      </c>
      <c r="N204" s="143" t="s">
        <v>49</v>
      </c>
      <c r="P204" s="144">
        <f>O204*H204</f>
        <v>0</v>
      </c>
      <c r="Q204" s="144">
        <v>0</v>
      </c>
      <c r="R204" s="144">
        <f>Q204*H204</f>
        <v>0</v>
      </c>
      <c r="S204" s="144">
        <v>0</v>
      </c>
      <c r="T204" s="145">
        <f>S204*H204</f>
        <v>0</v>
      </c>
      <c r="AR204" s="146" t="s">
        <v>178</v>
      </c>
      <c r="AT204" s="146" t="s">
        <v>174</v>
      </c>
      <c r="AU204" s="146" t="s">
        <v>87</v>
      </c>
      <c r="AY204" s="18" t="s">
        <v>172</v>
      </c>
      <c r="BE204" s="147">
        <f>IF(N204="základní",J204,0)</f>
        <v>0</v>
      </c>
      <c r="BF204" s="147">
        <f>IF(N204="snížená",J204,0)</f>
        <v>0</v>
      </c>
      <c r="BG204" s="147">
        <f>IF(N204="zákl. přenesená",J204,0)</f>
        <v>0</v>
      </c>
      <c r="BH204" s="147">
        <f>IF(N204="sníž. přenesená",J204,0)</f>
        <v>0</v>
      </c>
      <c r="BI204" s="147">
        <f>IF(N204="nulová",J204,0)</f>
        <v>0</v>
      </c>
      <c r="BJ204" s="18" t="s">
        <v>85</v>
      </c>
      <c r="BK204" s="147">
        <f>ROUND(I204*H204,2)</f>
        <v>0</v>
      </c>
      <c r="BL204" s="18" t="s">
        <v>178</v>
      </c>
      <c r="BM204" s="146" t="s">
        <v>783</v>
      </c>
    </row>
    <row r="205" spans="2:65" s="1" customFormat="1" ht="10.199999999999999" x14ac:dyDescent="0.2">
      <c r="B205" s="34"/>
      <c r="D205" s="148" t="s">
        <v>180</v>
      </c>
      <c r="F205" s="149" t="s">
        <v>372</v>
      </c>
      <c r="I205" s="150"/>
      <c r="L205" s="34"/>
      <c r="M205" s="151"/>
      <c r="T205" s="55"/>
      <c r="AT205" s="18" t="s">
        <v>180</v>
      </c>
      <c r="AU205" s="18" t="s">
        <v>87</v>
      </c>
    </row>
    <row r="206" spans="2:65" s="1" customFormat="1" ht="10.199999999999999" x14ac:dyDescent="0.2">
      <c r="B206" s="34"/>
      <c r="D206" s="152" t="s">
        <v>182</v>
      </c>
      <c r="F206" s="153" t="s">
        <v>522</v>
      </c>
      <c r="I206" s="150"/>
      <c r="L206" s="34"/>
      <c r="M206" s="151"/>
      <c r="T206" s="55"/>
      <c r="AT206" s="18" t="s">
        <v>182</v>
      </c>
      <c r="AU206" s="18" t="s">
        <v>87</v>
      </c>
    </row>
    <row r="207" spans="2:65" s="1" customFormat="1" ht="16.5" customHeight="1" x14ac:dyDescent="0.2">
      <c r="B207" s="34"/>
      <c r="C207" s="134" t="s">
        <v>374</v>
      </c>
      <c r="D207" s="134" t="s">
        <v>174</v>
      </c>
      <c r="E207" s="135" t="s">
        <v>375</v>
      </c>
      <c r="F207" s="136" t="s">
        <v>376</v>
      </c>
      <c r="G207" s="137" t="s">
        <v>177</v>
      </c>
      <c r="H207" s="138">
        <v>4</v>
      </c>
      <c r="I207" s="139"/>
      <c r="J207" s="140">
        <f>ROUND(I207*H207,2)</f>
        <v>0</v>
      </c>
      <c r="K207" s="141"/>
      <c r="L207" s="34"/>
      <c r="M207" s="142" t="s">
        <v>34</v>
      </c>
      <c r="N207" s="143" t="s">
        <v>49</v>
      </c>
      <c r="P207" s="144">
        <f>O207*H207</f>
        <v>0</v>
      </c>
      <c r="Q207" s="144">
        <v>8.0555999999999998E-4</v>
      </c>
      <c r="R207" s="144">
        <f>Q207*H207</f>
        <v>3.2222399999999999E-3</v>
      </c>
      <c r="S207" s="144">
        <v>0</v>
      </c>
      <c r="T207" s="145">
        <f>S207*H207</f>
        <v>0</v>
      </c>
      <c r="AR207" s="146" t="s">
        <v>178</v>
      </c>
      <c r="AT207" s="146" t="s">
        <v>174</v>
      </c>
      <c r="AU207" s="146" t="s">
        <v>87</v>
      </c>
      <c r="AY207" s="18" t="s">
        <v>172</v>
      </c>
      <c r="BE207" s="147">
        <f>IF(N207="základní",J207,0)</f>
        <v>0</v>
      </c>
      <c r="BF207" s="147">
        <f>IF(N207="snížená",J207,0)</f>
        <v>0</v>
      </c>
      <c r="BG207" s="147">
        <f>IF(N207="zákl. přenesená",J207,0)</f>
        <v>0</v>
      </c>
      <c r="BH207" s="147">
        <f>IF(N207="sníž. přenesená",J207,0)</f>
        <v>0</v>
      </c>
      <c r="BI207" s="147">
        <f>IF(N207="nulová",J207,0)</f>
        <v>0</v>
      </c>
      <c r="BJ207" s="18" t="s">
        <v>85</v>
      </c>
      <c r="BK207" s="147">
        <f>ROUND(I207*H207,2)</f>
        <v>0</v>
      </c>
      <c r="BL207" s="18" t="s">
        <v>178</v>
      </c>
      <c r="BM207" s="146" t="s">
        <v>784</v>
      </c>
    </row>
    <row r="208" spans="2:65" s="1" customFormat="1" ht="10.199999999999999" x14ac:dyDescent="0.2">
      <c r="B208" s="34"/>
      <c r="D208" s="148" t="s">
        <v>180</v>
      </c>
      <c r="F208" s="149" t="s">
        <v>378</v>
      </c>
      <c r="I208" s="150"/>
      <c r="L208" s="34"/>
      <c r="M208" s="151"/>
      <c r="T208" s="55"/>
      <c r="AT208" s="18" t="s">
        <v>180</v>
      </c>
      <c r="AU208" s="18" t="s">
        <v>87</v>
      </c>
    </row>
    <row r="209" spans="2:65" s="1" customFormat="1" ht="10.199999999999999" x14ac:dyDescent="0.2">
      <c r="B209" s="34"/>
      <c r="D209" s="152" t="s">
        <v>182</v>
      </c>
      <c r="F209" s="153" t="s">
        <v>524</v>
      </c>
      <c r="I209" s="150"/>
      <c r="L209" s="34"/>
      <c r="M209" s="151"/>
      <c r="T209" s="55"/>
      <c r="AT209" s="18" t="s">
        <v>182</v>
      </c>
      <c r="AU209" s="18" t="s">
        <v>87</v>
      </c>
    </row>
    <row r="210" spans="2:65" s="12" customFormat="1" ht="10.199999999999999" x14ac:dyDescent="0.2">
      <c r="B210" s="154"/>
      <c r="D210" s="148" t="s">
        <v>184</v>
      </c>
      <c r="E210" s="155" t="s">
        <v>34</v>
      </c>
      <c r="F210" s="156" t="s">
        <v>368</v>
      </c>
      <c r="H210" s="157">
        <v>4</v>
      </c>
      <c r="I210" s="158"/>
      <c r="L210" s="154"/>
      <c r="M210" s="159"/>
      <c r="T210" s="160"/>
      <c r="AT210" s="155" t="s">
        <v>184</v>
      </c>
      <c r="AU210" s="155" t="s">
        <v>87</v>
      </c>
      <c r="AV210" s="12" t="s">
        <v>87</v>
      </c>
      <c r="AW210" s="12" t="s">
        <v>39</v>
      </c>
      <c r="AX210" s="12" t="s">
        <v>78</v>
      </c>
      <c r="AY210" s="155" t="s">
        <v>172</v>
      </c>
    </row>
    <row r="211" spans="2:65" s="13" customFormat="1" ht="10.199999999999999" x14ac:dyDescent="0.2">
      <c r="B211" s="164"/>
      <c r="D211" s="148" t="s">
        <v>184</v>
      </c>
      <c r="E211" s="165" t="s">
        <v>34</v>
      </c>
      <c r="F211" s="166" t="s">
        <v>259</v>
      </c>
      <c r="H211" s="167">
        <v>4</v>
      </c>
      <c r="I211" s="168"/>
      <c r="L211" s="164"/>
      <c r="M211" s="169"/>
      <c r="T211" s="170"/>
      <c r="AT211" s="165" t="s">
        <v>184</v>
      </c>
      <c r="AU211" s="165" t="s">
        <v>87</v>
      </c>
      <c r="AV211" s="13" t="s">
        <v>178</v>
      </c>
      <c r="AW211" s="13" t="s">
        <v>39</v>
      </c>
      <c r="AX211" s="13" t="s">
        <v>85</v>
      </c>
      <c r="AY211" s="165" t="s">
        <v>172</v>
      </c>
    </row>
    <row r="212" spans="2:65" s="1" customFormat="1" ht="16.5" customHeight="1" x14ac:dyDescent="0.2">
      <c r="B212" s="34"/>
      <c r="C212" s="134" t="s">
        <v>380</v>
      </c>
      <c r="D212" s="134" t="s">
        <v>174</v>
      </c>
      <c r="E212" s="135" t="s">
        <v>381</v>
      </c>
      <c r="F212" s="136" t="s">
        <v>382</v>
      </c>
      <c r="G212" s="137" t="s">
        <v>177</v>
      </c>
      <c r="H212" s="138">
        <v>4</v>
      </c>
      <c r="I212" s="139"/>
      <c r="J212" s="140">
        <f>ROUND(I212*H212,2)</f>
        <v>0</v>
      </c>
      <c r="K212" s="141"/>
      <c r="L212" s="34"/>
      <c r="M212" s="142" t="s">
        <v>34</v>
      </c>
      <c r="N212" s="143" t="s">
        <v>49</v>
      </c>
      <c r="P212" s="144">
        <f>O212*H212</f>
        <v>0</v>
      </c>
      <c r="Q212" s="144">
        <v>0</v>
      </c>
      <c r="R212" s="144">
        <f>Q212*H212</f>
        <v>0</v>
      </c>
      <c r="S212" s="144">
        <v>0</v>
      </c>
      <c r="T212" s="145">
        <f>S212*H212</f>
        <v>0</v>
      </c>
      <c r="AR212" s="146" t="s">
        <v>178</v>
      </c>
      <c r="AT212" s="146" t="s">
        <v>174</v>
      </c>
      <c r="AU212" s="146" t="s">
        <v>87</v>
      </c>
      <c r="AY212" s="18" t="s">
        <v>172</v>
      </c>
      <c r="BE212" s="147">
        <f>IF(N212="základní",J212,0)</f>
        <v>0</v>
      </c>
      <c r="BF212" s="147">
        <f>IF(N212="snížená",J212,0)</f>
        <v>0</v>
      </c>
      <c r="BG212" s="147">
        <f>IF(N212="zákl. přenesená",J212,0)</f>
        <v>0</v>
      </c>
      <c r="BH212" s="147">
        <f>IF(N212="sníž. přenesená",J212,0)</f>
        <v>0</v>
      </c>
      <c r="BI212" s="147">
        <f>IF(N212="nulová",J212,0)</f>
        <v>0</v>
      </c>
      <c r="BJ212" s="18" t="s">
        <v>85</v>
      </c>
      <c r="BK212" s="147">
        <f>ROUND(I212*H212,2)</f>
        <v>0</v>
      </c>
      <c r="BL212" s="18" t="s">
        <v>178</v>
      </c>
      <c r="BM212" s="146" t="s">
        <v>785</v>
      </c>
    </row>
    <row r="213" spans="2:65" s="1" customFormat="1" ht="10.199999999999999" x14ac:dyDescent="0.2">
      <c r="B213" s="34"/>
      <c r="D213" s="148" t="s">
        <v>180</v>
      </c>
      <c r="F213" s="149" t="s">
        <v>384</v>
      </c>
      <c r="I213" s="150"/>
      <c r="L213" s="34"/>
      <c r="M213" s="151"/>
      <c r="T213" s="55"/>
      <c r="AT213" s="18" t="s">
        <v>180</v>
      </c>
      <c r="AU213" s="18" t="s">
        <v>87</v>
      </c>
    </row>
    <row r="214" spans="2:65" s="1" customFormat="1" ht="10.199999999999999" x14ac:dyDescent="0.2">
      <c r="B214" s="34"/>
      <c r="D214" s="152" t="s">
        <v>182</v>
      </c>
      <c r="F214" s="153" t="s">
        <v>526</v>
      </c>
      <c r="I214" s="150"/>
      <c r="L214" s="34"/>
      <c r="M214" s="151"/>
      <c r="T214" s="55"/>
      <c r="AT214" s="18" t="s">
        <v>182</v>
      </c>
      <c r="AU214" s="18" t="s">
        <v>87</v>
      </c>
    </row>
    <row r="215" spans="2:65" s="1" customFormat="1" ht="16.5" customHeight="1" x14ac:dyDescent="0.2">
      <c r="B215" s="34"/>
      <c r="C215" s="134" t="s">
        <v>386</v>
      </c>
      <c r="D215" s="134" t="s">
        <v>174</v>
      </c>
      <c r="E215" s="135" t="s">
        <v>387</v>
      </c>
      <c r="F215" s="136" t="s">
        <v>388</v>
      </c>
      <c r="G215" s="137" t="s">
        <v>177</v>
      </c>
      <c r="H215" s="138">
        <v>1.89</v>
      </c>
      <c r="I215" s="139"/>
      <c r="J215" s="140">
        <f>ROUND(I215*H215,2)</f>
        <v>0</v>
      </c>
      <c r="K215" s="141"/>
      <c r="L215" s="34"/>
      <c r="M215" s="142" t="s">
        <v>34</v>
      </c>
      <c r="N215" s="143" t="s">
        <v>49</v>
      </c>
      <c r="P215" s="144">
        <f>O215*H215</f>
        <v>0</v>
      </c>
      <c r="Q215" s="144">
        <v>3.2000000000000002E-3</v>
      </c>
      <c r="R215" s="144">
        <f>Q215*H215</f>
        <v>6.0479999999999996E-3</v>
      </c>
      <c r="S215" s="144">
        <v>0</v>
      </c>
      <c r="T215" s="145">
        <f>S215*H215</f>
        <v>0</v>
      </c>
      <c r="AR215" s="146" t="s">
        <v>178</v>
      </c>
      <c r="AT215" s="146" t="s">
        <v>174</v>
      </c>
      <c r="AU215" s="146" t="s">
        <v>87</v>
      </c>
      <c r="AY215" s="18" t="s">
        <v>172</v>
      </c>
      <c r="BE215" s="147">
        <f>IF(N215="základní",J215,0)</f>
        <v>0</v>
      </c>
      <c r="BF215" s="147">
        <f>IF(N215="snížená",J215,0)</f>
        <v>0</v>
      </c>
      <c r="BG215" s="147">
        <f>IF(N215="zákl. přenesená",J215,0)</f>
        <v>0</v>
      </c>
      <c r="BH215" s="147">
        <f>IF(N215="sníž. přenesená",J215,0)</f>
        <v>0</v>
      </c>
      <c r="BI215" s="147">
        <f>IF(N215="nulová",J215,0)</f>
        <v>0</v>
      </c>
      <c r="BJ215" s="18" t="s">
        <v>85</v>
      </c>
      <c r="BK215" s="147">
        <f>ROUND(I215*H215,2)</f>
        <v>0</v>
      </c>
      <c r="BL215" s="18" t="s">
        <v>178</v>
      </c>
      <c r="BM215" s="146" t="s">
        <v>786</v>
      </c>
    </row>
    <row r="216" spans="2:65" s="1" customFormat="1" ht="10.199999999999999" x14ac:dyDescent="0.2">
      <c r="B216" s="34"/>
      <c r="D216" s="148" t="s">
        <v>180</v>
      </c>
      <c r="F216" s="149" t="s">
        <v>390</v>
      </c>
      <c r="I216" s="150"/>
      <c r="L216" s="34"/>
      <c r="M216" s="151"/>
      <c r="T216" s="55"/>
      <c r="AT216" s="18" t="s">
        <v>180</v>
      </c>
      <c r="AU216" s="18" t="s">
        <v>87</v>
      </c>
    </row>
    <row r="217" spans="2:65" s="1" customFormat="1" ht="10.199999999999999" x14ac:dyDescent="0.2">
      <c r="B217" s="34"/>
      <c r="D217" s="152" t="s">
        <v>182</v>
      </c>
      <c r="F217" s="153" t="s">
        <v>528</v>
      </c>
      <c r="I217" s="150"/>
      <c r="L217" s="34"/>
      <c r="M217" s="151"/>
      <c r="T217" s="55"/>
      <c r="AT217" s="18" t="s">
        <v>182</v>
      </c>
      <c r="AU217" s="18" t="s">
        <v>87</v>
      </c>
    </row>
    <row r="218" spans="2:65" s="12" customFormat="1" ht="10.199999999999999" x14ac:dyDescent="0.2">
      <c r="B218" s="154"/>
      <c r="D218" s="148" t="s">
        <v>184</v>
      </c>
      <c r="E218" s="155" t="s">
        <v>34</v>
      </c>
      <c r="F218" s="156" t="s">
        <v>781</v>
      </c>
      <c r="H218" s="157">
        <v>1.89</v>
      </c>
      <c r="I218" s="158"/>
      <c r="L218" s="154"/>
      <c r="M218" s="159"/>
      <c r="T218" s="160"/>
      <c r="AT218" s="155" t="s">
        <v>184</v>
      </c>
      <c r="AU218" s="155" t="s">
        <v>87</v>
      </c>
      <c r="AV218" s="12" t="s">
        <v>87</v>
      </c>
      <c r="AW218" s="12" t="s">
        <v>39</v>
      </c>
      <c r="AX218" s="12" t="s">
        <v>78</v>
      </c>
      <c r="AY218" s="155" t="s">
        <v>172</v>
      </c>
    </row>
    <row r="219" spans="2:65" s="13" customFormat="1" ht="10.199999999999999" x14ac:dyDescent="0.2">
      <c r="B219" s="164"/>
      <c r="D219" s="148" t="s">
        <v>184</v>
      </c>
      <c r="E219" s="165" t="s">
        <v>34</v>
      </c>
      <c r="F219" s="166" t="s">
        <v>259</v>
      </c>
      <c r="H219" s="167">
        <v>1.89</v>
      </c>
      <c r="I219" s="168"/>
      <c r="L219" s="164"/>
      <c r="M219" s="169"/>
      <c r="T219" s="170"/>
      <c r="AT219" s="165" t="s">
        <v>184</v>
      </c>
      <c r="AU219" s="165" t="s">
        <v>87</v>
      </c>
      <c r="AV219" s="13" t="s">
        <v>178</v>
      </c>
      <c r="AW219" s="13" t="s">
        <v>39</v>
      </c>
      <c r="AX219" s="13" t="s">
        <v>85</v>
      </c>
      <c r="AY219" s="165" t="s">
        <v>172</v>
      </c>
    </row>
    <row r="220" spans="2:65" s="1" customFormat="1" ht="16.5" customHeight="1" x14ac:dyDescent="0.2">
      <c r="B220" s="34"/>
      <c r="C220" s="134" t="s">
        <v>393</v>
      </c>
      <c r="D220" s="134" t="s">
        <v>174</v>
      </c>
      <c r="E220" s="135" t="s">
        <v>394</v>
      </c>
      <c r="F220" s="136" t="s">
        <v>395</v>
      </c>
      <c r="G220" s="137" t="s">
        <v>228</v>
      </c>
      <c r="H220" s="138">
        <v>9.5000000000000001E-2</v>
      </c>
      <c r="I220" s="139"/>
      <c r="J220" s="140">
        <f>ROUND(I220*H220,2)</f>
        <v>0</v>
      </c>
      <c r="K220" s="141"/>
      <c r="L220" s="34"/>
      <c r="M220" s="142" t="s">
        <v>34</v>
      </c>
      <c r="N220" s="143" t="s">
        <v>49</v>
      </c>
      <c r="P220" s="144">
        <f>O220*H220</f>
        <v>0</v>
      </c>
      <c r="Q220" s="144">
        <v>1.0555522399999999</v>
      </c>
      <c r="R220" s="144">
        <f>Q220*H220</f>
        <v>0.10027746279999999</v>
      </c>
      <c r="S220" s="144">
        <v>0</v>
      </c>
      <c r="T220" s="145">
        <f>S220*H220</f>
        <v>0</v>
      </c>
      <c r="AR220" s="146" t="s">
        <v>178</v>
      </c>
      <c r="AT220" s="146" t="s">
        <v>174</v>
      </c>
      <c r="AU220" s="146" t="s">
        <v>87</v>
      </c>
      <c r="AY220" s="18" t="s">
        <v>172</v>
      </c>
      <c r="BE220" s="147">
        <f>IF(N220="základní",J220,0)</f>
        <v>0</v>
      </c>
      <c r="BF220" s="147">
        <f>IF(N220="snížená",J220,0)</f>
        <v>0</v>
      </c>
      <c r="BG220" s="147">
        <f>IF(N220="zákl. přenesená",J220,0)</f>
        <v>0</v>
      </c>
      <c r="BH220" s="147">
        <f>IF(N220="sníž. přenesená",J220,0)</f>
        <v>0</v>
      </c>
      <c r="BI220" s="147">
        <f>IF(N220="nulová",J220,0)</f>
        <v>0</v>
      </c>
      <c r="BJ220" s="18" t="s">
        <v>85</v>
      </c>
      <c r="BK220" s="147">
        <f>ROUND(I220*H220,2)</f>
        <v>0</v>
      </c>
      <c r="BL220" s="18" t="s">
        <v>178</v>
      </c>
      <c r="BM220" s="146" t="s">
        <v>787</v>
      </c>
    </row>
    <row r="221" spans="2:65" s="1" customFormat="1" ht="28.8" x14ac:dyDescent="0.2">
      <c r="B221" s="34"/>
      <c r="D221" s="148" t="s">
        <v>180</v>
      </c>
      <c r="F221" s="149" t="s">
        <v>397</v>
      </c>
      <c r="I221" s="150"/>
      <c r="L221" s="34"/>
      <c r="M221" s="151"/>
      <c r="T221" s="55"/>
      <c r="AT221" s="18" t="s">
        <v>180</v>
      </c>
      <c r="AU221" s="18" t="s">
        <v>87</v>
      </c>
    </row>
    <row r="222" spans="2:65" s="1" customFormat="1" ht="10.199999999999999" x14ac:dyDescent="0.2">
      <c r="B222" s="34"/>
      <c r="D222" s="152" t="s">
        <v>182</v>
      </c>
      <c r="F222" s="153" t="s">
        <v>530</v>
      </c>
      <c r="I222" s="150"/>
      <c r="L222" s="34"/>
      <c r="M222" s="151"/>
      <c r="T222" s="55"/>
      <c r="AT222" s="18" t="s">
        <v>182</v>
      </c>
      <c r="AU222" s="18" t="s">
        <v>87</v>
      </c>
    </row>
    <row r="223" spans="2:65" s="14" customFormat="1" ht="10.199999999999999" x14ac:dyDescent="0.2">
      <c r="B223" s="171"/>
      <c r="D223" s="148" t="s">
        <v>184</v>
      </c>
      <c r="E223" s="172" t="s">
        <v>34</v>
      </c>
      <c r="F223" s="173" t="s">
        <v>399</v>
      </c>
      <c r="H223" s="172" t="s">
        <v>34</v>
      </c>
      <c r="I223" s="174"/>
      <c r="L223" s="171"/>
      <c r="M223" s="175"/>
      <c r="T223" s="176"/>
      <c r="AT223" s="172" t="s">
        <v>184</v>
      </c>
      <c r="AU223" s="172" t="s">
        <v>87</v>
      </c>
      <c r="AV223" s="14" t="s">
        <v>85</v>
      </c>
      <c r="AW223" s="14" t="s">
        <v>39</v>
      </c>
      <c r="AX223" s="14" t="s">
        <v>78</v>
      </c>
      <c r="AY223" s="172" t="s">
        <v>172</v>
      </c>
    </row>
    <row r="224" spans="2:65" s="14" customFormat="1" ht="10.199999999999999" x14ac:dyDescent="0.2">
      <c r="B224" s="171"/>
      <c r="D224" s="148" t="s">
        <v>184</v>
      </c>
      <c r="E224" s="172" t="s">
        <v>34</v>
      </c>
      <c r="F224" s="173" t="s">
        <v>400</v>
      </c>
      <c r="H224" s="172" t="s">
        <v>34</v>
      </c>
      <c r="I224" s="174"/>
      <c r="L224" s="171"/>
      <c r="M224" s="175"/>
      <c r="T224" s="176"/>
      <c r="AT224" s="172" t="s">
        <v>184</v>
      </c>
      <c r="AU224" s="172" t="s">
        <v>87</v>
      </c>
      <c r="AV224" s="14" t="s">
        <v>85</v>
      </c>
      <c r="AW224" s="14" t="s">
        <v>39</v>
      </c>
      <c r="AX224" s="14" t="s">
        <v>78</v>
      </c>
      <c r="AY224" s="172" t="s">
        <v>172</v>
      </c>
    </row>
    <row r="225" spans="2:65" s="12" customFormat="1" ht="10.199999999999999" x14ac:dyDescent="0.2">
      <c r="B225" s="154"/>
      <c r="D225" s="148" t="s">
        <v>184</v>
      </c>
      <c r="E225" s="155" t="s">
        <v>34</v>
      </c>
      <c r="F225" s="156" t="s">
        <v>779</v>
      </c>
      <c r="H225" s="157">
        <v>0.79500000000000004</v>
      </c>
      <c r="I225" s="158"/>
      <c r="L225" s="154"/>
      <c r="M225" s="159"/>
      <c r="T225" s="160"/>
      <c r="AT225" s="155" t="s">
        <v>184</v>
      </c>
      <c r="AU225" s="155" t="s">
        <v>87</v>
      </c>
      <c r="AV225" s="12" t="s">
        <v>87</v>
      </c>
      <c r="AW225" s="12" t="s">
        <v>39</v>
      </c>
      <c r="AX225" s="12" t="s">
        <v>78</v>
      </c>
      <c r="AY225" s="155" t="s">
        <v>172</v>
      </c>
    </row>
    <row r="226" spans="2:65" s="12" customFormat="1" ht="10.199999999999999" x14ac:dyDescent="0.2">
      <c r="B226" s="154"/>
      <c r="D226" s="148" t="s">
        <v>184</v>
      </c>
      <c r="E226" s="155" t="s">
        <v>34</v>
      </c>
      <c r="F226" s="156" t="s">
        <v>788</v>
      </c>
      <c r="H226" s="157">
        <v>9.5000000000000001E-2</v>
      </c>
      <c r="I226" s="158"/>
      <c r="L226" s="154"/>
      <c r="M226" s="159"/>
      <c r="T226" s="160"/>
      <c r="AT226" s="155" t="s">
        <v>184</v>
      </c>
      <c r="AU226" s="155" t="s">
        <v>87</v>
      </c>
      <c r="AV226" s="12" t="s">
        <v>87</v>
      </c>
      <c r="AW226" s="12" t="s">
        <v>39</v>
      </c>
      <c r="AX226" s="12" t="s">
        <v>85</v>
      </c>
      <c r="AY226" s="155" t="s">
        <v>172</v>
      </c>
    </row>
    <row r="227" spans="2:65" s="11" customFormat="1" ht="22.8" customHeight="1" x14ac:dyDescent="0.25">
      <c r="B227" s="122"/>
      <c r="D227" s="123" t="s">
        <v>77</v>
      </c>
      <c r="E227" s="132" t="s">
        <v>269</v>
      </c>
      <c r="F227" s="132" t="s">
        <v>402</v>
      </c>
      <c r="I227" s="125"/>
      <c r="J227" s="133">
        <f>BK227</f>
        <v>0</v>
      </c>
      <c r="L227" s="122"/>
      <c r="M227" s="127"/>
      <c r="P227" s="128">
        <f>SUM(P228:P241)</f>
        <v>0</v>
      </c>
      <c r="R227" s="128">
        <f>SUM(R228:R241)</f>
        <v>0</v>
      </c>
      <c r="T227" s="129">
        <f>SUM(T228:T241)</f>
        <v>0</v>
      </c>
      <c r="AR227" s="123" t="s">
        <v>85</v>
      </c>
      <c r="AT227" s="130" t="s">
        <v>77</v>
      </c>
      <c r="AU227" s="130" t="s">
        <v>85</v>
      </c>
      <c r="AY227" s="123" t="s">
        <v>172</v>
      </c>
      <c r="BK227" s="131">
        <f>SUM(BK228:BK241)</f>
        <v>0</v>
      </c>
    </row>
    <row r="228" spans="2:65" s="1" customFormat="1" ht="21.75" customHeight="1" x14ac:dyDescent="0.2">
      <c r="B228" s="34"/>
      <c r="C228" s="134" t="s">
        <v>403</v>
      </c>
      <c r="D228" s="134" t="s">
        <v>174</v>
      </c>
      <c r="E228" s="135" t="s">
        <v>404</v>
      </c>
      <c r="F228" s="136" t="s">
        <v>405</v>
      </c>
      <c r="G228" s="137" t="s">
        <v>177</v>
      </c>
      <c r="H228" s="138">
        <v>10.6</v>
      </c>
      <c r="I228" s="139"/>
      <c r="J228" s="140">
        <f>ROUND(I228*H228,2)</f>
        <v>0</v>
      </c>
      <c r="K228" s="141"/>
      <c r="L228" s="34"/>
      <c r="M228" s="142" t="s">
        <v>34</v>
      </c>
      <c r="N228" s="143" t="s">
        <v>49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178</v>
      </c>
      <c r="AT228" s="146" t="s">
        <v>174</v>
      </c>
      <c r="AU228" s="146" t="s">
        <v>87</v>
      </c>
      <c r="AY228" s="18" t="s">
        <v>172</v>
      </c>
      <c r="BE228" s="147">
        <f>IF(N228="základní",J228,0)</f>
        <v>0</v>
      </c>
      <c r="BF228" s="147">
        <f>IF(N228="snížená",J228,0)</f>
        <v>0</v>
      </c>
      <c r="BG228" s="147">
        <f>IF(N228="zákl. přenesená",J228,0)</f>
        <v>0</v>
      </c>
      <c r="BH228" s="147">
        <f>IF(N228="sníž. přenesená",J228,0)</f>
        <v>0</v>
      </c>
      <c r="BI228" s="147">
        <f>IF(N228="nulová",J228,0)</f>
        <v>0</v>
      </c>
      <c r="BJ228" s="18" t="s">
        <v>85</v>
      </c>
      <c r="BK228" s="147">
        <f>ROUND(I228*H228,2)</f>
        <v>0</v>
      </c>
      <c r="BL228" s="18" t="s">
        <v>178</v>
      </c>
      <c r="BM228" s="146" t="s">
        <v>789</v>
      </c>
    </row>
    <row r="229" spans="2:65" s="1" customFormat="1" ht="19.2" x14ac:dyDescent="0.2">
      <c r="B229" s="34"/>
      <c r="D229" s="148" t="s">
        <v>180</v>
      </c>
      <c r="F229" s="149" t="s">
        <v>533</v>
      </c>
      <c r="I229" s="150"/>
      <c r="L229" s="34"/>
      <c r="M229" s="151"/>
      <c r="T229" s="55"/>
      <c r="AT229" s="18" t="s">
        <v>180</v>
      </c>
      <c r="AU229" s="18" t="s">
        <v>87</v>
      </c>
    </row>
    <row r="230" spans="2:65" s="1" customFormat="1" ht="10.199999999999999" x14ac:dyDescent="0.2">
      <c r="B230" s="34"/>
      <c r="D230" s="152" t="s">
        <v>182</v>
      </c>
      <c r="F230" s="153" t="s">
        <v>534</v>
      </c>
      <c r="I230" s="150"/>
      <c r="L230" s="34"/>
      <c r="M230" s="151"/>
      <c r="T230" s="55"/>
      <c r="AT230" s="18" t="s">
        <v>182</v>
      </c>
      <c r="AU230" s="18" t="s">
        <v>87</v>
      </c>
    </row>
    <row r="231" spans="2:65" s="12" customFormat="1" ht="10.199999999999999" x14ac:dyDescent="0.2">
      <c r="B231" s="154"/>
      <c r="D231" s="148" t="s">
        <v>184</v>
      </c>
      <c r="E231" s="155" t="s">
        <v>34</v>
      </c>
      <c r="F231" s="156" t="s">
        <v>790</v>
      </c>
      <c r="H231" s="157">
        <v>10.6</v>
      </c>
      <c r="I231" s="158"/>
      <c r="L231" s="154"/>
      <c r="M231" s="159"/>
      <c r="T231" s="160"/>
      <c r="AT231" s="155" t="s">
        <v>184</v>
      </c>
      <c r="AU231" s="155" t="s">
        <v>87</v>
      </c>
      <c r="AV231" s="12" t="s">
        <v>87</v>
      </c>
      <c r="AW231" s="12" t="s">
        <v>39</v>
      </c>
      <c r="AX231" s="12" t="s">
        <v>85</v>
      </c>
      <c r="AY231" s="155" t="s">
        <v>172</v>
      </c>
    </row>
    <row r="232" spans="2:65" s="1" customFormat="1" ht="21.75" customHeight="1" x14ac:dyDescent="0.2">
      <c r="B232" s="34"/>
      <c r="C232" s="134" t="s">
        <v>410</v>
      </c>
      <c r="D232" s="134" t="s">
        <v>174</v>
      </c>
      <c r="E232" s="135" t="s">
        <v>411</v>
      </c>
      <c r="F232" s="136" t="s">
        <v>536</v>
      </c>
      <c r="G232" s="137" t="s">
        <v>177</v>
      </c>
      <c r="H232" s="138">
        <v>106</v>
      </c>
      <c r="I232" s="139"/>
      <c r="J232" s="140">
        <f>ROUND(I232*H232,2)</f>
        <v>0</v>
      </c>
      <c r="K232" s="141"/>
      <c r="L232" s="34"/>
      <c r="M232" s="142" t="s">
        <v>34</v>
      </c>
      <c r="N232" s="143" t="s">
        <v>49</v>
      </c>
      <c r="P232" s="144">
        <f>O232*H232</f>
        <v>0</v>
      </c>
      <c r="Q232" s="144">
        <v>0</v>
      </c>
      <c r="R232" s="144">
        <f>Q232*H232</f>
        <v>0</v>
      </c>
      <c r="S232" s="144">
        <v>0</v>
      </c>
      <c r="T232" s="145">
        <f>S232*H232</f>
        <v>0</v>
      </c>
      <c r="AR232" s="146" t="s">
        <v>178</v>
      </c>
      <c r="AT232" s="146" t="s">
        <v>174</v>
      </c>
      <c r="AU232" s="146" t="s">
        <v>87</v>
      </c>
      <c r="AY232" s="18" t="s">
        <v>172</v>
      </c>
      <c r="BE232" s="147">
        <f>IF(N232="základní",J232,0)</f>
        <v>0</v>
      </c>
      <c r="BF232" s="147">
        <f>IF(N232="snížená",J232,0)</f>
        <v>0</v>
      </c>
      <c r="BG232" s="147">
        <f>IF(N232="zákl. přenesená",J232,0)</f>
        <v>0</v>
      </c>
      <c r="BH232" s="147">
        <f>IF(N232="sníž. přenesená",J232,0)</f>
        <v>0</v>
      </c>
      <c r="BI232" s="147">
        <f>IF(N232="nulová",J232,0)</f>
        <v>0</v>
      </c>
      <c r="BJ232" s="18" t="s">
        <v>85</v>
      </c>
      <c r="BK232" s="147">
        <f>ROUND(I232*H232,2)</f>
        <v>0</v>
      </c>
      <c r="BL232" s="18" t="s">
        <v>178</v>
      </c>
      <c r="BM232" s="146" t="s">
        <v>791</v>
      </c>
    </row>
    <row r="233" spans="2:65" s="1" customFormat="1" ht="19.2" x14ac:dyDescent="0.2">
      <c r="B233" s="34"/>
      <c r="D233" s="148" t="s">
        <v>180</v>
      </c>
      <c r="F233" s="149" t="s">
        <v>538</v>
      </c>
      <c r="I233" s="150"/>
      <c r="L233" s="34"/>
      <c r="M233" s="151"/>
      <c r="T233" s="55"/>
      <c r="AT233" s="18" t="s">
        <v>180</v>
      </c>
      <c r="AU233" s="18" t="s">
        <v>87</v>
      </c>
    </row>
    <row r="234" spans="2:65" s="1" customFormat="1" ht="10.199999999999999" x14ac:dyDescent="0.2">
      <c r="B234" s="34"/>
      <c r="D234" s="152" t="s">
        <v>182</v>
      </c>
      <c r="F234" s="153" t="s">
        <v>539</v>
      </c>
      <c r="I234" s="150"/>
      <c r="L234" s="34"/>
      <c r="M234" s="151"/>
      <c r="T234" s="55"/>
      <c r="AT234" s="18" t="s">
        <v>182</v>
      </c>
      <c r="AU234" s="18" t="s">
        <v>87</v>
      </c>
    </row>
    <row r="235" spans="2:65" s="12" customFormat="1" ht="10.199999999999999" x14ac:dyDescent="0.2">
      <c r="B235" s="154"/>
      <c r="D235" s="148" t="s">
        <v>184</v>
      </c>
      <c r="E235" s="155" t="s">
        <v>34</v>
      </c>
      <c r="F235" s="156" t="s">
        <v>792</v>
      </c>
      <c r="H235" s="157">
        <v>106</v>
      </c>
      <c r="I235" s="158"/>
      <c r="L235" s="154"/>
      <c r="M235" s="159"/>
      <c r="T235" s="160"/>
      <c r="AT235" s="155" t="s">
        <v>184</v>
      </c>
      <c r="AU235" s="155" t="s">
        <v>87</v>
      </c>
      <c r="AV235" s="12" t="s">
        <v>87</v>
      </c>
      <c r="AW235" s="12" t="s">
        <v>39</v>
      </c>
      <c r="AX235" s="12" t="s">
        <v>85</v>
      </c>
      <c r="AY235" s="155" t="s">
        <v>172</v>
      </c>
    </row>
    <row r="236" spans="2:65" s="1" customFormat="1" ht="24.15" customHeight="1" x14ac:dyDescent="0.2">
      <c r="B236" s="34"/>
      <c r="C236" s="134" t="s">
        <v>417</v>
      </c>
      <c r="D236" s="134" t="s">
        <v>174</v>
      </c>
      <c r="E236" s="135" t="s">
        <v>418</v>
      </c>
      <c r="F236" s="136" t="s">
        <v>419</v>
      </c>
      <c r="G236" s="137" t="s">
        <v>188</v>
      </c>
      <c r="H236" s="138">
        <v>1</v>
      </c>
      <c r="I236" s="139"/>
      <c r="J236" s="140">
        <f>ROUND(I236*H236,2)</f>
        <v>0</v>
      </c>
      <c r="K236" s="141"/>
      <c r="L236" s="34"/>
      <c r="M236" s="142" t="s">
        <v>34</v>
      </c>
      <c r="N236" s="143" t="s">
        <v>49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178</v>
      </c>
      <c r="AT236" s="146" t="s">
        <v>174</v>
      </c>
      <c r="AU236" s="146" t="s">
        <v>87</v>
      </c>
      <c r="AY236" s="18" t="s">
        <v>172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8" t="s">
        <v>85</v>
      </c>
      <c r="BK236" s="147">
        <f>ROUND(I236*H236,2)</f>
        <v>0</v>
      </c>
      <c r="BL236" s="18" t="s">
        <v>178</v>
      </c>
      <c r="BM236" s="146" t="s">
        <v>793</v>
      </c>
    </row>
    <row r="237" spans="2:65" s="1" customFormat="1" ht="19.2" x14ac:dyDescent="0.2">
      <c r="B237" s="34"/>
      <c r="D237" s="148" t="s">
        <v>180</v>
      </c>
      <c r="F237" s="149" t="s">
        <v>421</v>
      </c>
      <c r="I237" s="150"/>
      <c r="L237" s="34"/>
      <c r="M237" s="151"/>
      <c r="T237" s="55"/>
      <c r="AT237" s="18" t="s">
        <v>180</v>
      </c>
      <c r="AU237" s="18" t="s">
        <v>87</v>
      </c>
    </row>
    <row r="238" spans="2:65" s="1" customFormat="1" ht="10.199999999999999" x14ac:dyDescent="0.2">
      <c r="B238" s="34"/>
      <c r="D238" s="152" t="s">
        <v>182</v>
      </c>
      <c r="F238" s="153" t="s">
        <v>422</v>
      </c>
      <c r="I238" s="150"/>
      <c r="L238" s="34"/>
      <c r="M238" s="151"/>
      <c r="T238" s="55"/>
      <c r="AT238" s="18" t="s">
        <v>182</v>
      </c>
      <c r="AU238" s="18" t="s">
        <v>87</v>
      </c>
    </row>
    <row r="239" spans="2:65" s="1" customFormat="1" ht="21.75" customHeight="1" x14ac:dyDescent="0.2">
      <c r="B239" s="34"/>
      <c r="C239" s="134" t="s">
        <v>423</v>
      </c>
      <c r="D239" s="134" t="s">
        <v>174</v>
      </c>
      <c r="E239" s="135" t="s">
        <v>424</v>
      </c>
      <c r="F239" s="136" t="s">
        <v>425</v>
      </c>
      <c r="G239" s="137" t="s">
        <v>177</v>
      </c>
      <c r="H239" s="138">
        <v>10.6</v>
      </c>
      <c r="I239" s="139"/>
      <c r="J239" s="140">
        <f>ROUND(I239*H239,2)</f>
        <v>0</v>
      </c>
      <c r="K239" s="141"/>
      <c r="L239" s="34"/>
      <c r="M239" s="142" t="s">
        <v>34</v>
      </c>
      <c r="N239" s="143" t="s">
        <v>49</v>
      </c>
      <c r="P239" s="144">
        <f>O239*H239</f>
        <v>0</v>
      </c>
      <c r="Q239" s="144">
        <v>0</v>
      </c>
      <c r="R239" s="144">
        <f>Q239*H239</f>
        <v>0</v>
      </c>
      <c r="S239" s="144">
        <v>0</v>
      </c>
      <c r="T239" s="145">
        <f>S239*H239</f>
        <v>0</v>
      </c>
      <c r="AR239" s="146" t="s">
        <v>178</v>
      </c>
      <c r="AT239" s="146" t="s">
        <v>174</v>
      </c>
      <c r="AU239" s="146" t="s">
        <v>87</v>
      </c>
      <c r="AY239" s="18" t="s">
        <v>172</v>
      </c>
      <c r="BE239" s="147">
        <f>IF(N239="základní",J239,0)</f>
        <v>0</v>
      </c>
      <c r="BF239" s="147">
        <f>IF(N239="snížená",J239,0)</f>
        <v>0</v>
      </c>
      <c r="BG239" s="147">
        <f>IF(N239="zákl. přenesená",J239,0)</f>
        <v>0</v>
      </c>
      <c r="BH239" s="147">
        <f>IF(N239="sníž. přenesená",J239,0)</f>
        <v>0</v>
      </c>
      <c r="BI239" s="147">
        <f>IF(N239="nulová",J239,0)</f>
        <v>0</v>
      </c>
      <c r="BJ239" s="18" t="s">
        <v>85</v>
      </c>
      <c r="BK239" s="147">
        <f>ROUND(I239*H239,2)</f>
        <v>0</v>
      </c>
      <c r="BL239" s="18" t="s">
        <v>178</v>
      </c>
      <c r="BM239" s="146" t="s">
        <v>794</v>
      </c>
    </row>
    <row r="240" spans="2:65" s="1" customFormat="1" ht="19.2" x14ac:dyDescent="0.2">
      <c r="B240" s="34"/>
      <c r="D240" s="148" t="s">
        <v>180</v>
      </c>
      <c r="F240" s="149" t="s">
        <v>543</v>
      </c>
      <c r="I240" s="150"/>
      <c r="L240" s="34"/>
      <c r="M240" s="151"/>
      <c r="T240" s="55"/>
      <c r="AT240" s="18" t="s">
        <v>180</v>
      </c>
      <c r="AU240" s="18" t="s">
        <v>87</v>
      </c>
    </row>
    <row r="241" spans="2:65" s="1" customFormat="1" ht="10.199999999999999" x14ac:dyDescent="0.2">
      <c r="B241" s="34"/>
      <c r="D241" s="152" t="s">
        <v>182</v>
      </c>
      <c r="F241" s="153" t="s">
        <v>544</v>
      </c>
      <c r="I241" s="150"/>
      <c r="L241" s="34"/>
      <c r="M241" s="151"/>
      <c r="T241" s="55"/>
      <c r="AT241" s="18" t="s">
        <v>182</v>
      </c>
      <c r="AU241" s="18" t="s">
        <v>87</v>
      </c>
    </row>
    <row r="242" spans="2:65" s="11" customFormat="1" ht="22.8" customHeight="1" x14ac:dyDescent="0.25">
      <c r="B242" s="122"/>
      <c r="D242" s="123" t="s">
        <v>77</v>
      </c>
      <c r="E242" s="132" t="s">
        <v>429</v>
      </c>
      <c r="F242" s="132" t="s">
        <v>430</v>
      </c>
      <c r="I242" s="125"/>
      <c r="J242" s="133">
        <f>BK242</f>
        <v>0</v>
      </c>
      <c r="L242" s="122"/>
      <c r="M242" s="127"/>
      <c r="P242" s="128">
        <f>SUM(P243:P245)</f>
        <v>0</v>
      </c>
      <c r="R242" s="128">
        <f>SUM(R243:R245)</f>
        <v>0</v>
      </c>
      <c r="T242" s="129">
        <f>SUM(T243:T245)</f>
        <v>0</v>
      </c>
      <c r="AR242" s="123" t="s">
        <v>85</v>
      </c>
      <c r="AT242" s="130" t="s">
        <v>77</v>
      </c>
      <c r="AU242" s="130" t="s">
        <v>85</v>
      </c>
      <c r="AY242" s="123" t="s">
        <v>172</v>
      </c>
      <c r="BK242" s="131">
        <f>SUM(BK243:BK245)</f>
        <v>0</v>
      </c>
    </row>
    <row r="243" spans="2:65" s="1" customFormat="1" ht="16.5" customHeight="1" x14ac:dyDescent="0.2">
      <c r="B243" s="34"/>
      <c r="C243" s="134" t="s">
        <v>431</v>
      </c>
      <c r="D243" s="134" t="s">
        <v>174</v>
      </c>
      <c r="E243" s="135" t="s">
        <v>432</v>
      </c>
      <c r="F243" s="136" t="s">
        <v>433</v>
      </c>
      <c r="G243" s="137" t="s">
        <v>228</v>
      </c>
      <c r="H243" s="138">
        <v>22.992999999999999</v>
      </c>
      <c r="I243" s="139"/>
      <c r="J243" s="140">
        <f>ROUND(I243*H243,2)</f>
        <v>0</v>
      </c>
      <c r="K243" s="141"/>
      <c r="L243" s="34"/>
      <c r="M243" s="142" t="s">
        <v>34</v>
      </c>
      <c r="N243" s="143" t="s">
        <v>49</v>
      </c>
      <c r="P243" s="144">
        <f>O243*H243</f>
        <v>0</v>
      </c>
      <c r="Q243" s="144">
        <v>0</v>
      </c>
      <c r="R243" s="144">
        <f>Q243*H243</f>
        <v>0</v>
      </c>
      <c r="S243" s="144">
        <v>0</v>
      </c>
      <c r="T243" s="145">
        <f>S243*H243</f>
        <v>0</v>
      </c>
      <c r="AR243" s="146" t="s">
        <v>178</v>
      </c>
      <c r="AT243" s="146" t="s">
        <v>174</v>
      </c>
      <c r="AU243" s="146" t="s">
        <v>87</v>
      </c>
      <c r="AY243" s="18" t="s">
        <v>172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8" t="s">
        <v>85</v>
      </c>
      <c r="BK243" s="147">
        <f>ROUND(I243*H243,2)</f>
        <v>0</v>
      </c>
      <c r="BL243" s="18" t="s">
        <v>178</v>
      </c>
      <c r="BM243" s="146" t="s">
        <v>795</v>
      </c>
    </row>
    <row r="244" spans="2:65" s="1" customFormat="1" ht="19.2" x14ac:dyDescent="0.2">
      <c r="B244" s="34"/>
      <c r="D244" s="148" t="s">
        <v>180</v>
      </c>
      <c r="F244" s="149" t="s">
        <v>435</v>
      </c>
      <c r="I244" s="150"/>
      <c r="L244" s="34"/>
      <c r="M244" s="151"/>
      <c r="T244" s="55"/>
      <c r="AT244" s="18" t="s">
        <v>180</v>
      </c>
      <c r="AU244" s="18" t="s">
        <v>87</v>
      </c>
    </row>
    <row r="245" spans="2:65" s="1" customFormat="1" ht="10.199999999999999" x14ac:dyDescent="0.2">
      <c r="B245" s="34"/>
      <c r="D245" s="152" t="s">
        <v>182</v>
      </c>
      <c r="F245" s="153" t="s">
        <v>436</v>
      </c>
      <c r="I245" s="150"/>
      <c r="L245" s="34"/>
      <c r="M245" s="151"/>
      <c r="T245" s="55"/>
      <c r="AT245" s="18" t="s">
        <v>182</v>
      </c>
      <c r="AU245" s="18" t="s">
        <v>87</v>
      </c>
    </row>
    <row r="246" spans="2:65" s="11" customFormat="1" ht="25.95" customHeight="1" x14ac:dyDescent="0.25">
      <c r="B246" s="122"/>
      <c r="D246" s="123" t="s">
        <v>77</v>
      </c>
      <c r="E246" s="124" t="s">
        <v>437</v>
      </c>
      <c r="F246" s="124" t="s">
        <v>437</v>
      </c>
      <c r="I246" s="125"/>
      <c r="J246" s="126">
        <f>BK246</f>
        <v>0</v>
      </c>
      <c r="L246" s="122"/>
      <c r="M246" s="127"/>
      <c r="P246" s="128">
        <f>P247</f>
        <v>0</v>
      </c>
      <c r="R246" s="128">
        <f>R247</f>
        <v>0</v>
      </c>
      <c r="T246" s="129">
        <f>T247</f>
        <v>0</v>
      </c>
      <c r="AR246" s="123" t="s">
        <v>87</v>
      </c>
      <c r="AT246" s="130" t="s">
        <v>77</v>
      </c>
      <c r="AU246" s="130" t="s">
        <v>78</v>
      </c>
      <c r="AY246" s="123" t="s">
        <v>172</v>
      </c>
      <c r="BK246" s="131">
        <f>BK247</f>
        <v>0</v>
      </c>
    </row>
    <row r="247" spans="2:65" s="11" customFormat="1" ht="22.8" customHeight="1" x14ac:dyDescent="0.25">
      <c r="B247" s="122"/>
      <c r="D247" s="123" t="s">
        <v>77</v>
      </c>
      <c r="E247" s="132" t="s">
        <v>438</v>
      </c>
      <c r="F247" s="132" t="s">
        <v>439</v>
      </c>
      <c r="I247" s="125"/>
      <c r="J247" s="133">
        <f>BK247</f>
        <v>0</v>
      </c>
      <c r="L247" s="122"/>
      <c r="M247" s="127"/>
      <c r="P247" s="128">
        <f>SUM(P248:P252)</f>
        <v>0</v>
      </c>
      <c r="R247" s="128">
        <f>SUM(R248:R252)</f>
        <v>0</v>
      </c>
      <c r="T247" s="129">
        <f>SUM(T248:T252)</f>
        <v>0</v>
      </c>
      <c r="AR247" s="123" t="s">
        <v>87</v>
      </c>
      <c r="AT247" s="130" t="s">
        <v>77</v>
      </c>
      <c r="AU247" s="130" t="s">
        <v>85</v>
      </c>
      <c r="AY247" s="123" t="s">
        <v>172</v>
      </c>
      <c r="BK247" s="131">
        <f>SUM(BK248:BK252)</f>
        <v>0</v>
      </c>
    </row>
    <row r="248" spans="2:65" s="1" customFormat="1" ht="24.15" customHeight="1" x14ac:dyDescent="0.2">
      <c r="B248" s="34"/>
      <c r="C248" s="134" t="s">
        <v>440</v>
      </c>
      <c r="D248" s="134" t="s">
        <v>174</v>
      </c>
      <c r="E248" s="135" t="s">
        <v>441</v>
      </c>
      <c r="F248" s="136" t="s">
        <v>442</v>
      </c>
      <c r="G248" s="137" t="s">
        <v>188</v>
      </c>
      <c r="H248" s="138">
        <v>45</v>
      </c>
      <c r="I248" s="139"/>
      <c r="J248" s="140">
        <f>ROUND(I248*H248,2)</f>
        <v>0</v>
      </c>
      <c r="K248" s="141"/>
      <c r="L248" s="34"/>
      <c r="M248" s="142" t="s">
        <v>34</v>
      </c>
      <c r="N248" s="143" t="s">
        <v>49</v>
      </c>
      <c r="P248" s="144">
        <f>O248*H248</f>
        <v>0</v>
      </c>
      <c r="Q248" s="144">
        <v>0</v>
      </c>
      <c r="R248" s="144">
        <f>Q248*H248</f>
        <v>0</v>
      </c>
      <c r="S248" s="144">
        <v>0</v>
      </c>
      <c r="T248" s="145">
        <f>S248*H248</f>
        <v>0</v>
      </c>
      <c r="AR248" s="146" t="s">
        <v>329</v>
      </c>
      <c r="AT248" s="146" t="s">
        <v>174</v>
      </c>
      <c r="AU248" s="146" t="s">
        <v>87</v>
      </c>
      <c r="AY248" s="18" t="s">
        <v>172</v>
      </c>
      <c r="BE248" s="147">
        <f>IF(N248="základní",J248,0)</f>
        <v>0</v>
      </c>
      <c r="BF248" s="147">
        <f>IF(N248="snížená",J248,0)</f>
        <v>0</v>
      </c>
      <c r="BG248" s="147">
        <f>IF(N248="zákl. přenesená",J248,0)</f>
        <v>0</v>
      </c>
      <c r="BH248" s="147">
        <f>IF(N248="sníž. přenesená",J248,0)</f>
        <v>0</v>
      </c>
      <c r="BI248" s="147">
        <f>IF(N248="nulová",J248,0)</f>
        <v>0</v>
      </c>
      <c r="BJ248" s="18" t="s">
        <v>85</v>
      </c>
      <c r="BK248" s="147">
        <f>ROUND(I248*H248,2)</f>
        <v>0</v>
      </c>
      <c r="BL248" s="18" t="s">
        <v>329</v>
      </c>
      <c r="BM248" s="146" t="s">
        <v>796</v>
      </c>
    </row>
    <row r="249" spans="2:65" s="1" customFormat="1" ht="19.2" x14ac:dyDescent="0.2">
      <c r="B249" s="34"/>
      <c r="D249" s="148" t="s">
        <v>180</v>
      </c>
      <c r="F249" s="149" t="s">
        <v>442</v>
      </c>
      <c r="I249" s="150"/>
      <c r="L249" s="34"/>
      <c r="M249" s="151"/>
      <c r="T249" s="55"/>
      <c r="AT249" s="18" t="s">
        <v>180</v>
      </c>
      <c r="AU249" s="18" t="s">
        <v>87</v>
      </c>
    </row>
    <row r="250" spans="2:65" s="12" customFormat="1" ht="10.199999999999999" x14ac:dyDescent="0.2">
      <c r="B250" s="154"/>
      <c r="D250" s="148" t="s">
        <v>184</v>
      </c>
      <c r="E250" s="155" t="s">
        <v>34</v>
      </c>
      <c r="F250" s="156" t="s">
        <v>797</v>
      </c>
      <c r="H250" s="157">
        <v>24</v>
      </c>
      <c r="I250" s="158"/>
      <c r="L250" s="154"/>
      <c r="M250" s="159"/>
      <c r="T250" s="160"/>
      <c r="AT250" s="155" t="s">
        <v>184</v>
      </c>
      <c r="AU250" s="155" t="s">
        <v>87</v>
      </c>
      <c r="AV250" s="12" t="s">
        <v>87</v>
      </c>
      <c r="AW250" s="12" t="s">
        <v>39</v>
      </c>
      <c r="AX250" s="12" t="s">
        <v>78</v>
      </c>
      <c r="AY250" s="155" t="s">
        <v>172</v>
      </c>
    </row>
    <row r="251" spans="2:65" s="12" customFormat="1" ht="10.199999999999999" x14ac:dyDescent="0.2">
      <c r="B251" s="154"/>
      <c r="D251" s="148" t="s">
        <v>184</v>
      </c>
      <c r="E251" s="155" t="s">
        <v>34</v>
      </c>
      <c r="F251" s="156" t="s">
        <v>450</v>
      </c>
      <c r="H251" s="157">
        <v>21</v>
      </c>
      <c r="I251" s="158"/>
      <c r="L251" s="154"/>
      <c r="M251" s="159"/>
      <c r="T251" s="160"/>
      <c r="AT251" s="155" t="s">
        <v>184</v>
      </c>
      <c r="AU251" s="155" t="s">
        <v>87</v>
      </c>
      <c r="AV251" s="12" t="s">
        <v>87</v>
      </c>
      <c r="AW251" s="12" t="s">
        <v>39</v>
      </c>
      <c r="AX251" s="12" t="s">
        <v>78</v>
      </c>
      <c r="AY251" s="155" t="s">
        <v>172</v>
      </c>
    </row>
    <row r="252" spans="2:65" s="13" customFormat="1" ht="10.199999999999999" x14ac:dyDescent="0.2">
      <c r="B252" s="164"/>
      <c r="D252" s="148" t="s">
        <v>184</v>
      </c>
      <c r="E252" s="165" t="s">
        <v>34</v>
      </c>
      <c r="F252" s="166" t="s">
        <v>259</v>
      </c>
      <c r="H252" s="167">
        <v>45</v>
      </c>
      <c r="I252" s="168"/>
      <c r="L252" s="164"/>
      <c r="M252" s="184"/>
      <c r="N252" s="185"/>
      <c r="O252" s="185"/>
      <c r="P252" s="185"/>
      <c r="Q252" s="185"/>
      <c r="R252" s="185"/>
      <c r="S252" s="185"/>
      <c r="T252" s="186"/>
      <c r="AT252" s="165" t="s">
        <v>184</v>
      </c>
      <c r="AU252" s="165" t="s">
        <v>87</v>
      </c>
      <c r="AV252" s="13" t="s">
        <v>178</v>
      </c>
      <c r="AW252" s="13" t="s">
        <v>39</v>
      </c>
      <c r="AX252" s="13" t="s">
        <v>85</v>
      </c>
      <c r="AY252" s="165" t="s">
        <v>172</v>
      </c>
    </row>
    <row r="253" spans="2:65" s="1" customFormat="1" ht="6.9" customHeight="1" x14ac:dyDescent="0.2">
      <c r="B253" s="43"/>
      <c r="C253" s="44"/>
      <c r="D253" s="44"/>
      <c r="E253" s="44"/>
      <c r="F253" s="44"/>
      <c r="G253" s="44"/>
      <c r="H253" s="44"/>
      <c r="I253" s="44"/>
      <c r="J253" s="44"/>
      <c r="K253" s="44"/>
      <c r="L253" s="34"/>
    </row>
  </sheetData>
  <sheetProtection algorithmName="SHA-512" hashValue="8TbpZ3/AdqcCfmEnR9olDie5oU+l3nMqgWeop9491MKCLeKk0aeTZuldICcTLTzEHuGfRsFbxZrMQ2JG2qU17A==" saltValue="hiMPm9rlyMRBq3WZpjAklOF5niP8KYggtNb3qnXbxgWuy5apELPngtuAjmlB+b3irRvunYb+i5NddcxxjTiYdA==" spinCount="100000" sheet="1" objects="1" scenarios="1" formatColumns="0" formatRows="0" autoFilter="0"/>
  <autoFilter ref="C93:K252" xr:uid="{00000000-0009-0000-0000-000007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 xr:uid="{00000000-0004-0000-0700-000000000000}"/>
    <hyperlink ref="F103" r:id="rId2" xr:uid="{00000000-0004-0000-0700-000001000000}"/>
    <hyperlink ref="F107" r:id="rId3" xr:uid="{00000000-0004-0000-0700-000002000000}"/>
    <hyperlink ref="F111" r:id="rId4" xr:uid="{00000000-0004-0000-0700-000003000000}"/>
    <hyperlink ref="F115" r:id="rId5" xr:uid="{00000000-0004-0000-0700-000004000000}"/>
    <hyperlink ref="F119" r:id="rId6" xr:uid="{00000000-0004-0000-0700-000005000000}"/>
    <hyperlink ref="F124" r:id="rId7" xr:uid="{00000000-0004-0000-0700-000006000000}"/>
    <hyperlink ref="F129" r:id="rId8" xr:uid="{00000000-0004-0000-0700-000007000000}"/>
    <hyperlink ref="F135" r:id="rId9" xr:uid="{00000000-0004-0000-0700-000008000000}"/>
    <hyperlink ref="F139" r:id="rId10" xr:uid="{00000000-0004-0000-0700-000009000000}"/>
    <hyperlink ref="F145" r:id="rId11" xr:uid="{00000000-0004-0000-0700-00000A000000}"/>
    <hyperlink ref="F149" r:id="rId12" xr:uid="{00000000-0004-0000-0700-00000B000000}"/>
    <hyperlink ref="F156" r:id="rId13" xr:uid="{00000000-0004-0000-0700-00000C000000}"/>
    <hyperlink ref="F165" r:id="rId14" xr:uid="{00000000-0004-0000-0700-00000D000000}"/>
    <hyperlink ref="F173" r:id="rId15" xr:uid="{00000000-0004-0000-0700-00000E000000}"/>
    <hyperlink ref="F176" r:id="rId16" xr:uid="{00000000-0004-0000-0700-00000F000000}"/>
    <hyperlink ref="F182" r:id="rId17" xr:uid="{00000000-0004-0000-0700-000010000000}"/>
    <hyperlink ref="F196" r:id="rId18" xr:uid="{00000000-0004-0000-0700-000011000000}"/>
    <hyperlink ref="F200" r:id="rId19" xr:uid="{00000000-0004-0000-0700-000012000000}"/>
    <hyperlink ref="F206" r:id="rId20" xr:uid="{00000000-0004-0000-0700-000013000000}"/>
    <hyperlink ref="F209" r:id="rId21" xr:uid="{00000000-0004-0000-0700-000014000000}"/>
    <hyperlink ref="F214" r:id="rId22" xr:uid="{00000000-0004-0000-0700-000015000000}"/>
    <hyperlink ref="F217" r:id="rId23" xr:uid="{00000000-0004-0000-0700-000016000000}"/>
    <hyperlink ref="F222" r:id="rId24" xr:uid="{00000000-0004-0000-0700-000017000000}"/>
    <hyperlink ref="F230" r:id="rId25" xr:uid="{00000000-0004-0000-0700-000018000000}"/>
    <hyperlink ref="F234" r:id="rId26" xr:uid="{00000000-0004-0000-0700-000019000000}"/>
    <hyperlink ref="F238" r:id="rId27" xr:uid="{00000000-0004-0000-0700-00001A000000}"/>
    <hyperlink ref="F241" r:id="rId28" xr:uid="{00000000-0004-0000-0700-00001B000000}"/>
    <hyperlink ref="F245" r:id="rId29" xr:uid="{00000000-0004-0000-07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421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107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" customHeight="1" x14ac:dyDescent="0.2">
      <c r="B4" s="21"/>
      <c r="D4" s="22" t="s">
        <v>146</v>
      </c>
      <c r="L4" s="21"/>
      <c r="M4" s="92" t="s">
        <v>10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28" t="str">
        <f>'Rekapitulace stavby'!K6</f>
        <v>ÚPRAVY HŘBITOVA KBELY- ETAPA1</v>
      </c>
      <c r="F7" s="329"/>
      <c r="G7" s="329"/>
      <c r="H7" s="329"/>
      <c r="L7" s="21"/>
    </row>
    <row r="8" spans="2:46" ht="12" customHeight="1" x14ac:dyDescent="0.2">
      <c r="B8" s="21"/>
      <c r="D8" s="28" t="s">
        <v>147</v>
      </c>
      <c r="L8" s="21"/>
    </row>
    <row r="9" spans="2:46" s="1" customFormat="1" ht="16.5" customHeight="1" x14ac:dyDescent="0.2">
      <c r="B9" s="34"/>
      <c r="E9" s="328" t="s">
        <v>148</v>
      </c>
      <c r="F9" s="330"/>
      <c r="G9" s="330"/>
      <c r="H9" s="330"/>
      <c r="L9" s="34"/>
    </row>
    <row r="10" spans="2:46" s="1" customFormat="1" ht="12" customHeight="1" x14ac:dyDescent="0.2">
      <c r="B10" s="34"/>
      <c r="D10" s="28" t="s">
        <v>149</v>
      </c>
      <c r="L10" s="34"/>
    </row>
    <row r="11" spans="2:46" s="1" customFormat="1" ht="16.5" customHeight="1" x14ac:dyDescent="0.2">
      <c r="B11" s="34"/>
      <c r="E11" s="292" t="s">
        <v>798</v>
      </c>
      <c r="F11" s="330"/>
      <c r="G11" s="330"/>
      <c r="H11" s="330"/>
      <c r="L11" s="34"/>
    </row>
    <row r="12" spans="2:46" s="1" customFormat="1" ht="10.199999999999999" x14ac:dyDescent="0.2">
      <c r="B12" s="34"/>
      <c r="L12" s="34"/>
    </row>
    <row r="13" spans="2:46" s="1" customFormat="1" ht="12" customHeight="1" x14ac:dyDescent="0.2">
      <c r="B13" s="34"/>
      <c r="D13" s="28" t="s">
        <v>18</v>
      </c>
      <c r="F13" s="26" t="s">
        <v>19</v>
      </c>
      <c r="I13" s="28" t="s">
        <v>20</v>
      </c>
      <c r="J13" s="26" t="s">
        <v>34</v>
      </c>
      <c r="L13" s="34"/>
    </row>
    <row r="14" spans="2:46" s="1" customFormat="1" ht="12" customHeight="1" x14ac:dyDescent="0.2">
      <c r="B14" s="34"/>
      <c r="D14" s="28" t="s">
        <v>21</v>
      </c>
      <c r="F14" s="26" t="s">
        <v>22</v>
      </c>
      <c r="I14" s="28" t="s">
        <v>23</v>
      </c>
      <c r="J14" s="51" t="str">
        <f>'Rekapitulace stavby'!AN8</f>
        <v>17. 11. 2024</v>
      </c>
      <c r="L14" s="34"/>
    </row>
    <row r="15" spans="2:46" s="1" customFormat="1" ht="10.8" customHeight="1" x14ac:dyDescent="0.2">
      <c r="B15" s="34"/>
      <c r="L15" s="34"/>
    </row>
    <row r="16" spans="2:46" s="1" customFormat="1" ht="12" customHeight="1" x14ac:dyDescent="0.2">
      <c r="B16" s="34"/>
      <c r="D16" s="28" t="s">
        <v>29</v>
      </c>
      <c r="I16" s="28" t="s">
        <v>30</v>
      </c>
      <c r="J16" s="26" t="s">
        <v>31</v>
      </c>
      <c r="L16" s="34"/>
    </row>
    <row r="17" spans="2:12" s="1" customFormat="1" ht="18" customHeight="1" x14ac:dyDescent="0.2">
      <c r="B17" s="34"/>
      <c r="E17" s="26" t="s">
        <v>32</v>
      </c>
      <c r="I17" s="28" t="s">
        <v>33</v>
      </c>
      <c r="J17" s="26" t="s">
        <v>34</v>
      </c>
      <c r="L17" s="34"/>
    </row>
    <row r="18" spans="2:12" s="1" customFormat="1" ht="6.9" customHeight="1" x14ac:dyDescent="0.2">
      <c r="B18" s="34"/>
      <c r="L18" s="34"/>
    </row>
    <row r="19" spans="2:12" s="1" customFormat="1" ht="12" customHeight="1" x14ac:dyDescent="0.2">
      <c r="B19" s="34"/>
      <c r="D19" s="28" t="s">
        <v>35</v>
      </c>
      <c r="I19" s="28" t="s">
        <v>30</v>
      </c>
      <c r="J19" s="29" t="str">
        <f>'Rekapitulace stavby'!AN13</f>
        <v>Vyplň údaj</v>
      </c>
      <c r="L19" s="34"/>
    </row>
    <row r="20" spans="2:12" s="1" customFormat="1" ht="18" customHeight="1" x14ac:dyDescent="0.2">
      <c r="B20" s="34"/>
      <c r="E20" s="331" t="str">
        <f>'Rekapitulace stavby'!E14</f>
        <v>Vyplň údaj</v>
      </c>
      <c r="F20" s="298"/>
      <c r="G20" s="298"/>
      <c r="H20" s="298"/>
      <c r="I20" s="28" t="s">
        <v>33</v>
      </c>
      <c r="J20" s="29" t="str">
        <f>'Rekapitulace stavby'!AN14</f>
        <v>Vyplň údaj</v>
      </c>
      <c r="L20" s="34"/>
    </row>
    <row r="21" spans="2:12" s="1" customFormat="1" ht="6.9" customHeight="1" x14ac:dyDescent="0.2">
      <c r="B21" s="34"/>
      <c r="L21" s="34"/>
    </row>
    <row r="22" spans="2:12" s="1" customFormat="1" ht="12" customHeight="1" x14ac:dyDescent="0.2">
      <c r="B22" s="34"/>
      <c r="D22" s="28" t="s">
        <v>37</v>
      </c>
      <c r="I22" s="28" t="s">
        <v>30</v>
      </c>
      <c r="J22" s="26" t="s">
        <v>34</v>
      </c>
      <c r="L22" s="34"/>
    </row>
    <row r="23" spans="2:12" s="1" customFormat="1" ht="18" customHeight="1" x14ac:dyDescent="0.2">
      <c r="B23" s="34"/>
      <c r="E23" s="26" t="s">
        <v>38</v>
      </c>
      <c r="I23" s="28" t="s">
        <v>33</v>
      </c>
      <c r="J23" s="26" t="s">
        <v>34</v>
      </c>
      <c r="L23" s="34"/>
    </row>
    <row r="24" spans="2:12" s="1" customFormat="1" ht="6.9" customHeight="1" x14ac:dyDescent="0.2">
      <c r="B24" s="34"/>
      <c r="L24" s="34"/>
    </row>
    <row r="25" spans="2:12" s="1" customFormat="1" ht="12" customHeight="1" x14ac:dyDescent="0.2">
      <c r="B25" s="34"/>
      <c r="D25" s="28" t="s">
        <v>40</v>
      </c>
      <c r="I25" s="28" t="s">
        <v>30</v>
      </c>
      <c r="J25" s="26" t="str">
        <f>IF('Rekapitulace stavby'!AN19="","",'Rekapitulace stavby'!AN19)</f>
        <v/>
      </c>
      <c r="L25" s="34"/>
    </row>
    <row r="26" spans="2:12" s="1" customFormat="1" ht="18" customHeight="1" x14ac:dyDescent="0.2">
      <c r="B26" s="34"/>
      <c r="E26" s="26" t="str">
        <f>IF('Rekapitulace stavby'!E20="","",'Rekapitulace stavby'!E20)</f>
        <v xml:space="preserve"> </v>
      </c>
      <c r="I26" s="28" t="s">
        <v>33</v>
      </c>
      <c r="J26" s="26" t="str">
        <f>IF('Rekapitulace stavby'!AN20="","",'Rekapitulace stavby'!AN20)</f>
        <v/>
      </c>
      <c r="L26" s="34"/>
    </row>
    <row r="27" spans="2:12" s="1" customFormat="1" ht="6.9" customHeight="1" x14ac:dyDescent="0.2">
      <c r="B27" s="34"/>
      <c r="L27" s="34"/>
    </row>
    <row r="28" spans="2:12" s="1" customFormat="1" ht="12" customHeight="1" x14ac:dyDescent="0.2">
      <c r="B28" s="34"/>
      <c r="D28" s="28" t="s">
        <v>42</v>
      </c>
      <c r="L28" s="34"/>
    </row>
    <row r="29" spans="2:12" s="7" customFormat="1" ht="16.5" customHeight="1" x14ac:dyDescent="0.2">
      <c r="B29" s="93"/>
      <c r="E29" s="303" t="s">
        <v>43</v>
      </c>
      <c r="F29" s="303"/>
      <c r="G29" s="303"/>
      <c r="H29" s="303"/>
      <c r="L29" s="93"/>
    </row>
    <row r="30" spans="2:12" s="1" customFormat="1" ht="6.9" customHeight="1" x14ac:dyDescent="0.2">
      <c r="B30" s="34"/>
      <c r="L30" s="34"/>
    </row>
    <row r="31" spans="2:12" s="1" customFormat="1" ht="6.9" customHeight="1" x14ac:dyDescent="0.2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 x14ac:dyDescent="0.2">
      <c r="B32" s="34"/>
      <c r="D32" s="94" t="s">
        <v>44</v>
      </c>
      <c r="J32" s="65">
        <f>ROUND(J101, 2)</f>
        <v>0</v>
      </c>
      <c r="L32" s="34"/>
    </row>
    <row r="33" spans="2:12" s="1" customFormat="1" ht="6.9" customHeight="1" x14ac:dyDescent="0.2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 x14ac:dyDescent="0.2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" customHeight="1" x14ac:dyDescent="0.2">
      <c r="B35" s="34"/>
      <c r="D35" s="54" t="s">
        <v>48</v>
      </c>
      <c r="E35" s="28" t="s">
        <v>49</v>
      </c>
      <c r="F35" s="85">
        <f>ROUND((SUM(BE101:BE420)),  2)</f>
        <v>0</v>
      </c>
      <c r="I35" s="95">
        <v>0.21</v>
      </c>
      <c r="J35" s="85">
        <f>ROUND(((SUM(BE101:BE420))*I35),  2)</f>
        <v>0</v>
      </c>
      <c r="L35" s="34"/>
    </row>
    <row r="36" spans="2:12" s="1" customFormat="1" ht="14.4" customHeight="1" x14ac:dyDescent="0.2">
      <c r="B36" s="34"/>
      <c r="E36" s="28" t="s">
        <v>50</v>
      </c>
      <c r="F36" s="85">
        <f>ROUND((SUM(BF101:BF420)),  2)</f>
        <v>0</v>
      </c>
      <c r="I36" s="95">
        <v>0.12</v>
      </c>
      <c r="J36" s="85">
        <f>ROUND(((SUM(BF101:BF420))*I36),  2)</f>
        <v>0</v>
      </c>
      <c r="L36" s="34"/>
    </row>
    <row r="37" spans="2:12" s="1" customFormat="1" ht="14.4" hidden="1" customHeight="1" x14ac:dyDescent="0.2">
      <c r="B37" s="34"/>
      <c r="E37" s="28" t="s">
        <v>51</v>
      </c>
      <c r="F37" s="85">
        <f>ROUND((SUM(BG101:BG420)),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 x14ac:dyDescent="0.2">
      <c r="B38" s="34"/>
      <c r="E38" s="28" t="s">
        <v>52</v>
      </c>
      <c r="F38" s="85">
        <f>ROUND((SUM(BH101:BH420)),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 x14ac:dyDescent="0.2">
      <c r="B39" s="34"/>
      <c r="E39" s="28" t="s">
        <v>53</v>
      </c>
      <c r="F39" s="85">
        <f>ROUND((SUM(BI101:BI420)),  2)</f>
        <v>0</v>
      </c>
      <c r="I39" s="95">
        <v>0</v>
      </c>
      <c r="J39" s="8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 x14ac:dyDescent="0.2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 x14ac:dyDescent="0.2">
      <c r="B47" s="34"/>
      <c r="C47" s="22" t="s">
        <v>151</v>
      </c>
      <c r="L47" s="34"/>
    </row>
    <row r="48" spans="2:12" s="1" customFormat="1" ht="6.9" customHeight="1" x14ac:dyDescent="0.2">
      <c r="B48" s="34"/>
      <c r="L48" s="34"/>
    </row>
    <row r="49" spans="2:47" s="1" customFormat="1" ht="12" customHeight="1" x14ac:dyDescent="0.2">
      <c r="B49" s="34"/>
      <c r="C49" s="28" t="s">
        <v>16</v>
      </c>
      <c r="L49" s="34"/>
    </row>
    <row r="50" spans="2:47" s="1" customFormat="1" ht="16.5" customHeight="1" x14ac:dyDescent="0.2">
      <c r="B50" s="34"/>
      <c r="E50" s="328" t="str">
        <f>E7</f>
        <v>ÚPRAVY HŘBITOVA KBELY- ETAPA1</v>
      </c>
      <c r="F50" s="329"/>
      <c r="G50" s="329"/>
      <c r="H50" s="329"/>
      <c r="L50" s="34"/>
    </row>
    <row r="51" spans="2:47" ht="12" customHeight="1" x14ac:dyDescent="0.2">
      <c r="B51" s="21"/>
      <c r="C51" s="28" t="s">
        <v>147</v>
      </c>
      <c r="L51" s="21"/>
    </row>
    <row r="52" spans="2:47" s="1" customFormat="1" ht="16.5" customHeight="1" x14ac:dyDescent="0.2">
      <c r="B52" s="34"/>
      <c r="E52" s="328" t="s">
        <v>148</v>
      </c>
      <c r="F52" s="330"/>
      <c r="G52" s="330"/>
      <c r="H52" s="330"/>
      <c r="L52" s="34"/>
    </row>
    <row r="53" spans="2:47" s="1" customFormat="1" ht="12" customHeight="1" x14ac:dyDescent="0.2">
      <c r="B53" s="34"/>
      <c r="C53" s="28" t="s">
        <v>149</v>
      </c>
      <c r="L53" s="34"/>
    </row>
    <row r="54" spans="2:47" s="1" customFormat="1" ht="16.5" customHeight="1" x14ac:dyDescent="0.2">
      <c r="B54" s="34"/>
      <c r="E54" s="292" t="str">
        <f>E11</f>
        <v>13 - PŘÍSTŘEŠEK</v>
      </c>
      <c r="F54" s="330"/>
      <c r="G54" s="330"/>
      <c r="H54" s="330"/>
      <c r="L54" s="34"/>
    </row>
    <row r="55" spans="2:47" s="1" customFormat="1" ht="6.9" customHeight="1" x14ac:dyDescent="0.2">
      <c r="B55" s="34"/>
      <c r="L55" s="34"/>
    </row>
    <row r="56" spans="2:47" s="1" customFormat="1" ht="12" customHeight="1" x14ac:dyDescent="0.2">
      <c r="B56" s="34"/>
      <c r="C56" s="28" t="s">
        <v>21</v>
      </c>
      <c r="F56" s="26" t="str">
        <f>F14</f>
        <v>Praha 9-Kbely</v>
      </c>
      <c r="I56" s="28" t="s">
        <v>23</v>
      </c>
      <c r="J56" s="51" t="str">
        <f>IF(J14="","",J14)</f>
        <v>17. 11. 2024</v>
      </c>
      <c r="L56" s="34"/>
    </row>
    <row r="57" spans="2:47" s="1" customFormat="1" ht="6.9" customHeight="1" x14ac:dyDescent="0.2">
      <c r="B57" s="34"/>
      <c r="L57" s="34"/>
    </row>
    <row r="58" spans="2:47" s="1" customFormat="1" ht="25.65" customHeight="1" x14ac:dyDescent="0.2">
      <c r="B58" s="34"/>
      <c r="C58" s="28" t="s">
        <v>29</v>
      </c>
      <c r="F58" s="26" t="str">
        <f>E17</f>
        <v>MĆ Praha 19, Semilská 43/1, 197 00 Praha 9-Kbely</v>
      </c>
      <c r="I58" s="28" t="s">
        <v>37</v>
      </c>
      <c r="J58" s="32" t="str">
        <f>E23</f>
        <v xml:space="preserve">Ing.Jan Pustějovský, Ph.D.,  </v>
      </c>
      <c r="L58" s="34"/>
    </row>
    <row r="59" spans="2:47" s="1" customFormat="1" ht="15.15" customHeight="1" x14ac:dyDescent="0.2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 x14ac:dyDescent="0.2">
      <c r="B60" s="34"/>
      <c r="L60" s="34"/>
    </row>
    <row r="61" spans="2:47" s="1" customFormat="1" ht="29.25" customHeight="1" x14ac:dyDescent="0.2">
      <c r="B61" s="34"/>
      <c r="C61" s="102" t="s">
        <v>152</v>
      </c>
      <c r="D61" s="96"/>
      <c r="E61" s="96"/>
      <c r="F61" s="96"/>
      <c r="G61" s="96"/>
      <c r="H61" s="96"/>
      <c r="I61" s="96"/>
      <c r="J61" s="103" t="s">
        <v>153</v>
      </c>
      <c r="K61" s="96"/>
      <c r="L61" s="34"/>
    </row>
    <row r="62" spans="2:47" s="1" customFormat="1" ht="10.35" customHeight="1" x14ac:dyDescent="0.2">
      <c r="B62" s="34"/>
      <c r="L62" s="34"/>
    </row>
    <row r="63" spans="2:47" s="1" customFormat="1" ht="22.8" customHeight="1" x14ac:dyDescent="0.2">
      <c r="B63" s="34"/>
      <c r="C63" s="104" t="s">
        <v>76</v>
      </c>
      <c r="J63" s="65">
        <f>J101</f>
        <v>0</v>
      </c>
      <c r="L63" s="34"/>
      <c r="AU63" s="18" t="s">
        <v>154</v>
      </c>
    </row>
    <row r="64" spans="2:47" s="8" customFormat="1" ht="24.9" customHeight="1" x14ac:dyDescent="0.2">
      <c r="B64" s="105"/>
      <c r="D64" s="106" t="s">
        <v>155</v>
      </c>
      <c r="E64" s="107"/>
      <c r="F64" s="107"/>
      <c r="G64" s="107"/>
      <c r="H64" s="107"/>
      <c r="I64" s="107"/>
      <c r="J64" s="108">
        <f>J102</f>
        <v>0</v>
      </c>
      <c r="L64" s="105"/>
    </row>
    <row r="65" spans="2:12" s="9" customFormat="1" ht="19.95" customHeight="1" x14ac:dyDescent="0.2">
      <c r="B65" s="109"/>
      <c r="D65" s="110" t="s">
        <v>156</v>
      </c>
      <c r="E65" s="111"/>
      <c r="F65" s="111"/>
      <c r="G65" s="111"/>
      <c r="H65" s="111"/>
      <c r="I65" s="111"/>
      <c r="J65" s="112">
        <f>J103</f>
        <v>0</v>
      </c>
      <c r="L65" s="109"/>
    </row>
    <row r="66" spans="2:12" s="9" customFormat="1" ht="19.95" customHeight="1" x14ac:dyDescent="0.2">
      <c r="B66" s="109"/>
      <c r="D66" s="110" t="s">
        <v>206</v>
      </c>
      <c r="E66" s="111"/>
      <c r="F66" s="111"/>
      <c r="G66" s="111"/>
      <c r="H66" s="111"/>
      <c r="I66" s="111"/>
      <c r="J66" s="112">
        <f>J145</f>
        <v>0</v>
      </c>
      <c r="L66" s="109"/>
    </row>
    <row r="67" spans="2:12" s="9" customFormat="1" ht="19.95" customHeight="1" x14ac:dyDescent="0.2">
      <c r="B67" s="109"/>
      <c r="D67" s="110" t="s">
        <v>207</v>
      </c>
      <c r="E67" s="111"/>
      <c r="F67" s="111"/>
      <c r="G67" s="111"/>
      <c r="H67" s="111"/>
      <c r="I67" s="111"/>
      <c r="J67" s="112">
        <f>J172</f>
        <v>0</v>
      </c>
      <c r="L67" s="109"/>
    </row>
    <row r="68" spans="2:12" s="9" customFormat="1" ht="19.95" customHeight="1" x14ac:dyDescent="0.2">
      <c r="B68" s="109"/>
      <c r="D68" s="110" t="s">
        <v>208</v>
      </c>
      <c r="E68" s="111"/>
      <c r="F68" s="111"/>
      <c r="G68" s="111"/>
      <c r="H68" s="111"/>
      <c r="I68" s="111"/>
      <c r="J68" s="112">
        <f>J237</f>
        <v>0</v>
      </c>
      <c r="L68" s="109"/>
    </row>
    <row r="69" spans="2:12" s="9" customFormat="1" ht="19.95" customHeight="1" x14ac:dyDescent="0.2">
      <c r="B69" s="109"/>
      <c r="D69" s="110" t="s">
        <v>209</v>
      </c>
      <c r="E69" s="111"/>
      <c r="F69" s="111"/>
      <c r="G69" s="111"/>
      <c r="H69" s="111"/>
      <c r="I69" s="111"/>
      <c r="J69" s="112">
        <f>J267</f>
        <v>0</v>
      </c>
      <c r="L69" s="109"/>
    </row>
    <row r="70" spans="2:12" s="9" customFormat="1" ht="19.95" customHeight="1" x14ac:dyDescent="0.2">
      <c r="B70" s="109"/>
      <c r="D70" s="110" t="s">
        <v>799</v>
      </c>
      <c r="E70" s="111"/>
      <c r="F70" s="111"/>
      <c r="G70" s="111"/>
      <c r="H70" s="111"/>
      <c r="I70" s="111"/>
      <c r="J70" s="112">
        <f>J316</f>
        <v>0</v>
      </c>
      <c r="L70" s="109"/>
    </row>
    <row r="71" spans="2:12" s="9" customFormat="1" ht="19.95" customHeight="1" x14ac:dyDescent="0.2">
      <c r="B71" s="109"/>
      <c r="D71" s="110" t="s">
        <v>210</v>
      </c>
      <c r="E71" s="111"/>
      <c r="F71" s="111"/>
      <c r="G71" s="111"/>
      <c r="H71" s="111"/>
      <c r="I71" s="111"/>
      <c r="J71" s="112">
        <f>J330</f>
        <v>0</v>
      </c>
      <c r="L71" s="109"/>
    </row>
    <row r="72" spans="2:12" s="8" customFormat="1" ht="24.9" customHeight="1" x14ac:dyDescent="0.2">
      <c r="B72" s="105"/>
      <c r="D72" s="106" t="s">
        <v>800</v>
      </c>
      <c r="E72" s="107"/>
      <c r="F72" s="107"/>
      <c r="G72" s="107"/>
      <c r="H72" s="107"/>
      <c r="I72" s="107"/>
      <c r="J72" s="108">
        <f>J334</f>
        <v>0</v>
      </c>
      <c r="L72" s="105"/>
    </row>
    <row r="73" spans="2:12" s="9" customFormat="1" ht="19.95" customHeight="1" x14ac:dyDescent="0.2">
      <c r="B73" s="109"/>
      <c r="D73" s="110" t="s">
        <v>801</v>
      </c>
      <c r="E73" s="111"/>
      <c r="F73" s="111"/>
      <c r="G73" s="111"/>
      <c r="H73" s="111"/>
      <c r="I73" s="111"/>
      <c r="J73" s="112">
        <f>J335</f>
        <v>0</v>
      </c>
      <c r="L73" s="109"/>
    </row>
    <row r="74" spans="2:12" s="9" customFormat="1" ht="19.95" customHeight="1" x14ac:dyDescent="0.2">
      <c r="B74" s="109"/>
      <c r="D74" s="110" t="s">
        <v>802</v>
      </c>
      <c r="E74" s="111"/>
      <c r="F74" s="111"/>
      <c r="G74" s="111"/>
      <c r="H74" s="111"/>
      <c r="I74" s="111"/>
      <c r="J74" s="112">
        <f>J353</f>
        <v>0</v>
      </c>
      <c r="L74" s="109"/>
    </row>
    <row r="75" spans="2:12" s="9" customFormat="1" ht="19.95" customHeight="1" x14ac:dyDescent="0.2">
      <c r="B75" s="109"/>
      <c r="D75" s="110" t="s">
        <v>803</v>
      </c>
      <c r="E75" s="111"/>
      <c r="F75" s="111"/>
      <c r="G75" s="111"/>
      <c r="H75" s="111"/>
      <c r="I75" s="111"/>
      <c r="J75" s="112">
        <f>J366</f>
        <v>0</v>
      </c>
      <c r="L75" s="109"/>
    </row>
    <row r="76" spans="2:12" s="9" customFormat="1" ht="19.95" customHeight="1" x14ac:dyDescent="0.2">
      <c r="B76" s="109"/>
      <c r="D76" s="110" t="s">
        <v>804</v>
      </c>
      <c r="E76" s="111"/>
      <c r="F76" s="111"/>
      <c r="G76" s="111"/>
      <c r="H76" s="111"/>
      <c r="I76" s="111"/>
      <c r="J76" s="112">
        <f>J376</f>
        <v>0</v>
      </c>
      <c r="L76" s="109"/>
    </row>
    <row r="77" spans="2:12" s="9" customFormat="1" ht="19.95" customHeight="1" x14ac:dyDescent="0.2">
      <c r="B77" s="109"/>
      <c r="D77" s="110" t="s">
        <v>805</v>
      </c>
      <c r="E77" s="111"/>
      <c r="F77" s="111"/>
      <c r="G77" s="111"/>
      <c r="H77" s="111"/>
      <c r="I77" s="111"/>
      <c r="J77" s="112">
        <f>J383</f>
        <v>0</v>
      </c>
      <c r="L77" s="109"/>
    </row>
    <row r="78" spans="2:12" s="9" customFormat="1" ht="19.95" customHeight="1" x14ac:dyDescent="0.2">
      <c r="B78" s="109"/>
      <c r="D78" s="110" t="s">
        <v>806</v>
      </c>
      <c r="E78" s="111"/>
      <c r="F78" s="111"/>
      <c r="G78" s="111"/>
      <c r="H78" s="111"/>
      <c r="I78" s="111"/>
      <c r="J78" s="112">
        <f>J396</f>
        <v>0</v>
      </c>
      <c r="L78" s="109"/>
    </row>
    <row r="79" spans="2:12" s="9" customFormat="1" ht="19.95" customHeight="1" x14ac:dyDescent="0.2">
      <c r="B79" s="109"/>
      <c r="D79" s="110" t="s">
        <v>807</v>
      </c>
      <c r="E79" s="111"/>
      <c r="F79" s="111"/>
      <c r="G79" s="111"/>
      <c r="H79" s="111"/>
      <c r="I79" s="111"/>
      <c r="J79" s="112">
        <f>J416</f>
        <v>0</v>
      </c>
      <c r="L79" s="109"/>
    </row>
    <row r="80" spans="2:12" s="1" customFormat="1" ht="21.75" customHeight="1" x14ac:dyDescent="0.2">
      <c r="B80" s="34"/>
      <c r="L80" s="34"/>
    </row>
    <row r="81" spans="2:12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4"/>
    </row>
    <row r="85" spans="2:12" s="1" customFormat="1" ht="6.9" customHeight="1" x14ac:dyDescent="0.2">
      <c r="B85" s="45"/>
      <c r="C85" s="46"/>
      <c r="D85" s="46"/>
      <c r="E85" s="46"/>
      <c r="F85" s="46"/>
      <c r="G85" s="46"/>
      <c r="H85" s="46"/>
      <c r="I85" s="46"/>
      <c r="J85" s="46"/>
      <c r="K85" s="46"/>
      <c r="L85" s="34"/>
    </row>
    <row r="86" spans="2:12" s="1" customFormat="1" ht="24.9" customHeight="1" x14ac:dyDescent="0.2">
      <c r="B86" s="34"/>
      <c r="C86" s="22" t="s">
        <v>157</v>
      </c>
      <c r="L86" s="34"/>
    </row>
    <row r="87" spans="2:12" s="1" customFormat="1" ht="6.9" customHeight="1" x14ac:dyDescent="0.2">
      <c r="B87" s="34"/>
      <c r="L87" s="34"/>
    </row>
    <row r="88" spans="2:12" s="1" customFormat="1" ht="12" customHeight="1" x14ac:dyDescent="0.2">
      <c r="B88" s="34"/>
      <c r="C88" s="28" t="s">
        <v>16</v>
      </c>
      <c r="L88" s="34"/>
    </row>
    <row r="89" spans="2:12" s="1" customFormat="1" ht="16.5" customHeight="1" x14ac:dyDescent="0.2">
      <c r="B89" s="34"/>
      <c r="E89" s="328" t="str">
        <f>E7</f>
        <v>ÚPRAVY HŘBITOVA KBELY- ETAPA1</v>
      </c>
      <c r="F89" s="329"/>
      <c r="G89" s="329"/>
      <c r="H89" s="329"/>
      <c r="L89" s="34"/>
    </row>
    <row r="90" spans="2:12" ht="12" customHeight="1" x14ac:dyDescent="0.2">
      <c r="B90" s="21"/>
      <c r="C90" s="28" t="s">
        <v>147</v>
      </c>
      <c r="L90" s="21"/>
    </row>
    <row r="91" spans="2:12" s="1" customFormat="1" ht="16.5" customHeight="1" x14ac:dyDescent="0.2">
      <c r="B91" s="34"/>
      <c r="E91" s="328" t="s">
        <v>148</v>
      </c>
      <c r="F91" s="330"/>
      <c r="G91" s="330"/>
      <c r="H91" s="330"/>
      <c r="L91" s="34"/>
    </row>
    <row r="92" spans="2:12" s="1" customFormat="1" ht="12" customHeight="1" x14ac:dyDescent="0.2">
      <c r="B92" s="34"/>
      <c r="C92" s="28" t="s">
        <v>149</v>
      </c>
      <c r="L92" s="34"/>
    </row>
    <row r="93" spans="2:12" s="1" customFormat="1" ht="16.5" customHeight="1" x14ac:dyDescent="0.2">
      <c r="B93" s="34"/>
      <c r="E93" s="292" t="str">
        <f>E11</f>
        <v>13 - PŘÍSTŘEŠEK</v>
      </c>
      <c r="F93" s="330"/>
      <c r="G93" s="330"/>
      <c r="H93" s="330"/>
      <c r="L93" s="34"/>
    </row>
    <row r="94" spans="2:12" s="1" customFormat="1" ht="6.9" customHeight="1" x14ac:dyDescent="0.2">
      <c r="B94" s="34"/>
      <c r="L94" s="34"/>
    </row>
    <row r="95" spans="2:12" s="1" customFormat="1" ht="12" customHeight="1" x14ac:dyDescent="0.2">
      <c r="B95" s="34"/>
      <c r="C95" s="28" t="s">
        <v>21</v>
      </c>
      <c r="F95" s="26" t="str">
        <f>F14</f>
        <v>Praha 9-Kbely</v>
      </c>
      <c r="I95" s="28" t="s">
        <v>23</v>
      </c>
      <c r="J95" s="51" t="str">
        <f>IF(J14="","",J14)</f>
        <v>17. 11. 2024</v>
      </c>
      <c r="L95" s="34"/>
    </row>
    <row r="96" spans="2:12" s="1" customFormat="1" ht="6.9" customHeight="1" x14ac:dyDescent="0.2">
      <c r="B96" s="34"/>
      <c r="L96" s="34"/>
    </row>
    <row r="97" spans="2:65" s="1" customFormat="1" ht="25.65" customHeight="1" x14ac:dyDescent="0.2">
      <c r="B97" s="34"/>
      <c r="C97" s="28" t="s">
        <v>29</v>
      </c>
      <c r="F97" s="26" t="str">
        <f>E17</f>
        <v>MĆ Praha 19, Semilská 43/1, 197 00 Praha 9-Kbely</v>
      </c>
      <c r="I97" s="28" t="s">
        <v>37</v>
      </c>
      <c r="J97" s="32" t="str">
        <f>E23</f>
        <v xml:space="preserve">Ing.Jan Pustějovský, Ph.D.,  </v>
      </c>
      <c r="L97" s="34"/>
    </row>
    <row r="98" spans="2:65" s="1" customFormat="1" ht="15.15" customHeight="1" x14ac:dyDescent="0.2">
      <c r="B98" s="34"/>
      <c r="C98" s="28" t="s">
        <v>35</v>
      </c>
      <c r="F98" s="26" t="str">
        <f>IF(E20="","",E20)</f>
        <v>Vyplň údaj</v>
      </c>
      <c r="I98" s="28" t="s">
        <v>40</v>
      </c>
      <c r="J98" s="32" t="str">
        <f>E26</f>
        <v xml:space="preserve"> </v>
      </c>
      <c r="L98" s="34"/>
    </row>
    <row r="99" spans="2:65" s="1" customFormat="1" ht="10.35" customHeight="1" x14ac:dyDescent="0.2">
      <c r="B99" s="34"/>
      <c r="L99" s="34"/>
    </row>
    <row r="100" spans="2:65" s="10" customFormat="1" ht="29.25" customHeight="1" x14ac:dyDescent="0.2">
      <c r="B100" s="113"/>
      <c r="C100" s="114" t="s">
        <v>158</v>
      </c>
      <c r="D100" s="115" t="s">
        <v>63</v>
      </c>
      <c r="E100" s="115" t="s">
        <v>59</v>
      </c>
      <c r="F100" s="115" t="s">
        <v>60</v>
      </c>
      <c r="G100" s="115" t="s">
        <v>159</v>
      </c>
      <c r="H100" s="115" t="s">
        <v>160</v>
      </c>
      <c r="I100" s="115" t="s">
        <v>161</v>
      </c>
      <c r="J100" s="116" t="s">
        <v>153</v>
      </c>
      <c r="K100" s="117" t="s">
        <v>162</v>
      </c>
      <c r="L100" s="113"/>
      <c r="M100" s="58" t="s">
        <v>34</v>
      </c>
      <c r="N100" s="59" t="s">
        <v>48</v>
      </c>
      <c r="O100" s="59" t="s">
        <v>163</v>
      </c>
      <c r="P100" s="59" t="s">
        <v>164</v>
      </c>
      <c r="Q100" s="59" t="s">
        <v>165</v>
      </c>
      <c r="R100" s="59" t="s">
        <v>166</v>
      </c>
      <c r="S100" s="59" t="s">
        <v>167</v>
      </c>
      <c r="T100" s="60" t="s">
        <v>168</v>
      </c>
    </row>
    <row r="101" spans="2:65" s="1" customFormat="1" ht="22.8" customHeight="1" x14ac:dyDescent="0.3">
      <c r="B101" s="34"/>
      <c r="C101" s="63" t="s">
        <v>169</v>
      </c>
      <c r="J101" s="118">
        <f>BK101</f>
        <v>0</v>
      </c>
      <c r="L101" s="34"/>
      <c r="M101" s="61"/>
      <c r="N101" s="52"/>
      <c r="O101" s="52"/>
      <c r="P101" s="119">
        <f>P102+P334</f>
        <v>0</v>
      </c>
      <c r="Q101" s="52"/>
      <c r="R101" s="119">
        <f>R102+R334</f>
        <v>133.68589938704</v>
      </c>
      <c r="S101" s="52"/>
      <c r="T101" s="120">
        <f>T102+T334</f>
        <v>0.36597000000000002</v>
      </c>
      <c r="AT101" s="18" t="s">
        <v>77</v>
      </c>
      <c r="AU101" s="18" t="s">
        <v>154</v>
      </c>
      <c r="BK101" s="121">
        <f>BK102+BK334</f>
        <v>0</v>
      </c>
    </row>
    <row r="102" spans="2:65" s="11" customFormat="1" ht="25.95" customHeight="1" x14ac:dyDescent="0.25">
      <c r="B102" s="122"/>
      <c r="D102" s="123" t="s">
        <v>77</v>
      </c>
      <c r="E102" s="124" t="s">
        <v>170</v>
      </c>
      <c r="F102" s="124" t="s">
        <v>171</v>
      </c>
      <c r="I102" s="125"/>
      <c r="J102" s="126">
        <f>BK102</f>
        <v>0</v>
      </c>
      <c r="L102" s="122"/>
      <c r="M102" s="127"/>
      <c r="P102" s="128">
        <f>P103+P145+P172+P237+P267+P316+P330</f>
        <v>0</v>
      </c>
      <c r="R102" s="128">
        <f>R103+R145+R172+R237+R267+R316+R330</f>
        <v>133.41726445603999</v>
      </c>
      <c r="T102" s="129">
        <f>T103+T145+T172+T237+T267+T316+T330</f>
        <v>0.36597000000000002</v>
      </c>
      <c r="AR102" s="123" t="s">
        <v>85</v>
      </c>
      <c r="AT102" s="130" t="s">
        <v>77</v>
      </c>
      <c r="AU102" s="130" t="s">
        <v>78</v>
      </c>
      <c r="AY102" s="123" t="s">
        <v>172</v>
      </c>
      <c r="BK102" s="131">
        <f>BK103+BK145+BK172+BK237+BK267+BK316+BK330</f>
        <v>0</v>
      </c>
    </row>
    <row r="103" spans="2:65" s="11" customFormat="1" ht="22.8" customHeight="1" x14ac:dyDescent="0.25">
      <c r="B103" s="122"/>
      <c r="D103" s="123" t="s">
        <v>77</v>
      </c>
      <c r="E103" s="132" t="s">
        <v>85</v>
      </c>
      <c r="F103" s="132" t="s">
        <v>173</v>
      </c>
      <c r="I103" s="125"/>
      <c r="J103" s="133">
        <f>BK103</f>
        <v>0</v>
      </c>
      <c r="L103" s="122"/>
      <c r="M103" s="127"/>
      <c r="P103" s="128">
        <f>SUM(P104:P144)</f>
        <v>0</v>
      </c>
      <c r="R103" s="128">
        <f>SUM(R104:R144)</f>
        <v>0</v>
      </c>
      <c r="T103" s="129">
        <f>SUM(T104:T144)</f>
        <v>0</v>
      </c>
      <c r="AR103" s="123" t="s">
        <v>85</v>
      </c>
      <c r="AT103" s="130" t="s">
        <v>77</v>
      </c>
      <c r="AU103" s="130" t="s">
        <v>85</v>
      </c>
      <c r="AY103" s="123" t="s">
        <v>172</v>
      </c>
      <c r="BK103" s="131">
        <f>SUM(BK104:BK144)</f>
        <v>0</v>
      </c>
    </row>
    <row r="104" spans="2:65" s="1" customFormat="1" ht="21.75" customHeight="1" x14ac:dyDescent="0.2">
      <c r="B104" s="34"/>
      <c r="C104" s="134" t="s">
        <v>85</v>
      </c>
      <c r="D104" s="134" t="s">
        <v>174</v>
      </c>
      <c r="E104" s="135" t="s">
        <v>213</v>
      </c>
      <c r="F104" s="136" t="s">
        <v>214</v>
      </c>
      <c r="G104" s="137" t="s">
        <v>215</v>
      </c>
      <c r="H104" s="138">
        <v>21.266999999999999</v>
      </c>
      <c r="I104" s="139"/>
      <c r="J104" s="140">
        <f>ROUND(I104*H104,2)</f>
        <v>0</v>
      </c>
      <c r="K104" s="141"/>
      <c r="L104" s="34"/>
      <c r="M104" s="142" t="s">
        <v>34</v>
      </c>
      <c r="N104" s="143" t="s">
        <v>49</v>
      </c>
      <c r="P104" s="144">
        <f>O104*H104</f>
        <v>0</v>
      </c>
      <c r="Q104" s="144">
        <v>0</v>
      </c>
      <c r="R104" s="144">
        <f>Q104*H104</f>
        <v>0</v>
      </c>
      <c r="S104" s="144">
        <v>0</v>
      </c>
      <c r="T104" s="145">
        <f>S104*H104</f>
        <v>0</v>
      </c>
      <c r="AR104" s="146" t="s">
        <v>178</v>
      </c>
      <c r="AT104" s="146" t="s">
        <v>174</v>
      </c>
      <c r="AU104" s="146" t="s">
        <v>87</v>
      </c>
      <c r="AY104" s="18" t="s">
        <v>172</v>
      </c>
      <c r="BE104" s="147">
        <f>IF(N104="základní",J104,0)</f>
        <v>0</v>
      </c>
      <c r="BF104" s="147">
        <f>IF(N104="snížená",J104,0)</f>
        <v>0</v>
      </c>
      <c r="BG104" s="147">
        <f>IF(N104="zákl. přenesená",J104,0)</f>
        <v>0</v>
      </c>
      <c r="BH104" s="147">
        <f>IF(N104="sníž. přenesená",J104,0)</f>
        <v>0</v>
      </c>
      <c r="BI104" s="147">
        <f>IF(N104="nulová",J104,0)</f>
        <v>0</v>
      </c>
      <c r="BJ104" s="18" t="s">
        <v>85</v>
      </c>
      <c r="BK104" s="147">
        <f>ROUND(I104*H104,2)</f>
        <v>0</v>
      </c>
      <c r="BL104" s="18" t="s">
        <v>178</v>
      </c>
      <c r="BM104" s="146" t="s">
        <v>808</v>
      </c>
    </row>
    <row r="105" spans="2:65" s="1" customFormat="1" ht="19.2" x14ac:dyDescent="0.2">
      <c r="B105" s="34"/>
      <c r="D105" s="148" t="s">
        <v>180</v>
      </c>
      <c r="F105" s="149" t="s">
        <v>217</v>
      </c>
      <c r="I105" s="150"/>
      <c r="L105" s="34"/>
      <c r="M105" s="151"/>
      <c r="T105" s="55"/>
      <c r="AT105" s="18" t="s">
        <v>180</v>
      </c>
      <c r="AU105" s="18" t="s">
        <v>87</v>
      </c>
    </row>
    <row r="106" spans="2:65" s="1" customFormat="1" ht="10.199999999999999" x14ac:dyDescent="0.2">
      <c r="B106" s="34"/>
      <c r="D106" s="152" t="s">
        <v>182</v>
      </c>
      <c r="F106" s="153" t="s">
        <v>453</v>
      </c>
      <c r="I106" s="150"/>
      <c r="L106" s="34"/>
      <c r="M106" s="151"/>
      <c r="T106" s="55"/>
      <c r="AT106" s="18" t="s">
        <v>182</v>
      </c>
      <c r="AU106" s="18" t="s">
        <v>87</v>
      </c>
    </row>
    <row r="107" spans="2:65" s="12" customFormat="1" ht="10.199999999999999" x14ac:dyDescent="0.2">
      <c r="B107" s="154"/>
      <c r="D107" s="148" t="s">
        <v>184</v>
      </c>
      <c r="E107" s="155" t="s">
        <v>34</v>
      </c>
      <c r="F107" s="156" t="s">
        <v>809</v>
      </c>
      <c r="H107" s="157">
        <v>3.6720000000000002</v>
      </c>
      <c r="I107" s="158"/>
      <c r="L107" s="154"/>
      <c r="M107" s="159"/>
      <c r="T107" s="160"/>
      <c r="AT107" s="155" t="s">
        <v>184</v>
      </c>
      <c r="AU107" s="155" t="s">
        <v>87</v>
      </c>
      <c r="AV107" s="12" t="s">
        <v>87</v>
      </c>
      <c r="AW107" s="12" t="s">
        <v>39</v>
      </c>
      <c r="AX107" s="12" t="s">
        <v>78</v>
      </c>
      <c r="AY107" s="155" t="s">
        <v>172</v>
      </c>
    </row>
    <row r="108" spans="2:65" s="12" customFormat="1" ht="10.199999999999999" x14ac:dyDescent="0.2">
      <c r="B108" s="154"/>
      <c r="D108" s="148" t="s">
        <v>184</v>
      </c>
      <c r="E108" s="155" t="s">
        <v>34</v>
      </c>
      <c r="F108" s="156" t="s">
        <v>810</v>
      </c>
      <c r="H108" s="157">
        <v>7.83</v>
      </c>
      <c r="I108" s="158"/>
      <c r="L108" s="154"/>
      <c r="M108" s="159"/>
      <c r="T108" s="160"/>
      <c r="AT108" s="155" t="s">
        <v>184</v>
      </c>
      <c r="AU108" s="155" t="s">
        <v>87</v>
      </c>
      <c r="AV108" s="12" t="s">
        <v>87</v>
      </c>
      <c r="AW108" s="12" t="s">
        <v>39</v>
      </c>
      <c r="AX108" s="12" t="s">
        <v>78</v>
      </c>
      <c r="AY108" s="155" t="s">
        <v>172</v>
      </c>
    </row>
    <row r="109" spans="2:65" s="12" customFormat="1" ht="10.199999999999999" x14ac:dyDescent="0.2">
      <c r="B109" s="154"/>
      <c r="D109" s="148" t="s">
        <v>184</v>
      </c>
      <c r="E109" s="155" t="s">
        <v>34</v>
      </c>
      <c r="F109" s="156" t="s">
        <v>811</v>
      </c>
      <c r="H109" s="157">
        <v>2.2320000000000002</v>
      </c>
      <c r="I109" s="158"/>
      <c r="L109" s="154"/>
      <c r="M109" s="159"/>
      <c r="T109" s="160"/>
      <c r="AT109" s="155" t="s">
        <v>184</v>
      </c>
      <c r="AU109" s="155" t="s">
        <v>87</v>
      </c>
      <c r="AV109" s="12" t="s">
        <v>87</v>
      </c>
      <c r="AW109" s="12" t="s">
        <v>39</v>
      </c>
      <c r="AX109" s="12" t="s">
        <v>78</v>
      </c>
      <c r="AY109" s="155" t="s">
        <v>172</v>
      </c>
    </row>
    <row r="110" spans="2:65" s="12" customFormat="1" ht="10.199999999999999" x14ac:dyDescent="0.2">
      <c r="B110" s="154"/>
      <c r="D110" s="148" t="s">
        <v>184</v>
      </c>
      <c r="E110" s="155" t="s">
        <v>34</v>
      </c>
      <c r="F110" s="156" t="s">
        <v>811</v>
      </c>
      <c r="H110" s="157">
        <v>2.2320000000000002</v>
      </c>
      <c r="I110" s="158"/>
      <c r="L110" s="154"/>
      <c r="M110" s="159"/>
      <c r="T110" s="160"/>
      <c r="AT110" s="155" t="s">
        <v>184</v>
      </c>
      <c r="AU110" s="155" t="s">
        <v>87</v>
      </c>
      <c r="AV110" s="12" t="s">
        <v>87</v>
      </c>
      <c r="AW110" s="12" t="s">
        <v>39</v>
      </c>
      <c r="AX110" s="12" t="s">
        <v>78</v>
      </c>
      <c r="AY110" s="155" t="s">
        <v>172</v>
      </c>
    </row>
    <row r="111" spans="2:65" s="12" customFormat="1" ht="10.199999999999999" x14ac:dyDescent="0.2">
      <c r="B111" s="154"/>
      <c r="D111" s="148" t="s">
        <v>184</v>
      </c>
      <c r="E111" s="155" t="s">
        <v>34</v>
      </c>
      <c r="F111" s="156" t="s">
        <v>812</v>
      </c>
      <c r="H111" s="157">
        <v>4.59</v>
      </c>
      <c r="I111" s="158"/>
      <c r="L111" s="154"/>
      <c r="M111" s="159"/>
      <c r="T111" s="160"/>
      <c r="AT111" s="155" t="s">
        <v>184</v>
      </c>
      <c r="AU111" s="155" t="s">
        <v>87</v>
      </c>
      <c r="AV111" s="12" t="s">
        <v>87</v>
      </c>
      <c r="AW111" s="12" t="s">
        <v>39</v>
      </c>
      <c r="AX111" s="12" t="s">
        <v>78</v>
      </c>
      <c r="AY111" s="155" t="s">
        <v>172</v>
      </c>
    </row>
    <row r="112" spans="2:65" s="12" customFormat="1" ht="10.199999999999999" x14ac:dyDescent="0.2">
      <c r="B112" s="154"/>
      <c r="D112" s="148" t="s">
        <v>184</v>
      </c>
      <c r="E112" s="155" t="s">
        <v>34</v>
      </c>
      <c r="F112" s="156" t="s">
        <v>813</v>
      </c>
      <c r="H112" s="157">
        <v>0.71099999999999997</v>
      </c>
      <c r="I112" s="158"/>
      <c r="L112" s="154"/>
      <c r="M112" s="159"/>
      <c r="T112" s="160"/>
      <c r="AT112" s="155" t="s">
        <v>184</v>
      </c>
      <c r="AU112" s="155" t="s">
        <v>87</v>
      </c>
      <c r="AV112" s="12" t="s">
        <v>87</v>
      </c>
      <c r="AW112" s="12" t="s">
        <v>39</v>
      </c>
      <c r="AX112" s="12" t="s">
        <v>78</v>
      </c>
      <c r="AY112" s="155" t="s">
        <v>172</v>
      </c>
    </row>
    <row r="113" spans="2:65" s="13" customFormat="1" ht="10.199999999999999" x14ac:dyDescent="0.2">
      <c r="B113" s="164"/>
      <c r="D113" s="148" t="s">
        <v>184</v>
      </c>
      <c r="E113" s="165" t="s">
        <v>34</v>
      </c>
      <c r="F113" s="166" t="s">
        <v>259</v>
      </c>
      <c r="H113" s="167">
        <v>21.266999999999999</v>
      </c>
      <c r="I113" s="168"/>
      <c r="L113" s="164"/>
      <c r="M113" s="169"/>
      <c r="T113" s="170"/>
      <c r="AT113" s="165" t="s">
        <v>184</v>
      </c>
      <c r="AU113" s="165" t="s">
        <v>87</v>
      </c>
      <c r="AV113" s="13" t="s">
        <v>178</v>
      </c>
      <c r="AW113" s="13" t="s">
        <v>39</v>
      </c>
      <c r="AX113" s="13" t="s">
        <v>85</v>
      </c>
      <c r="AY113" s="165" t="s">
        <v>172</v>
      </c>
    </row>
    <row r="114" spans="2:65" s="1" customFormat="1" ht="21.75" customHeight="1" x14ac:dyDescent="0.2">
      <c r="B114" s="34"/>
      <c r="C114" s="134" t="s">
        <v>87</v>
      </c>
      <c r="D114" s="134" t="s">
        <v>174</v>
      </c>
      <c r="E114" s="135" t="s">
        <v>220</v>
      </c>
      <c r="F114" s="136" t="s">
        <v>221</v>
      </c>
      <c r="G114" s="137" t="s">
        <v>215</v>
      </c>
      <c r="H114" s="138">
        <v>18.795000000000002</v>
      </c>
      <c r="I114" s="139"/>
      <c r="J114" s="140">
        <f>ROUND(I114*H114,2)</f>
        <v>0</v>
      </c>
      <c r="K114" s="141"/>
      <c r="L114" s="34"/>
      <c r="M114" s="142" t="s">
        <v>34</v>
      </c>
      <c r="N114" s="143" t="s">
        <v>49</v>
      </c>
      <c r="P114" s="144">
        <f>O114*H114</f>
        <v>0</v>
      </c>
      <c r="Q114" s="144">
        <v>0</v>
      </c>
      <c r="R114" s="144">
        <f>Q114*H114</f>
        <v>0</v>
      </c>
      <c r="S114" s="144">
        <v>0</v>
      </c>
      <c r="T114" s="145">
        <f>S114*H114</f>
        <v>0</v>
      </c>
      <c r="AR114" s="146" t="s">
        <v>178</v>
      </c>
      <c r="AT114" s="146" t="s">
        <v>174</v>
      </c>
      <c r="AU114" s="146" t="s">
        <v>87</v>
      </c>
      <c r="AY114" s="18" t="s">
        <v>172</v>
      </c>
      <c r="BE114" s="147">
        <f>IF(N114="základní",J114,0)</f>
        <v>0</v>
      </c>
      <c r="BF114" s="147">
        <f>IF(N114="snížená",J114,0)</f>
        <v>0</v>
      </c>
      <c r="BG114" s="147">
        <f>IF(N114="zákl. přenesená",J114,0)</f>
        <v>0</v>
      </c>
      <c r="BH114" s="147">
        <f>IF(N114="sníž. přenesená",J114,0)</f>
        <v>0</v>
      </c>
      <c r="BI114" s="147">
        <f>IF(N114="nulová",J114,0)</f>
        <v>0</v>
      </c>
      <c r="BJ114" s="18" t="s">
        <v>85</v>
      </c>
      <c r="BK114" s="147">
        <f>ROUND(I114*H114,2)</f>
        <v>0</v>
      </c>
      <c r="BL114" s="18" t="s">
        <v>178</v>
      </c>
      <c r="BM114" s="146" t="s">
        <v>814</v>
      </c>
    </row>
    <row r="115" spans="2:65" s="1" customFormat="1" ht="19.2" x14ac:dyDescent="0.2">
      <c r="B115" s="34"/>
      <c r="D115" s="148" t="s">
        <v>180</v>
      </c>
      <c r="F115" s="149" t="s">
        <v>223</v>
      </c>
      <c r="I115" s="150"/>
      <c r="L115" s="34"/>
      <c r="M115" s="151"/>
      <c r="T115" s="55"/>
      <c r="AT115" s="18" t="s">
        <v>180</v>
      </c>
      <c r="AU115" s="18" t="s">
        <v>87</v>
      </c>
    </row>
    <row r="116" spans="2:65" s="1" customFormat="1" ht="10.199999999999999" x14ac:dyDescent="0.2">
      <c r="B116" s="34"/>
      <c r="D116" s="152" t="s">
        <v>182</v>
      </c>
      <c r="F116" s="153" t="s">
        <v>456</v>
      </c>
      <c r="I116" s="150"/>
      <c r="L116" s="34"/>
      <c r="M116" s="151"/>
      <c r="T116" s="55"/>
      <c r="AT116" s="18" t="s">
        <v>182</v>
      </c>
      <c r="AU116" s="18" t="s">
        <v>87</v>
      </c>
    </row>
    <row r="117" spans="2:65" s="12" customFormat="1" ht="10.199999999999999" x14ac:dyDescent="0.2">
      <c r="B117" s="154"/>
      <c r="D117" s="148" t="s">
        <v>184</v>
      </c>
      <c r="E117" s="155" t="s">
        <v>34</v>
      </c>
      <c r="F117" s="156" t="s">
        <v>815</v>
      </c>
      <c r="H117" s="157">
        <v>18.795000000000002</v>
      </c>
      <c r="I117" s="158"/>
      <c r="L117" s="154"/>
      <c r="M117" s="159"/>
      <c r="T117" s="160"/>
      <c r="AT117" s="155" t="s">
        <v>184</v>
      </c>
      <c r="AU117" s="155" t="s">
        <v>87</v>
      </c>
      <c r="AV117" s="12" t="s">
        <v>87</v>
      </c>
      <c r="AW117" s="12" t="s">
        <v>39</v>
      </c>
      <c r="AX117" s="12" t="s">
        <v>85</v>
      </c>
      <c r="AY117" s="155" t="s">
        <v>172</v>
      </c>
    </row>
    <row r="118" spans="2:65" s="1" customFormat="1" ht="16.5" customHeight="1" x14ac:dyDescent="0.2">
      <c r="B118" s="34"/>
      <c r="C118" s="134" t="s">
        <v>193</v>
      </c>
      <c r="D118" s="134" t="s">
        <v>174</v>
      </c>
      <c r="E118" s="135" t="s">
        <v>226</v>
      </c>
      <c r="F118" s="136" t="s">
        <v>227</v>
      </c>
      <c r="G118" s="137" t="s">
        <v>228</v>
      </c>
      <c r="H118" s="138">
        <v>31.952000000000002</v>
      </c>
      <c r="I118" s="139"/>
      <c r="J118" s="140">
        <f>ROUND(I118*H118,2)</f>
        <v>0</v>
      </c>
      <c r="K118" s="141"/>
      <c r="L118" s="34"/>
      <c r="M118" s="142" t="s">
        <v>34</v>
      </c>
      <c r="N118" s="143" t="s">
        <v>49</v>
      </c>
      <c r="P118" s="144">
        <f>O118*H118</f>
        <v>0</v>
      </c>
      <c r="Q118" s="144">
        <v>0</v>
      </c>
      <c r="R118" s="144">
        <f>Q118*H118</f>
        <v>0</v>
      </c>
      <c r="S118" s="144">
        <v>0</v>
      </c>
      <c r="T118" s="145">
        <f>S118*H118</f>
        <v>0</v>
      </c>
      <c r="AR118" s="146" t="s">
        <v>178</v>
      </c>
      <c r="AT118" s="146" t="s">
        <v>174</v>
      </c>
      <c r="AU118" s="146" t="s">
        <v>87</v>
      </c>
      <c r="AY118" s="18" t="s">
        <v>172</v>
      </c>
      <c r="BE118" s="147">
        <f>IF(N118="základní",J118,0)</f>
        <v>0</v>
      </c>
      <c r="BF118" s="147">
        <f>IF(N118="snížená",J118,0)</f>
        <v>0</v>
      </c>
      <c r="BG118" s="147">
        <f>IF(N118="zákl. přenesená",J118,0)</f>
        <v>0</v>
      </c>
      <c r="BH118" s="147">
        <f>IF(N118="sníž. přenesená",J118,0)</f>
        <v>0</v>
      </c>
      <c r="BI118" s="147">
        <f>IF(N118="nulová",J118,0)</f>
        <v>0</v>
      </c>
      <c r="BJ118" s="18" t="s">
        <v>85</v>
      </c>
      <c r="BK118" s="147">
        <f>ROUND(I118*H118,2)</f>
        <v>0</v>
      </c>
      <c r="BL118" s="18" t="s">
        <v>178</v>
      </c>
      <c r="BM118" s="146" t="s">
        <v>816</v>
      </c>
    </row>
    <row r="119" spans="2:65" s="1" customFormat="1" ht="19.2" x14ac:dyDescent="0.2">
      <c r="B119" s="34"/>
      <c r="D119" s="148" t="s">
        <v>180</v>
      </c>
      <c r="F119" s="149" t="s">
        <v>230</v>
      </c>
      <c r="I119" s="150"/>
      <c r="L119" s="34"/>
      <c r="M119" s="151"/>
      <c r="T119" s="55"/>
      <c r="AT119" s="18" t="s">
        <v>180</v>
      </c>
      <c r="AU119" s="18" t="s">
        <v>87</v>
      </c>
    </row>
    <row r="120" spans="2:65" s="1" customFormat="1" ht="10.199999999999999" x14ac:dyDescent="0.2">
      <c r="B120" s="34"/>
      <c r="D120" s="152" t="s">
        <v>182</v>
      </c>
      <c r="F120" s="153" t="s">
        <v>459</v>
      </c>
      <c r="I120" s="150"/>
      <c r="L120" s="34"/>
      <c r="M120" s="151"/>
      <c r="T120" s="55"/>
      <c r="AT120" s="18" t="s">
        <v>182</v>
      </c>
      <c r="AU120" s="18" t="s">
        <v>87</v>
      </c>
    </row>
    <row r="121" spans="2:65" s="12" customFormat="1" ht="10.199999999999999" x14ac:dyDescent="0.2">
      <c r="B121" s="154"/>
      <c r="D121" s="148" t="s">
        <v>184</v>
      </c>
      <c r="E121" s="155" t="s">
        <v>34</v>
      </c>
      <c r="F121" s="156" t="s">
        <v>817</v>
      </c>
      <c r="H121" s="157">
        <v>31.952000000000002</v>
      </c>
      <c r="I121" s="158"/>
      <c r="L121" s="154"/>
      <c r="M121" s="159"/>
      <c r="T121" s="160"/>
      <c r="AT121" s="155" t="s">
        <v>184</v>
      </c>
      <c r="AU121" s="155" t="s">
        <v>87</v>
      </c>
      <c r="AV121" s="12" t="s">
        <v>87</v>
      </c>
      <c r="AW121" s="12" t="s">
        <v>39</v>
      </c>
      <c r="AX121" s="12" t="s">
        <v>85</v>
      </c>
      <c r="AY121" s="155" t="s">
        <v>172</v>
      </c>
    </row>
    <row r="122" spans="2:65" s="1" customFormat="1" ht="16.5" customHeight="1" x14ac:dyDescent="0.2">
      <c r="B122" s="34"/>
      <c r="C122" s="134" t="s">
        <v>178</v>
      </c>
      <c r="D122" s="134" t="s">
        <v>174</v>
      </c>
      <c r="E122" s="135" t="s">
        <v>233</v>
      </c>
      <c r="F122" s="136" t="s">
        <v>234</v>
      </c>
      <c r="G122" s="137" t="s">
        <v>215</v>
      </c>
      <c r="H122" s="138">
        <v>2.472</v>
      </c>
      <c r="I122" s="139"/>
      <c r="J122" s="140">
        <f>ROUND(I122*H122,2)</f>
        <v>0</v>
      </c>
      <c r="K122" s="141"/>
      <c r="L122" s="34"/>
      <c r="M122" s="142" t="s">
        <v>34</v>
      </c>
      <c r="N122" s="143" t="s">
        <v>49</v>
      </c>
      <c r="P122" s="144">
        <f>O122*H122</f>
        <v>0</v>
      </c>
      <c r="Q122" s="144">
        <v>0</v>
      </c>
      <c r="R122" s="144">
        <f>Q122*H122</f>
        <v>0</v>
      </c>
      <c r="S122" s="144">
        <v>0</v>
      </c>
      <c r="T122" s="145">
        <f>S122*H122</f>
        <v>0</v>
      </c>
      <c r="AR122" s="146" t="s">
        <v>178</v>
      </c>
      <c r="AT122" s="146" t="s">
        <v>174</v>
      </c>
      <c r="AU122" s="146" t="s">
        <v>87</v>
      </c>
      <c r="AY122" s="18" t="s">
        <v>172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8" t="s">
        <v>85</v>
      </c>
      <c r="BK122" s="147">
        <f>ROUND(I122*H122,2)</f>
        <v>0</v>
      </c>
      <c r="BL122" s="18" t="s">
        <v>178</v>
      </c>
      <c r="BM122" s="146" t="s">
        <v>818</v>
      </c>
    </row>
    <row r="123" spans="2:65" s="1" customFormat="1" ht="19.2" x14ac:dyDescent="0.2">
      <c r="B123" s="34"/>
      <c r="D123" s="148" t="s">
        <v>180</v>
      </c>
      <c r="F123" s="149" t="s">
        <v>236</v>
      </c>
      <c r="I123" s="150"/>
      <c r="L123" s="34"/>
      <c r="M123" s="151"/>
      <c r="T123" s="55"/>
      <c r="AT123" s="18" t="s">
        <v>180</v>
      </c>
      <c r="AU123" s="18" t="s">
        <v>87</v>
      </c>
    </row>
    <row r="124" spans="2:65" s="1" customFormat="1" ht="10.199999999999999" x14ac:dyDescent="0.2">
      <c r="B124" s="34"/>
      <c r="D124" s="152" t="s">
        <v>182</v>
      </c>
      <c r="F124" s="153" t="s">
        <v>462</v>
      </c>
      <c r="I124" s="150"/>
      <c r="L124" s="34"/>
      <c r="M124" s="151"/>
      <c r="T124" s="55"/>
      <c r="AT124" s="18" t="s">
        <v>182</v>
      </c>
      <c r="AU124" s="18" t="s">
        <v>87</v>
      </c>
    </row>
    <row r="125" spans="2:65" s="12" customFormat="1" ht="10.199999999999999" x14ac:dyDescent="0.2">
      <c r="B125" s="154"/>
      <c r="D125" s="148" t="s">
        <v>184</v>
      </c>
      <c r="E125" s="155" t="s">
        <v>34</v>
      </c>
      <c r="F125" s="156" t="s">
        <v>819</v>
      </c>
      <c r="H125" s="157">
        <v>0.84</v>
      </c>
      <c r="I125" s="158"/>
      <c r="L125" s="154"/>
      <c r="M125" s="159"/>
      <c r="T125" s="160"/>
      <c r="AT125" s="155" t="s">
        <v>184</v>
      </c>
      <c r="AU125" s="155" t="s">
        <v>87</v>
      </c>
      <c r="AV125" s="12" t="s">
        <v>87</v>
      </c>
      <c r="AW125" s="12" t="s">
        <v>39</v>
      </c>
      <c r="AX125" s="12" t="s">
        <v>78</v>
      </c>
      <c r="AY125" s="155" t="s">
        <v>172</v>
      </c>
    </row>
    <row r="126" spans="2:65" s="12" customFormat="1" ht="10.199999999999999" x14ac:dyDescent="0.2">
      <c r="B126" s="154"/>
      <c r="D126" s="148" t="s">
        <v>184</v>
      </c>
      <c r="E126" s="155" t="s">
        <v>34</v>
      </c>
      <c r="F126" s="156" t="s">
        <v>820</v>
      </c>
      <c r="H126" s="157">
        <v>1.6319999999999999</v>
      </c>
      <c r="I126" s="158"/>
      <c r="L126" s="154"/>
      <c r="M126" s="159"/>
      <c r="T126" s="160"/>
      <c r="AT126" s="155" t="s">
        <v>184</v>
      </c>
      <c r="AU126" s="155" t="s">
        <v>87</v>
      </c>
      <c r="AV126" s="12" t="s">
        <v>87</v>
      </c>
      <c r="AW126" s="12" t="s">
        <v>39</v>
      </c>
      <c r="AX126" s="12" t="s">
        <v>78</v>
      </c>
      <c r="AY126" s="155" t="s">
        <v>172</v>
      </c>
    </row>
    <row r="127" spans="2:65" s="13" customFormat="1" ht="10.199999999999999" x14ac:dyDescent="0.2">
      <c r="B127" s="164"/>
      <c r="D127" s="148" t="s">
        <v>184</v>
      </c>
      <c r="E127" s="165" t="s">
        <v>34</v>
      </c>
      <c r="F127" s="166" t="s">
        <v>259</v>
      </c>
      <c r="H127" s="167">
        <v>2.472</v>
      </c>
      <c r="I127" s="168"/>
      <c r="L127" s="164"/>
      <c r="M127" s="169"/>
      <c r="T127" s="170"/>
      <c r="AT127" s="165" t="s">
        <v>184</v>
      </c>
      <c r="AU127" s="165" t="s">
        <v>87</v>
      </c>
      <c r="AV127" s="13" t="s">
        <v>178</v>
      </c>
      <c r="AW127" s="13" t="s">
        <v>39</v>
      </c>
      <c r="AX127" s="13" t="s">
        <v>85</v>
      </c>
      <c r="AY127" s="165" t="s">
        <v>172</v>
      </c>
    </row>
    <row r="128" spans="2:65" s="1" customFormat="1" ht="16.5" customHeight="1" x14ac:dyDescent="0.2">
      <c r="B128" s="34"/>
      <c r="C128" s="134" t="s">
        <v>239</v>
      </c>
      <c r="D128" s="134" t="s">
        <v>174</v>
      </c>
      <c r="E128" s="135" t="s">
        <v>246</v>
      </c>
      <c r="F128" s="136" t="s">
        <v>247</v>
      </c>
      <c r="G128" s="137" t="s">
        <v>215</v>
      </c>
      <c r="H128" s="138">
        <v>2.472</v>
      </c>
      <c r="I128" s="139"/>
      <c r="J128" s="140">
        <f>ROUND(I128*H128,2)</f>
        <v>0</v>
      </c>
      <c r="K128" s="141"/>
      <c r="L128" s="34"/>
      <c r="M128" s="142" t="s">
        <v>34</v>
      </c>
      <c r="N128" s="143" t="s">
        <v>49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178</v>
      </c>
      <c r="AT128" s="146" t="s">
        <v>174</v>
      </c>
      <c r="AU128" s="146" t="s">
        <v>87</v>
      </c>
      <c r="AY128" s="18" t="s">
        <v>172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8" t="s">
        <v>85</v>
      </c>
      <c r="BK128" s="147">
        <f>ROUND(I128*H128,2)</f>
        <v>0</v>
      </c>
      <c r="BL128" s="18" t="s">
        <v>178</v>
      </c>
      <c r="BM128" s="146" t="s">
        <v>821</v>
      </c>
    </row>
    <row r="129" spans="2:65" s="1" customFormat="1" ht="19.2" x14ac:dyDescent="0.2">
      <c r="B129" s="34"/>
      <c r="D129" s="148" t="s">
        <v>180</v>
      </c>
      <c r="F129" s="149" t="s">
        <v>249</v>
      </c>
      <c r="I129" s="150"/>
      <c r="L129" s="34"/>
      <c r="M129" s="151"/>
      <c r="T129" s="55"/>
      <c r="AT129" s="18" t="s">
        <v>180</v>
      </c>
      <c r="AU129" s="18" t="s">
        <v>87</v>
      </c>
    </row>
    <row r="130" spans="2:65" s="1" customFormat="1" ht="10.199999999999999" x14ac:dyDescent="0.2">
      <c r="B130" s="34"/>
      <c r="D130" s="152" t="s">
        <v>182</v>
      </c>
      <c r="F130" s="153" t="s">
        <v>465</v>
      </c>
      <c r="I130" s="150"/>
      <c r="L130" s="34"/>
      <c r="M130" s="151"/>
      <c r="T130" s="55"/>
      <c r="AT130" s="18" t="s">
        <v>182</v>
      </c>
      <c r="AU130" s="18" t="s">
        <v>87</v>
      </c>
    </row>
    <row r="131" spans="2:65" s="12" customFormat="1" ht="10.199999999999999" x14ac:dyDescent="0.2">
      <c r="B131" s="154"/>
      <c r="D131" s="148" t="s">
        <v>184</v>
      </c>
      <c r="E131" s="155" t="s">
        <v>34</v>
      </c>
      <c r="F131" s="156" t="s">
        <v>819</v>
      </c>
      <c r="H131" s="157">
        <v>0.84</v>
      </c>
      <c r="I131" s="158"/>
      <c r="L131" s="154"/>
      <c r="M131" s="159"/>
      <c r="T131" s="160"/>
      <c r="AT131" s="155" t="s">
        <v>184</v>
      </c>
      <c r="AU131" s="155" t="s">
        <v>87</v>
      </c>
      <c r="AV131" s="12" t="s">
        <v>87</v>
      </c>
      <c r="AW131" s="12" t="s">
        <v>39</v>
      </c>
      <c r="AX131" s="12" t="s">
        <v>78</v>
      </c>
      <c r="AY131" s="155" t="s">
        <v>172</v>
      </c>
    </row>
    <row r="132" spans="2:65" s="12" customFormat="1" ht="10.199999999999999" x14ac:dyDescent="0.2">
      <c r="B132" s="154"/>
      <c r="D132" s="148" t="s">
        <v>184</v>
      </c>
      <c r="E132" s="155" t="s">
        <v>34</v>
      </c>
      <c r="F132" s="156" t="s">
        <v>820</v>
      </c>
      <c r="H132" s="157">
        <v>1.6319999999999999</v>
      </c>
      <c r="I132" s="158"/>
      <c r="L132" s="154"/>
      <c r="M132" s="159"/>
      <c r="T132" s="160"/>
      <c r="AT132" s="155" t="s">
        <v>184</v>
      </c>
      <c r="AU132" s="155" t="s">
        <v>87</v>
      </c>
      <c r="AV132" s="12" t="s">
        <v>87</v>
      </c>
      <c r="AW132" s="12" t="s">
        <v>39</v>
      </c>
      <c r="AX132" s="12" t="s">
        <v>78</v>
      </c>
      <c r="AY132" s="155" t="s">
        <v>172</v>
      </c>
    </row>
    <row r="133" spans="2:65" s="13" customFormat="1" ht="10.199999999999999" x14ac:dyDescent="0.2">
      <c r="B133" s="164"/>
      <c r="D133" s="148" t="s">
        <v>184</v>
      </c>
      <c r="E133" s="165" t="s">
        <v>34</v>
      </c>
      <c r="F133" s="166" t="s">
        <v>259</v>
      </c>
      <c r="H133" s="167">
        <v>2.472</v>
      </c>
      <c r="I133" s="168"/>
      <c r="L133" s="164"/>
      <c r="M133" s="169"/>
      <c r="T133" s="170"/>
      <c r="AT133" s="165" t="s">
        <v>184</v>
      </c>
      <c r="AU133" s="165" t="s">
        <v>87</v>
      </c>
      <c r="AV133" s="13" t="s">
        <v>178</v>
      </c>
      <c r="AW133" s="13" t="s">
        <v>39</v>
      </c>
      <c r="AX133" s="13" t="s">
        <v>85</v>
      </c>
      <c r="AY133" s="165" t="s">
        <v>172</v>
      </c>
    </row>
    <row r="134" spans="2:65" s="1" customFormat="1" ht="16.5" customHeight="1" x14ac:dyDescent="0.2">
      <c r="B134" s="34"/>
      <c r="C134" s="134" t="s">
        <v>245</v>
      </c>
      <c r="D134" s="134" t="s">
        <v>174</v>
      </c>
      <c r="E134" s="135" t="s">
        <v>240</v>
      </c>
      <c r="F134" s="136" t="s">
        <v>241</v>
      </c>
      <c r="G134" s="137" t="s">
        <v>215</v>
      </c>
      <c r="H134" s="138">
        <v>2.472</v>
      </c>
      <c r="I134" s="139"/>
      <c r="J134" s="140">
        <f>ROUND(I134*H134,2)</f>
        <v>0</v>
      </c>
      <c r="K134" s="141"/>
      <c r="L134" s="34"/>
      <c r="M134" s="142" t="s">
        <v>34</v>
      </c>
      <c r="N134" s="143" t="s">
        <v>49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178</v>
      </c>
      <c r="AT134" s="146" t="s">
        <v>174</v>
      </c>
      <c r="AU134" s="146" t="s">
        <v>87</v>
      </c>
      <c r="AY134" s="18" t="s">
        <v>172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8" t="s">
        <v>85</v>
      </c>
      <c r="BK134" s="147">
        <f>ROUND(I134*H134,2)</f>
        <v>0</v>
      </c>
      <c r="BL134" s="18" t="s">
        <v>178</v>
      </c>
      <c r="BM134" s="146" t="s">
        <v>822</v>
      </c>
    </row>
    <row r="135" spans="2:65" s="1" customFormat="1" ht="19.2" x14ac:dyDescent="0.2">
      <c r="B135" s="34"/>
      <c r="D135" s="148" t="s">
        <v>180</v>
      </c>
      <c r="F135" s="149" t="s">
        <v>467</v>
      </c>
      <c r="I135" s="150"/>
      <c r="L135" s="34"/>
      <c r="M135" s="151"/>
      <c r="T135" s="55"/>
      <c r="AT135" s="18" t="s">
        <v>180</v>
      </c>
      <c r="AU135" s="18" t="s">
        <v>87</v>
      </c>
    </row>
    <row r="136" spans="2:65" s="1" customFormat="1" ht="10.199999999999999" x14ac:dyDescent="0.2">
      <c r="B136" s="34"/>
      <c r="D136" s="152" t="s">
        <v>182</v>
      </c>
      <c r="F136" s="153" t="s">
        <v>468</v>
      </c>
      <c r="I136" s="150"/>
      <c r="L136" s="34"/>
      <c r="M136" s="151"/>
      <c r="T136" s="55"/>
      <c r="AT136" s="18" t="s">
        <v>182</v>
      </c>
      <c r="AU136" s="18" t="s">
        <v>87</v>
      </c>
    </row>
    <row r="137" spans="2:65" s="12" customFormat="1" ht="10.199999999999999" x14ac:dyDescent="0.2">
      <c r="B137" s="154"/>
      <c r="D137" s="148" t="s">
        <v>184</v>
      </c>
      <c r="E137" s="155" t="s">
        <v>34</v>
      </c>
      <c r="F137" s="156" t="s">
        <v>819</v>
      </c>
      <c r="H137" s="157">
        <v>0.84</v>
      </c>
      <c r="I137" s="158"/>
      <c r="L137" s="154"/>
      <c r="M137" s="159"/>
      <c r="T137" s="160"/>
      <c r="AT137" s="155" t="s">
        <v>184</v>
      </c>
      <c r="AU137" s="155" t="s">
        <v>87</v>
      </c>
      <c r="AV137" s="12" t="s">
        <v>87</v>
      </c>
      <c r="AW137" s="12" t="s">
        <v>39</v>
      </c>
      <c r="AX137" s="12" t="s">
        <v>78</v>
      </c>
      <c r="AY137" s="155" t="s">
        <v>172</v>
      </c>
    </row>
    <row r="138" spans="2:65" s="12" customFormat="1" ht="10.199999999999999" x14ac:dyDescent="0.2">
      <c r="B138" s="154"/>
      <c r="D138" s="148" t="s">
        <v>184</v>
      </c>
      <c r="E138" s="155" t="s">
        <v>34</v>
      </c>
      <c r="F138" s="156" t="s">
        <v>820</v>
      </c>
      <c r="H138" s="157">
        <v>1.6319999999999999</v>
      </c>
      <c r="I138" s="158"/>
      <c r="L138" s="154"/>
      <c r="M138" s="159"/>
      <c r="T138" s="160"/>
      <c r="AT138" s="155" t="s">
        <v>184</v>
      </c>
      <c r="AU138" s="155" t="s">
        <v>87</v>
      </c>
      <c r="AV138" s="12" t="s">
        <v>87</v>
      </c>
      <c r="AW138" s="12" t="s">
        <v>39</v>
      </c>
      <c r="AX138" s="12" t="s">
        <v>78</v>
      </c>
      <c r="AY138" s="155" t="s">
        <v>172</v>
      </c>
    </row>
    <row r="139" spans="2:65" s="13" customFormat="1" ht="10.199999999999999" x14ac:dyDescent="0.2">
      <c r="B139" s="164"/>
      <c r="D139" s="148" t="s">
        <v>184</v>
      </c>
      <c r="E139" s="165" t="s">
        <v>34</v>
      </c>
      <c r="F139" s="166" t="s">
        <v>259</v>
      </c>
      <c r="H139" s="167">
        <v>2.472</v>
      </c>
      <c r="I139" s="168"/>
      <c r="L139" s="164"/>
      <c r="M139" s="169"/>
      <c r="T139" s="170"/>
      <c r="AT139" s="165" t="s">
        <v>184</v>
      </c>
      <c r="AU139" s="165" t="s">
        <v>87</v>
      </c>
      <c r="AV139" s="13" t="s">
        <v>178</v>
      </c>
      <c r="AW139" s="13" t="s">
        <v>39</v>
      </c>
      <c r="AX139" s="13" t="s">
        <v>85</v>
      </c>
      <c r="AY139" s="165" t="s">
        <v>172</v>
      </c>
    </row>
    <row r="140" spans="2:65" s="1" customFormat="1" ht="16.5" customHeight="1" x14ac:dyDescent="0.2">
      <c r="B140" s="34"/>
      <c r="C140" s="134" t="s">
        <v>252</v>
      </c>
      <c r="D140" s="134" t="s">
        <v>174</v>
      </c>
      <c r="E140" s="135" t="s">
        <v>823</v>
      </c>
      <c r="F140" s="136" t="s">
        <v>824</v>
      </c>
      <c r="G140" s="137" t="s">
        <v>177</v>
      </c>
      <c r="H140" s="138">
        <v>17.48</v>
      </c>
      <c r="I140" s="139"/>
      <c r="J140" s="140">
        <f>ROUND(I140*H140,2)</f>
        <v>0</v>
      </c>
      <c r="K140" s="141"/>
      <c r="L140" s="34"/>
      <c r="M140" s="142" t="s">
        <v>34</v>
      </c>
      <c r="N140" s="143" t="s">
        <v>49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178</v>
      </c>
      <c r="AT140" s="146" t="s">
        <v>174</v>
      </c>
      <c r="AU140" s="146" t="s">
        <v>87</v>
      </c>
      <c r="AY140" s="18" t="s">
        <v>172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8" t="s">
        <v>85</v>
      </c>
      <c r="BK140" s="147">
        <f>ROUND(I140*H140,2)</f>
        <v>0</v>
      </c>
      <c r="BL140" s="18" t="s">
        <v>178</v>
      </c>
      <c r="BM140" s="146" t="s">
        <v>825</v>
      </c>
    </row>
    <row r="141" spans="2:65" s="1" customFormat="1" ht="10.199999999999999" x14ac:dyDescent="0.2">
      <c r="B141" s="34"/>
      <c r="D141" s="148" t="s">
        <v>180</v>
      </c>
      <c r="F141" s="149" t="s">
        <v>826</v>
      </c>
      <c r="I141" s="150"/>
      <c r="L141" s="34"/>
      <c r="M141" s="151"/>
      <c r="T141" s="55"/>
      <c r="AT141" s="18" t="s">
        <v>180</v>
      </c>
      <c r="AU141" s="18" t="s">
        <v>87</v>
      </c>
    </row>
    <row r="142" spans="2:65" s="1" customFormat="1" ht="10.199999999999999" x14ac:dyDescent="0.2">
      <c r="B142" s="34"/>
      <c r="D142" s="152" t="s">
        <v>182</v>
      </c>
      <c r="F142" s="153" t="s">
        <v>827</v>
      </c>
      <c r="I142" s="150"/>
      <c r="L142" s="34"/>
      <c r="M142" s="151"/>
      <c r="T142" s="55"/>
      <c r="AT142" s="18" t="s">
        <v>182</v>
      </c>
      <c r="AU142" s="18" t="s">
        <v>87</v>
      </c>
    </row>
    <row r="143" spans="2:65" s="14" customFormat="1" ht="10.199999999999999" x14ac:dyDescent="0.2">
      <c r="B143" s="171"/>
      <c r="D143" s="148" t="s">
        <v>184</v>
      </c>
      <c r="E143" s="172" t="s">
        <v>34</v>
      </c>
      <c r="F143" s="173" t="s">
        <v>828</v>
      </c>
      <c r="H143" s="172" t="s">
        <v>34</v>
      </c>
      <c r="I143" s="174"/>
      <c r="L143" s="171"/>
      <c r="M143" s="175"/>
      <c r="T143" s="176"/>
      <c r="AT143" s="172" t="s">
        <v>184</v>
      </c>
      <c r="AU143" s="172" t="s">
        <v>87</v>
      </c>
      <c r="AV143" s="14" t="s">
        <v>85</v>
      </c>
      <c r="AW143" s="14" t="s">
        <v>39</v>
      </c>
      <c r="AX143" s="14" t="s">
        <v>78</v>
      </c>
      <c r="AY143" s="172" t="s">
        <v>172</v>
      </c>
    </row>
    <row r="144" spans="2:65" s="12" customFormat="1" ht="10.199999999999999" x14ac:dyDescent="0.2">
      <c r="B144" s="154"/>
      <c r="D144" s="148" t="s">
        <v>184</v>
      </c>
      <c r="E144" s="155" t="s">
        <v>34</v>
      </c>
      <c r="F144" s="156" t="s">
        <v>829</v>
      </c>
      <c r="H144" s="157">
        <v>17.48</v>
      </c>
      <c r="I144" s="158"/>
      <c r="L144" s="154"/>
      <c r="M144" s="159"/>
      <c r="T144" s="160"/>
      <c r="AT144" s="155" t="s">
        <v>184</v>
      </c>
      <c r="AU144" s="155" t="s">
        <v>87</v>
      </c>
      <c r="AV144" s="12" t="s">
        <v>87</v>
      </c>
      <c r="AW144" s="12" t="s">
        <v>39</v>
      </c>
      <c r="AX144" s="12" t="s">
        <v>85</v>
      </c>
      <c r="AY144" s="155" t="s">
        <v>172</v>
      </c>
    </row>
    <row r="145" spans="2:65" s="11" customFormat="1" ht="22.8" customHeight="1" x14ac:dyDescent="0.25">
      <c r="B145" s="122"/>
      <c r="D145" s="123" t="s">
        <v>77</v>
      </c>
      <c r="E145" s="132" t="s">
        <v>87</v>
      </c>
      <c r="F145" s="132" t="s">
        <v>251</v>
      </c>
      <c r="I145" s="125"/>
      <c r="J145" s="133">
        <f>BK145</f>
        <v>0</v>
      </c>
      <c r="L145" s="122"/>
      <c r="M145" s="127"/>
      <c r="P145" s="128">
        <f>SUM(P146:P171)</f>
        <v>0</v>
      </c>
      <c r="R145" s="128">
        <f>SUM(R146:R171)</f>
        <v>45.748019917599997</v>
      </c>
      <c r="T145" s="129">
        <f>SUM(T146:T171)</f>
        <v>0</v>
      </c>
      <c r="AR145" s="123" t="s">
        <v>85</v>
      </c>
      <c r="AT145" s="130" t="s">
        <v>77</v>
      </c>
      <c r="AU145" s="130" t="s">
        <v>85</v>
      </c>
      <c r="AY145" s="123" t="s">
        <v>172</v>
      </c>
      <c r="BK145" s="131">
        <f>SUM(BK146:BK171)</f>
        <v>0</v>
      </c>
    </row>
    <row r="146" spans="2:65" s="1" customFormat="1" ht="16.5" customHeight="1" x14ac:dyDescent="0.2">
      <c r="B146" s="34"/>
      <c r="C146" s="134" t="s">
        <v>260</v>
      </c>
      <c r="D146" s="134" t="s">
        <v>174</v>
      </c>
      <c r="E146" s="135" t="s">
        <v>830</v>
      </c>
      <c r="F146" s="136" t="s">
        <v>831</v>
      </c>
      <c r="G146" s="137" t="s">
        <v>215</v>
      </c>
      <c r="H146" s="138">
        <v>2.363</v>
      </c>
      <c r="I146" s="139"/>
      <c r="J146" s="140">
        <f>ROUND(I146*H146,2)</f>
        <v>0</v>
      </c>
      <c r="K146" s="141"/>
      <c r="L146" s="34"/>
      <c r="M146" s="142" t="s">
        <v>34</v>
      </c>
      <c r="N146" s="143" t="s">
        <v>49</v>
      </c>
      <c r="P146" s="144">
        <f>O146*H146</f>
        <v>0</v>
      </c>
      <c r="Q146" s="144">
        <v>2.3010199999999998</v>
      </c>
      <c r="R146" s="144">
        <f>Q146*H146</f>
        <v>5.4373102599999994</v>
      </c>
      <c r="S146" s="144">
        <v>0</v>
      </c>
      <c r="T146" s="145">
        <f>S146*H146</f>
        <v>0</v>
      </c>
      <c r="AR146" s="146" t="s">
        <v>178</v>
      </c>
      <c r="AT146" s="146" t="s">
        <v>174</v>
      </c>
      <c r="AU146" s="146" t="s">
        <v>87</v>
      </c>
      <c r="AY146" s="18" t="s">
        <v>172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8" t="s">
        <v>85</v>
      </c>
      <c r="BK146" s="147">
        <f>ROUND(I146*H146,2)</f>
        <v>0</v>
      </c>
      <c r="BL146" s="18" t="s">
        <v>178</v>
      </c>
      <c r="BM146" s="146" t="s">
        <v>832</v>
      </c>
    </row>
    <row r="147" spans="2:65" s="1" customFormat="1" ht="10.199999999999999" x14ac:dyDescent="0.2">
      <c r="B147" s="34"/>
      <c r="D147" s="148" t="s">
        <v>180</v>
      </c>
      <c r="F147" s="149" t="s">
        <v>833</v>
      </c>
      <c r="I147" s="150"/>
      <c r="L147" s="34"/>
      <c r="M147" s="151"/>
      <c r="T147" s="55"/>
      <c r="AT147" s="18" t="s">
        <v>180</v>
      </c>
      <c r="AU147" s="18" t="s">
        <v>87</v>
      </c>
    </row>
    <row r="148" spans="2:65" s="1" customFormat="1" ht="10.199999999999999" x14ac:dyDescent="0.2">
      <c r="B148" s="34"/>
      <c r="D148" s="152" t="s">
        <v>182</v>
      </c>
      <c r="F148" s="153" t="s">
        <v>834</v>
      </c>
      <c r="I148" s="150"/>
      <c r="L148" s="34"/>
      <c r="M148" s="151"/>
      <c r="T148" s="55"/>
      <c r="AT148" s="18" t="s">
        <v>182</v>
      </c>
      <c r="AU148" s="18" t="s">
        <v>87</v>
      </c>
    </row>
    <row r="149" spans="2:65" s="12" customFormat="1" ht="10.199999999999999" x14ac:dyDescent="0.2">
      <c r="B149" s="154"/>
      <c r="D149" s="148" t="s">
        <v>184</v>
      </c>
      <c r="E149" s="155" t="s">
        <v>34</v>
      </c>
      <c r="F149" s="156" t="s">
        <v>835</v>
      </c>
      <c r="H149" s="157">
        <v>0.40799999999999997</v>
      </c>
      <c r="I149" s="158"/>
      <c r="L149" s="154"/>
      <c r="M149" s="159"/>
      <c r="T149" s="160"/>
      <c r="AT149" s="155" t="s">
        <v>184</v>
      </c>
      <c r="AU149" s="155" t="s">
        <v>87</v>
      </c>
      <c r="AV149" s="12" t="s">
        <v>87</v>
      </c>
      <c r="AW149" s="12" t="s">
        <v>39</v>
      </c>
      <c r="AX149" s="12" t="s">
        <v>78</v>
      </c>
      <c r="AY149" s="155" t="s">
        <v>172</v>
      </c>
    </row>
    <row r="150" spans="2:65" s="12" customFormat="1" ht="10.199999999999999" x14ac:dyDescent="0.2">
      <c r="B150" s="154"/>
      <c r="D150" s="148" t="s">
        <v>184</v>
      </c>
      <c r="E150" s="155" t="s">
        <v>34</v>
      </c>
      <c r="F150" s="156" t="s">
        <v>836</v>
      </c>
      <c r="H150" s="157">
        <v>0.89800000000000002</v>
      </c>
      <c r="I150" s="158"/>
      <c r="L150" s="154"/>
      <c r="M150" s="159"/>
      <c r="T150" s="160"/>
      <c r="AT150" s="155" t="s">
        <v>184</v>
      </c>
      <c r="AU150" s="155" t="s">
        <v>87</v>
      </c>
      <c r="AV150" s="12" t="s">
        <v>87</v>
      </c>
      <c r="AW150" s="12" t="s">
        <v>39</v>
      </c>
      <c r="AX150" s="12" t="s">
        <v>78</v>
      </c>
      <c r="AY150" s="155" t="s">
        <v>172</v>
      </c>
    </row>
    <row r="151" spans="2:65" s="12" customFormat="1" ht="10.199999999999999" x14ac:dyDescent="0.2">
      <c r="B151" s="154"/>
      <c r="D151" s="148" t="s">
        <v>184</v>
      </c>
      <c r="E151" s="155" t="s">
        <v>34</v>
      </c>
      <c r="F151" s="156" t="s">
        <v>837</v>
      </c>
      <c r="H151" s="157">
        <v>0.248</v>
      </c>
      <c r="I151" s="158"/>
      <c r="L151" s="154"/>
      <c r="M151" s="159"/>
      <c r="T151" s="160"/>
      <c r="AT151" s="155" t="s">
        <v>184</v>
      </c>
      <c r="AU151" s="155" t="s">
        <v>87</v>
      </c>
      <c r="AV151" s="12" t="s">
        <v>87</v>
      </c>
      <c r="AW151" s="12" t="s">
        <v>39</v>
      </c>
      <c r="AX151" s="12" t="s">
        <v>78</v>
      </c>
      <c r="AY151" s="155" t="s">
        <v>172</v>
      </c>
    </row>
    <row r="152" spans="2:65" s="12" customFormat="1" ht="10.199999999999999" x14ac:dyDescent="0.2">
      <c r="B152" s="154"/>
      <c r="D152" s="148" t="s">
        <v>184</v>
      </c>
      <c r="E152" s="155" t="s">
        <v>34</v>
      </c>
      <c r="F152" s="156" t="s">
        <v>837</v>
      </c>
      <c r="H152" s="157">
        <v>0.248</v>
      </c>
      <c r="I152" s="158"/>
      <c r="L152" s="154"/>
      <c r="M152" s="159"/>
      <c r="T152" s="160"/>
      <c r="AT152" s="155" t="s">
        <v>184</v>
      </c>
      <c r="AU152" s="155" t="s">
        <v>87</v>
      </c>
      <c r="AV152" s="12" t="s">
        <v>87</v>
      </c>
      <c r="AW152" s="12" t="s">
        <v>39</v>
      </c>
      <c r="AX152" s="12" t="s">
        <v>78</v>
      </c>
      <c r="AY152" s="155" t="s">
        <v>172</v>
      </c>
    </row>
    <row r="153" spans="2:65" s="12" customFormat="1" ht="10.199999999999999" x14ac:dyDescent="0.2">
      <c r="B153" s="154"/>
      <c r="D153" s="148" t="s">
        <v>184</v>
      </c>
      <c r="E153" s="155" t="s">
        <v>34</v>
      </c>
      <c r="F153" s="156" t="s">
        <v>838</v>
      </c>
      <c r="H153" s="157">
        <v>0.51</v>
      </c>
      <c r="I153" s="158"/>
      <c r="L153" s="154"/>
      <c r="M153" s="159"/>
      <c r="T153" s="160"/>
      <c r="AT153" s="155" t="s">
        <v>184</v>
      </c>
      <c r="AU153" s="155" t="s">
        <v>87</v>
      </c>
      <c r="AV153" s="12" t="s">
        <v>87</v>
      </c>
      <c r="AW153" s="12" t="s">
        <v>39</v>
      </c>
      <c r="AX153" s="12" t="s">
        <v>78</v>
      </c>
      <c r="AY153" s="155" t="s">
        <v>172</v>
      </c>
    </row>
    <row r="154" spans="2:65" s="12" customFormat="1" ht="10.199999999999999" x14ac:dyDescent="0.2">
      <c r="B154" s="154"/>
      <c r="D154" s="148" t="s">
        <v>184</v>
      </c>
      <c r="E154" s="155" t="s">
        <v>34</v>
      </c>
      <c r="F154" s="156" t="s">
        <v>839</v>
      </c>
      <c r="H154" s="157">
        <v>5.0999999999999997E-2</v>
      </c>
      <c r="I154" s="158"/>
      <c r="L154" s="154"/>
      <c r="M154" s="159"/>
      <c r="T154" s="160"/>
      <c r="AT154" s="155" t="s">
        <v>184</v>
      </c>
      <c r="AU154" s="155" t="s">
        <v>87</v>
      </c>
      <c r="AV154" s="12" t="s">
        <v>87</v>
      </c>
      <c r="AW154" s="12" t="s">
        <v>39</v>
      </c>
      <c r="AX154" s="12" t="s">
        <v>78</v>
      </c>
      <c r="AY154" s="155" t="s">
        <v>172</v>
      </c>
    </row>
    <row r="155" spans="2:65" s="13" customFormat="1" ht="10.199999999999999" x14ac:dyDescent="0.2">
      <c r="B155" s="164"/>
      <c r="D155" s="148" t="s">
        <v>184</v>
      </c>
      <c r="E155" s="165" t="s">
        <v>34</v>
      </c>
      <c r="F155" s="166" t="s">
        <v>259</v>
      </c>
      <c r="H155" s="167">
        <v>2.363</v>
      </c>
      <c r="I155" s="168"/>
      <c r="L155" s="164"/>
      <c r="M155" s="169"/>
      <c r="T155" s="170"/>
      <c r="AT155" s="165" t="s">
        <v>184</v>
      </c>
      <c r="AU155" s="165" t="s">
        <v>87</v>
      </c>
      <c r="AV155" s="13" t="s">
        <v>178</v>
      </c>
      <c r="AW155" s="13" t="s">
        <v>39</v>
      </c>
      <c r="AX155" s="13" t="s">
        <v>85</v>
      </c>
      <c r="AY155" s="165" t="s">
        <v>172</v>
      </c>
    </row>
    <row r="156" spans="2:65" s="1" customFormat="1" ht="16.5" customHeight="1" x14ac:dyDescent="0.2">
      <c r="B156" s="34"/>
      <c r="C156" s="134" t="s">
        <v>269</v>
      </c>
      <c r="D156" s="134" t="s">
        <v>174</v>
      </c>
      <c r="E156" s="135" t="s">
        <v>840</v>
      </c>
      <c r="F156" s="136" t="s">
        <v>841</v>
      </c>
      <c r="G156" s="137" t="s">
        <v>215</v>
      </c>
      <c r="H156" s="138">
        <v>15.52</v>
      </c>
      <c r="I156" s="139"/>
      <c r="J156" s="140">
        <f>ROUND(I156*H156,2)</f>
        <v>0</v>
      </c>
      <c r="K156" s="141"/>
      <c r="L156" s="34"/>
      <c r="M156" s="142" t="s">
        <v>34</v>
      </c>
      <c r="N156" s="143" t="s">
        <v>49</v>
      </c>
      <c r="P156" s="144">
        <f>O156*H156</f>
        <v>0</v>
      </c>
      <c r="Q156" s="144">
        <v>2.5018699999999998</v>
      </c>
      <c r="R156" s="144">
        <f>Q156*H156</f>
        <v>38.829022399999999</v>
      </c>
      <c r="S156" s="144">
        <v>0</v>
      </c>
      <c r="T156" s="145">
        <f>S156*H156</f>
        <v>0</v>
      </c>
      <c r="AR156" s="146" t="s">
        <v>178</v>
      </c>
      <c r="AT156" s="146" t="s">
        <v>174</v>
      </c>
      <c r="AU156" s="146" t="s">
        <v>87</v>
      </c>
      <c r="AY156" s="18" t="s">
        <v>172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8" t="s">
        <v>85</v>
      </c>
      <c r="BK156" s="147">
        <f>ROUND(I156*H156,2)</f>
        <v>0</v>
      </c>
      <c r="BL156" s="18" t="s">
        <v>178</v>
      </c>
      <c r="BM156" s="146" t="s">
        <v>842</v>
      </c>
    </row>
    <row r="157" spans="2:65" s="1" customFormat="1" ht="10.199999999999999" x14ac:dyDescent="0.2">
      <c r="B157" s="34"/>
      <c r="D157" s="148" t="s">
        <v>180</v>
      </c>
      <c r="F157" s="149" t="s">
        <v>843</v>
      </c>
      <c r="I157" s="150"/>
      <c r="L157" s="34"/>
      <c r="M157" s="151"/>
      <c r="T157" s="55"/>
      <c r="AT157" s="18" t="s">
        <v>180</v>
      </c>
      <c r="AU157" s="18" t="s">
        <v>87</v>
      </c>
    </row>
    <row r="158" spans="2:65" s="1" customFormat="1" ht="10.199999999999999" x14ac:dyDescent="0.2">
      <c r="B158" s="34"/>
      <c r="D158" s="152" t="s">
        <v>182</v>
      </c>
      <c r="F158" s="153" t="s">
        <v>844</v>
      </c>
      <c r="I158" s="150"/>
      <c r="L158" s="34"/>
      <c r="M158" s="151"/>
      <c r="T158" s="55"/>
      <c r="AT158" s="18" t="s">
        <v>182</v>
      </c>
      <c r="AU158" s="18" t="s">
        <v>87</v>
      </c>
    </row>
    <row r="159" spans="2:65" s="12" customFormat="1" ht="10.199999999999999" x14ac:dyDescent="0.2">
      <c r="B159" s="154"/>
      <c r="D159" s="148" t="s">
        <v>184</v>
      </c>
      <c r="E159" s="155" t="s">
        <v>34</v>
      </c>
      <c r="F159" s="156" t="s">
        <v>845</v>
      </c>
      <c r="H159" s="157">
        <v>3.2639999999999998</v>
      </c>
      <c r="I159" s="158"/>
      <c r="L159" s="154"/>
      <c r="M159" s="159"/>
      <c r="T159" s="160"/>
      <c r="AT159" s="155" t="s">
        <v>184</v>
      </c>
      <c r="AU159" s="155" t="s">
        <v>87</v>
      </c>
      <c r="AV159" s="12" t="s">
        <v>87</v>
      </c>
      <c r="AW159" s="12" t="s">
        <v>39</v>
      </c>
      <c r="AX159" s="12" t="s">
        <v>78</v>
      </c>
      <c r="AY159" s="155" t="s">
        <v>172</v>
      </c>
    </row>
    <row r="160" spans="2:65" s="12" customFormat="1" ht="10.199999999999999" x14ac:dyDescent="0.2">
      <c r="B160" s="154"/>
      <c r="D160" s="148" t="s">
        <v>184</v>
      </c>
      <c r="E160" s="155" t="s">
        <v>34</v>
      </c>
      <c r="F160" s="156" t="s">
        <v>846</v>
      </c>
      <c r="H160" s="157">
        <v>3.8</v>
      </c>
      <c r="I160" s="158"/>
      <c r="L160" s="154"/>
      <c r="M160" s="159"/>
      <c r="T160" s="160"/>
      <c r="AT160" s="155" t="s">
        <v>184</v>
      </c>
      <c r="AU160" s="155" t="s">
        <v>87</v>
      </c>
      <c r="AV160" s="12" t="s">
        <v>87</v>
      </c>
      <c r="AW160" s="12" t="s">
        <v>39</v>
      </c>
      <c r="AX160" s="12" t="s">
        <v>78</v>
      </c>
      <c r="AY160" s="155" t="s">
        <v>172</v>
      </c>
    </row>
    <row r="161" spans="2:65" s="12" customFormat="1" ht="10.199999999999999" x14ac:dyDescent="0.2">
      <c r="B161" s="154"/>
      <c r="D161" s="148" t="s">
        <v>184</v>
      </c>
      <c r="E161" s="155" t="s">
        <v>34</v>
      </c>
      <c r="F161" s="156" t="s">
        <v>847</v>
      </c>
      <c r="H161" s="157">
        <v>1.984</v>
      </c>
      <c r="I161" s="158"/>
      <c r="L161" s="154"/>
      <c r="M161" s="159"/>
      <c r="T161" s="160"/>
      <c r="AT161" s="155" t="s">
        <v>184</v>
      </c>
      <c r="AU161" s="155" t="s">
        <v>87</v>
      </c>
      <c r="AV161" s="12" t="s">
        <v>87</v>
      </c>
      <c r="AW161" s="12" t="s">
        <v>39</v>
      </c>
      <c r="AX161" s="12" t="s">
        <v>78</v>
      </c>
      <c r="AY161" s="155" t="s">
        <v>172</v>
      </c>
    </row>
    <row r="162" spans="2:65" s="12" customFormat="1" ht="10.199999999999999" x14ac:dyDescent="0.2">
      <c r="B162" s="154"/>
      <c r="D162" s="148" t="s">
        <v>184</v>
      </c>
      <c r="E162" s="155" t="s">
        <v>34</v>
      </c>
      <c r="F162" s="156" t="s">
        <v>847</v>
      </c>
      <c r="H162" s="157">
        <v>1.984</v>
      </c>
      <c r="I162" s="158"/>
      <c r="L162" s="154"/>
      <c r="M162" s="159"/>
      <c r="T162" s="160"/>
      <c r="AT162" s="155" t="s">
        <v>184</v>
      </c>
      <c r="AU162" s="155" t="s">
        <v>87</v>
      </c>
      <c r="AV162" s="12" t="s">
        <v>87</v>
      </c>
      <c r="AW162" s="12" t="s">
        <v>39</v>
      </c>
      <c r="AX162" s="12" t="s">
        <v>78</v>
      </c>
      <c r="AY162" s="155" t="s">
        <v>172</v>
      </c>
    </row>
    <row r="163" spans="2:65" s="12" customFormat="1" ht="10.199999999999999" x14ac:dyDescent="0.2">
      <c r="B163" s="154"/>
      <c r="D163" s="148" t="s">
        <v>184</v>
      </c>
      <c r="E163" s="155" t="s">
        <v>34</v>
      </c>
      <c r="F163" s="156" t="s">
        <v>848</v>
      </c>
      <c r="H163" s="157">
        <v>4.08</v>
      </c>
      <c r="I163" s="158"/>
      <c r="L163" s="154"/>
      <c r="M163" s="159"/>
      <c r="T163" s="160"/>
      <c r="AT163" s="155" t="s">
        <v>184</v>
      </c>
      <c r="AU163" s="155" t="s">
        <v>87</v>
      </c>
      <c r="AV163" s="12" t="s">
        <v>87</v>
      </c>
      <c r="AW163" s="12" t="s">
        <v>39</v>
      </c>
      <c r="AX163" s="12" t="s">
        <v>78</v>
      </c>
      <c r="AY163" s="155" t="s">
        <v>172</v>
      </c>
    </row>
    <row r="164" spans="2:65" s="12" customFormat="1" ht="10.199999999999999" x14ac:dyDescent="0.2">
      <c r="B164" s="154"/>
      <c r="D164" s="148" t="s">
        <v>184</v>
      </c>
      <c r="E164" s="155" t="s">
        <v>34</v>
      </c>
      <c r="F164" s="156" t="s">
        <v>849</v>
      </c>
      <c r="H164" s="157">
        <v>0.40799999999999997</v>
      </c>
      <c r="I164" s="158"/>
      <c r="L164" s="154"/>
      <c r="M164" s="159"/>
      <c r="T164" s="160"/>
      <c r="AT164" s="155" t="s">
        <v>184</v>
      </c>
      <c r="AU164" s="155" t="s">
        <v>87</v>
      </c>
      <c r="AV164" s="12" t="s">
        <v>87</v>
      </c>
      <c r="AW164" s="12" t="s">
        <v>39</v>
      </c>
      <c r="AX164" s="12" t="s">
        <v>78</v>
      </c>
      <c r="AY164" s="155" t="s">
        <v>172</v>
      </c>
    </row>
    <row r="165" spans="2:65" s="13" customFormat="1" ht="10.199999999999999" x14ac:dyDescent="0.2">
      <c r="B165" s="164"/>
      <c r="D165" s="148" t="s">
        <v>184</v>
      </c>
      <c r="E165" s="165" t="s">
        <v>34</v>
      </c>
      <c r="F165" s="166" t="s">
        <v>259</v>
      </c>
      <c r="H165" s="167">
        <v>15.52</v>
      </c>
      <c r="I165" s="168"/>
      <c r="L165" s="164"/>
      <c r="M165" s="169"/>
      <c r="T165" s="170"/>
      <c r="AT165" s="165" t="s">
        <v>184</v>
      </c>
      <c r="AU165" s="165" t="s">
        <v>87</v>
      </c>
      <c r="AV165" s="13" t="s">
        <v>178</v>
      </c>
      <c r="AW165" s="13" t="s">
        <v>39</v>
      </c>
      <c r="AX165" s="13" t="s">
        <v>85</v>
      </c>
      <c r="AY165" s="165" t="s">
        <v>172</v>
      </c>
    </row>
    <row r="166" spans="2:65" s="1" customFormat="1" ht="16.5" customHeight="1" x14ac:dyDescent="0.2">
      <c r="B166" s="34"/>
      <c r="C166" s="134" t="s">
        <v>100</v>
      </c>
      <c r="D166" s="134" t="s">
        <v>174</v>
      </c>
      <c r="E166" s="135" t="s">
        <v>276</v>
      </c>
      <c r="F166" s="136" t="s">
        <v>277</v>
      </c>
      <c r="G166" s="137" t="s">
        <v>228</v>
      </c>
      <c r="H166" s="138">
        <v>1.397</v>
      </c>
      <c r="I166" s="139"/>
      <c r="J166" s="140">
        <f>ROUND(I166*H166,2)</f>
        <v>0</v>
      </c>
      <c r="K166" s="141"/>
      <c r="L166" s="34"/>
      <c r="M166" s="142" t="s">
        <v>34</v>
      </c>
      <c r="N166" s="143" t="s">
        <v>49</v>
      </c>
      <c r="P166" s="144">
        <f>O166*H166</f>
        <v>0</v>
      </c>
      <c r="Q166" s="144">
        <v>1.0606207999999999</v>
      </c>
      <c r="R166" s="144">
        <f>Q166*H166</f>
        <v>1.4816872576</v>
      </c>
      <c r="S166" s="144">
        <v>0</v>
      </c>
      <c r="T166" s="145">
        <f>S166*H166</f>
        <v>0</v>
      </c>
      <c r="AR166" s="146" t="s">
        <v>178</v>
      </c>
      <c r="AT166" s="146" t="s">
        <v>174</v>
      </c>
      <c r="AU166" s="146" t="s">
        <v>87</v>
      </c>
      <c r="AY166" s="18" t="s">
        <v>172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8" t="s">
        <v>85</v>
      </c>
      <c r="BK166" s="147">
        <f>ROUND(I166*H166,2)</f>
        <v>0</v>
      </c>
      <c r="BL166" s="18" t="s">
        <v>178</v>
      </c>
      <c r="BM166" s="146" t="s">
        <v>850</v>
      </c>
    </row>
    <row r="167" spans="2:65" s="1" customFormat="1" ht="10.199999999999999" x14ac:dyDescent="0.2">
      <c r="B167" s="34"/>
      <c r="D167" s="148" t="s">
        <v>180</v>
      </c>
      <c r="F167" s="149" t="s">
        <v>279</v>
      </c>
      <c r="I167" s="150"/>
      <c r="L167" s="34"/>
      <c r="M167" s="151"/>
      <c r="T167" s="55"/>
      <c r="AT167" s="18" t="s">
        <v>180</v>
      </c>
      <c r="AU167" s="18" t="s">
        <v>87</v>
      </c>
    </row>
    <row r="168" spans="2:65" s="1" customFormat="1" ht="10.199999999999999" x14ac:dyDescent="0.2">
      <c r="B168" s="34"/>
      <c r="D168" s="152" t="s">
        <v>182</v>
      </c>
      <c r="F168" s="153" t="s">
        <v>280</v>
      </c>
      <c r="I168" s="150"/>
      <c r="L168" s="34"/>
      <c r="M168" s="151"/>
      <c r="T168" s="55"/>
      <c r="AT168" s="18" t="s">
        <v>182</v>
      </c>
      <c r="AU168" s="18" t="s">
        <v>87</v>
      </c>
    </row>
    <row r="169" spans="2:65" s="14" customFormat="1" ht="10.199999999999999" x14ac:dyDescent="0.2">
      <c r="B169" s="171"/>
      <c r="D169" s="148" t="s">
        <v>184</v>
      </c>
      <c r="E169" s="172" t="s">
        <v>34</v>
      </c>
      <c r="F169" s="173" t="s">
        <v>281</v>
      </c>
      <c r="H169" s="172" t="s">
        <v>34</v>
      </c>
      <c r="I169" s="174"/>
      <c r="L169" s="171"/>
      <c r="M169" s="175"/>
      <c r="T169" s="176"/>
      <c r="AT169" s="172" t="s">
        <v>184</v>
      </c>
      <c r="AU169" s="172" t="s">
        <v>87</v>
      </c>
      <c r="AV169" s="14" t="s">
        <v>85</v>
      </c>
      <c r="AW169" s="14" t="s">
        <v>39</v>
      </c>
      <c r="AX169" s="14" t="s">
        <v>78</v>
      </c>
      <c r="AY169" s="172" t="s">
        <v>172</v>
      </c>
    </row>
    <row r="170" spans="2:65" s="14" customFormat="1" ht="10.199999999999999" x14ac:dyDescent="0.2">
      <c r="B170" s="171"/>
      <c r="D170" s="148" t="s">
        <v>184</v>
      </c>
      <c r="E170" s="172" t="s">
        <v>34</v>
      </c>
      <c r="F170" s="173" t="s">
        <v>851</v>
      </c>
      <c r="H170" s="172" t="s">
        <v>34</v>
      </c>
      <c r="I170" s="174"/>
      <c r="L170" s="171"/>
      <c r="M170" s="175"/>
      <c r="T170" s="176"/>
      <c r="AT170" s="172" t="s">
        <v>184</v>
      </c>
      <c r="AU170" s="172" t="s">
        <v>87</v>
      </c>
      <c r="AV170" s="14" t="s">
        <v>85</v>
      </c>
      <c r="AW170" s="14" t="s">
        <v>39</v>
      </c>
      <c r="AX170" s="14" t="s">
        <v>78</v>
      </c>
      <c r="AY170" s="172" t="s">
        <v>172</v>
      </c>
    </row>
    <row r="171" spans="2:65" s="12" customFormat="1" ht="10.199999999999999" x14ac:dyDescent="0.2">
      <c r="B171" s="154"/>
      <c r="D171" s="148" t="s">
        <v>184</v>
      </c>
      <c r="E171" s="155" t="s">
        <v>34</v>
      </c>
      <c r="F171" s="156" t="s">
        <v>852</v>
      </c>
      <c r="H171" s="157">
        <v>1.397</v>
      </c>
      <c r="I171" s="158"/>
      <c r="L171" s="154"/>
      <c r="M171" s="159"/>
      <c r="T171" s="160"/>
      <c r="AT171" s="155" t="s">
        <v>184</v>
      </c>
      <c r="AU171" s="155" t="s">
        <v>87</v>
      </c>
      <c r="AV171" s="12" t="s">
        <v>87</v>
      </c>
      <c r="AW171" s="12" t="s">
        <v>39</v>
      </c>
      <c r="AX171" s="12" t="s">
        <v>85</v>
      </c>
      <c r="AY171" s="155" t="s">
        <v>172</v>
      </c>
    </row>
    <row r="172" spans="2:65" s="11" customFormat="1" ht="22.8" customHeight="1" x14ac:dyDescent="0.25">
      <c r="B172" s="122"/>
      <c r="D172" s="123" t="s">
        <v>77</v>
      </c>
      <c r="E172" s="132" t="s">
        <v>193</v>
      </c>
      <c r="F172" s="132" t="s">
        <v>297</v>
      </c>
      <c r="I172" s="125"/>
      <c r="J172" s="133">
        <f>BK172</f>
        <v>0</v>
      </c>
      <c r="L172" s="122"/>
      <c r="M172" s="127"/>
      <c r="P172" s="128">
        <f>SUM(P173:P236)</f>
        <v>0</v>
      </c>
      <c r="R172" s="128">
        <f>SUM(R173:R236)</f>
        <v>58.637221064119998</v>
      </c>
      <c r="T172" s="129">
        <f>SUM(T173:T236)</f>
        <v>0</v>
      </c>
      <c r="AR172" s="123" t="s">
        <v>85</v>
      </c>
      <c r="AT172" s="130" t="s">
        <v>77</v>
      </c>
      <c r="AU172" s="130" t="s">
        <v>85</v>
      </c>
      <c r="AY172" s="123" t="s">
        <v>172</v>
      </c>
      <c r="BK172" s="131">
        <f>SUM(BK173:BK236)</f>
        <v>0</v>
      </c>
    </row>
    <row r="173" spans="2:65" s="1" customFormat="1" ht="16.5" customHeight="1" x14ac:dyDescent="0.2">
      <c r="B173" s="34"/>
      <c r="C173" s="134" t="s">
        <v>102</v>
      </c>
      <c r="D173" s="134" t="s">
        <v>174</v>
      </c>
      <c r="E173" s="135" t="s">
        <v>853</v>
      </c>
      <c r="F173" s="136" t="s">
        <v>854</v>
      </c>
      <c r="G173" s="137" t="s">
        <v>215</v>
      </c>
      <c r="H173" s="138">
        <v>18.88</v>
      </c>
      <c r="I173" s="139"/>
      <c r="J173" s="140">
        <f>ROUND(I173*H173,2)</f>
        <v>0</v>
      </c>
      <c r="K173" s="141"/>
      <c r="L173" s="34"/>
      <c r="M173" s="142" t="s">
        <v>34</v>
      </c>
      <c r="N173" s="143" t="s">
        <v>49</v>
      </c>
      <c r="P173" s="144">
        <f>O173*H173</f>
        <v>0</v>
      </c>
      <c r="Q173" s="144">
        <v>2.5018722040000001</v>
      </c>
      <c r="R173" s="144">
        <f>Q173*H173</f>
        <v>47.235347211520001</v>
      </c>
      <c r="S173" s="144">
        <v>0</v>
      </c>
      <c r="T173" s="145">
        <f>S173*H173</f>
        <v>0</v>
      </c>
      <c r="AR173" s="146" t="s">
        <v>178</v>
      </c>
      <c r="AT173" s="146" t="s">
        <v>174</v>
      </c>
      <c r="AU173" s="146" t="s">
        <v>87</v>
      </c>
      <c r="AY173" s="18" t="s">
        <v>172</v>
      </c>
      <c r="BE173" s="147">
        <f>IF(N173="základní",J173,0)</f>
        <v>0</v>
      </c>
      <c r="BF173" s="147">
        <f>IF(N173="snížená",J173,0)</f>
        <v>0</v>
      </c>
      <c r="BG173" s="147">
        <f>IF(N173="zákl. přenesená",J173,0)</f>
        <v>0</v>
      </c>
      <c r="BH173" s="147">
        <f>IF(N173="sníž. přenesená",J173,0)</f>
        <v>0</v>
      </c>
      <c r="BI173" s="147">
        <f>IF(N173="nulová",J173,0)</f>
        <v>0</v>
      </c>
      <c r="BJ173" s="18" t="s">
        <v>85</v>
      </c>
      <c r="BK173" s="147">
        <f>ROUND(I173*H173,2)</f>
        <v>0</v>
      </c>
      <c r="BL173" s="18" t="s">
        <v>178</v>
      </c>
      <c r="BM173" s="146" t="s">
        <v>855</v>
      </c>
    </row>
    <row r="174" spans="2:65" s="1" customFormat="1" ht="10.199999999999999" x14ac:dyDescent="0.2">
      <c r="B174" s="34"/>
      <c r="D174" s="148" t="s">
        <v>180</v>
      </c>
      <c r="F174" s="149" t="s">
        <v>856</v>
      </c>
      <c r="I174" s="150"/>
      <c r="L174" s="34"/>
      <c r="M174" s="151"/>
      <c r="T174" s="55"/>
      <c r="AT174" s="18" t="s">
        <v>180</v>
      </c>
      <c r="AU174" s="18" t="s">
        <v>87</v>
      </c>
    </row>
    <row r="175" spans="2:65" s="14" customFormat="1" ht="10.199999999999999" x14ac:dyDescent="0.2">
      <c r="B175" s="171"/>
      <c r="D175" s="148" t="s">
        <v>184</v>
      </c>
      <c r="E175" s="172" t="s">
        <v>34</v>
      </c>
      <c r="F175" s="173" t="s">
        <v>857</v>
      </c>
      <c r="H175" s="172" t="s">
        <v>34</v>
      </c>
      <c r="I175" s="174"/>
      <c r="L175" s="171"/>
      <c r="M175" s="175"/>
      <c r="T175" s="176"/>
      <c r="AT175" s="172" t="s">
        <v>184</v>
      </c>
      <c r="AU175" s="172" t="s">
        <v>87</v>
      </c>
      <c r="AV175" s="14" t="s">
        <v>85</v>
      </c>
      <c r="AW175" s="14" t="s">
        <v>39</v>
      </c>
      <c r="AX175" s="14" t="s">
        <v>78</v>
      </c>
      <c r="AY175" s="172" t="s">
        <v>172</v>
      </c>
    </row>
    <row r="176" spans="2:65" s="12" customFormat="1" ht="10.199999999999999" x14ac:dyDescent="0.2">
      <c r="B176" s="154"/>
      <c r="D176" s="148" t="s">
        <v>184</v>
      </c>
      <c r="E176" s="155" t="s">
        <v>34</v>
      </c>
      <c r="F176" s="156" t="s">
        <v>858</v>
      </c>
      <c r="H176" s="157">
        <v>7.96</v>
      </c>
      <c r="I176" s="158"/>
      <c r="L176" s="154"/>
      <c r="M176" s="159"/>
      <c r="T176" s="160"/>
      <c r="AT176" s="155" t="s">
        <v>184</v>
      </c>
      <c r="AU176" s="155" t="s">
        <v>87</v>
      </c>
      <c r="AV176" s="12" t="s">
        <v>87</v>
      </c>
      <c r="AW176" s="12" t="s">
        <v>39</v>
      </c>
      <c r="AX176" s="12" t="s">
        <v>78</v>
      </c>
      <c r="AY176" s="155" t="s">
        <v>172</v>
      </c>
    </row>
    <row r="177" spans="2:65" s="12" customFormat="1" ht="10.199999999999999" x14ac:dyDescent="0.2">
      <c r="B177" s="154"/>
      <c r="D177" s="148" t="s">
        <v>184</v>
      </c>
      <c r="E177" s="155" t="s">
        <v>34</v>
      </c>
      <c r="F177" s="156" t="s">
        <v>859</v>
      </c>
      <c r="H177" s="157">
        <v>6.37</v>
      </c>
      <c r="I177" s="158"/>
      <c r="L177" s="154"/>
      <c r="M177" s="159"/>
      <c r="T177" s="160"/>
      <c r="AT177" s="155" t="s">
        <v>184</v>
      </c>
      <c r="AU177" s="155" t="s">
        <v>87</v>
      </c>
      <c r="AV177" s="12" t="s">
        <v>87</v>
      </c>
      <c r="AW177" s="12" t="s">
        <v>39</v>
      </c>
      <c r="AX177" s="12" t="s">
        <v>78</v>
      </c>
      <c r="AY177" s="155" t="s">
        <v>172</v>
      </c>
    </row>
    <row r="178" spans="2:65" s="12" customFormat="1" ht="10.199999999999999" x14ac:dyDescent="0.2">
      <c r="B178" s="154"/>
      <c r="D178" s="148" t="s">
        <v>184</v>
      </c>
      <c r="E178" s="155" t="s">
        <v>34</v>
      </c>
      <c r="F178" s="156" t="s">
        <v>860</v>
      </c>
      <c r="H178" s="157">
        <v>4.55</v>
      </c>
      <c r="I178" s="158"/>
      <c r="L178" s="154"/>
      <c r="M178" s="159"/>
      <c r="T178" s="160"/>
      <c r="AT178" s="155" t="s">
        <v>184</v>
      </c>
      <c r="AU178" s="155" t="s">
        <v>87</v>
      </c>
      <c r="AV178" s="12" t="s">
        <v>87</v>
      </c>
      <c r="AW178" s="12" t="s">
        <v>39</v>
      </c>
      <c r="AX178" s="12" t="s">
        <v>78</v>
      </c>
      <c r="AY178" s="155" t="s">
        <v>172</v>
      </c>
    </row>
    <row r="179" spans="2:65" s="13" customFormat="1" ht="10.199999999999999" x14ac:dyDescent="0.2">
      <c r="B179" s="164"/>
      <c r="D179" s="148" t="s">
        <v>184</v>
      </c>
      <c r="E179" s="165" t="s">
        <v>34</v>
      </c>
      <c r="F179" s="166" t="s">
        <v>259</v>
      </c>
      <c r="H179" s="167">
        <v>18.88</v>
      </c>
      <c r="I179" s="168"/>
      <c r="L179" s="164"/>
      <c r="M179" s="169"/>
      <c r="T179" s="170"/>
      <c r="AT179" s="165" t="s">
        <v>184</v>
      </c>
      <c r="AU179" s="165" t="s">
        <v>87</v>
      </c>
      <c r="AV179" s="13" t="s">
        <v>178</v>
      </c>
      <c r="AW179" s="13" t="s">
        <v>39</v>
      </c>
      <c r="AX179" s="13" t="s">
        <v>85</v>
      </c>
      <c r="AY179" s="165" t="s">
        <v>172</v>
      </c>
    </row>
    <row r="180" spans="2:65" s="1" customFormat="1" ht="16.5" customHeight="1" x14ac:dyDescent="0.2">
      <c r="B180" s="34"/>
      <c r="C180" s="134" t="s">
        <v>8</v>
      </c>
      <c r="D180" s="134" t="s">
        <v>174</v>
      </c>
      <c r="E180" s="135" t="s">
        <v>311</v>
      </c>
      <c r="F180" s="136" t="s">
        <v>312</v>
      </c>
      <c r="G180" s="137" t="s">
        <v>177</v>
      </c>
      <c r="H180" s="138">
        <v>85.92</v>
      </c>
      <c r="I180" s="139"/>
      <c r="J180" s="140">
        <f>ROUND(I180*H180,2)</f>
        <v>0</v>
      </c>
      <c r="K180" s="141"/>
      <c r="L180" s="34"/>
      <c r="M180" s="142" t="s">
        <v>34</v>
      </c>
      <c r="N180" s="143" t="s">
        <v>49</v>
      </c>
      <c r="P180" s="144">
        <f>O180*H180</f>
        <v>0</v>
      </c>
      <c r="Q180" s="144">
        <v>2.7499999999999998E-3</v>
      </c>
      <c r="R180" s="144">
        <f>Q180*H180</f>
        <v>0.23627999999999999</v>
      </c>
      <c r="S180" s="144">
        <v>0</v>
      </c>
      <c r="T180" s="145">
        <f>S180*H180</f>
        <v>0</v>
      </c>
      <c r="AR180" s="146" t="s">
        <v>178</v>
      </c>
      <c r="AT180" s="146" t="s">
        <v>174</v>
      </c>
      <c r="AU180" s="146" t="s">
        <v>87</v>
      </c>
      <c r="AY180" s="18" t="s">
        <v>172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8" t="s">
        <v>85</v>
      </c>
      <c r="BK180" s="147">
        <f>ROUND(I180*H180,2)</f>
        <v>0</v>
      </c>
      <c r="BL180" s="18" t="s">
        <v>178</v>
      </c>
      <c r="BM180" s="146" t="s">
        <v>861</v>
      </c>
    </row>
    <row r="181" spans="2:65" s="1" customFormat="1" ht="10.199999999999999" x14ac:dyDescent="0.2">
      <c r="B181" s="34"/>
      <c r="D181" s="148" t="s">
        <v>180</v>
      </c>
      <c r="F181" s="149" t="s">
        <v>314</v>
      </c>
      <c r="I181" s="150"/>
      <c r="L181" s="34"/>
      <c r="M181" s="151"/>
      <c r="T181" s="55"/>
      <c r="AT181" s="18" t="s">
        <v>180</v>
      </c>
      <c r="AU181" s="18" t="s">
        <v>87</v>
      </c>
    </row>
    <row r="182" spans="2:65" s="1" customFormat="1" ht="10.199999999999999" x14ac:dyDescent="0.2">
      <c r="B182" s="34"/>
      <c r="D182" s="152" t="s">
        <v>182</v>
      </c>
      <c r="F182" s="153" t="s">
        <v>492</v>
      </c>
      <c r="I182" s="150"/>
      <c r="L182" s="34"/>
      <c r="M182" s="151"/>
      <c r="T182" s="55"/>
      <c r="AT182" s="18" t="s">
        <v>182</v>
      </c>
      <c r="AU182" s="18" t="s">
        <v>87</v>
      </c>
    </row>
    <row r="183" spans="2:65" s="14" customFormat="1" ht="10.199999999999999" x14ac:dyDescent="0.2">
      <c r="B183" s="171"/>
      <c r="D183" s="148" t="s">
        <v>184</v>
      </c>
      <c r="E183" s="172" t="s">
        <v>34</v>
      </c>
      <c r="F183" s="173" t="s">
        <v>857</v>
      </c>
      <c r="H183" s="172" t="s">
        <v>34</v>
      </c>
      <c r="I183" s="174"/>
      <c r="L183" s="171"/>
      <c r="M183" s="175"/>
      <c r="T183" s="176"/>
      <c r="AT183" s="172" t="s">
        <v>184</v>
      </c>
      <c r="AU183" s="172" t="s">
        <v>87</v>
      </c>
      <c r="AV183" s="14" t="s">
        <v>85</v>
      </c>
      <c r="AW183" s="14" t="s">
        <v>39</v>
      </c>
      <c r="AX183" s="14" t="s">
        <v>78</v>
      </c>
      <c r="AY183" s="172" t="s">
        <v>172</v>
      </c>
    </row>
    <row r="184" spans="2:65" s="12" customFormat="1" ht="10.199999999999999" x14ac:dyDescent="0.2">
      <c r="B184" s="154"/>
      <c r="D184" s="148" t="s">
        <v>184</v>
      </c>
      <c r="E184" s="155" t="s">
        <v>34</v>
      </c>
      <c r="F184" s="156" t="s">
        <v>862</v>
      </c>
      <c r="H184" s="157">
        <v>37.04</v>
      </c>
      <c r="I184" s="158"/>
      <c r="L184" s="154"/>
      <c r="M184" s="159"/>
      <c r="T184" s="160"/>
      <c r="AT184" s="155" t="s">
        <v>184</v>
      </c>
      <c r="AU184" s="155" t="s">
        <v>87</v>
      </c>
      <c r="AV184" s="12" t="s">
        <v>87</v>
      </c>
      <c r="AW184" s="12" t="s">
        <v>39</v>
      </c>
      <c r="AX184" s="12" t="s">
        <v>78</v>
      </c>
      <c r="AY184" s="155" t="s">
        <v>172</v>
      </c>
    </row>
    <row r="185" spans="2:65" s="12" customFormat="1" ht="10.199999999999999" x14ac:dyDescent="0.2">
      <c r="B185" s="154"/>
      <c r="D185" s="148" t="s">
        <v>184</v>
      </c>
      <c r="E185" s="155" t="s">
        <v>34</v>
      </c>
      <c r="F185" s="156" t="s">
        <v>863</v>
      </c>
      <c r="H185" s="157">
        <v>28.08</v>
      </c>
      <c r="I185" s="158"/>
      <c r="L185" s="154"/>
      <c r="M185" s="159"/>
      <c r="T185" s="160"/>
      <c r="AT185" s="155" t="s">
        <v>184</v>
      </c>
      <c r="AU185" s="155" t="s">
        <v>87</v>
      </c>
      <c r="AV185" s="12" t="s">
        <v>87</v>
      </c>
      <c r="AW185" s="12" t="s">
        <v>39</v>
      </c>
      <c r="AX185" s="12" t="s">
        <v>78</v>
      </c>
      <c r="AY185" s="155" t="s">
        <v>172</v>
      </c>
    </row>
    <row r="186" spans="2:65" s="12" customFormat="1" ht="10.199999999999999" x14ac:dyDescent="0.2">
      <c r="B186" s="154"/>
      <c r="D186" s="148" t="s">
        <v>184</v>
      </c>
      <c r="E186" s="155" t="s">
        <v>34</v>
      </c>
      <c r="F186" s="156" t="s">
        <v>864</v>
      </c>
      <c r="H186" s="157">
        <v>20.8</v>
      </c>
      <c r="I186" s="158"/>
      <c r="L186" s="154"/>
      <c r="M186" s="159"/>
      <c r="T186" s="160"/>
      <c r="AT186" s="155" t="s">
        <v>184</v>
      </c>
      <c r="AU186" s="155" t="s">
        <v>87</v>
      </c>
      <c r="AV186" s="12" t="s">
        <v>87</v>
      </c>
      <c r="AW186" s="12" t="s">
        <v>39</v>
      </c>
      <c r="AX186" s="12" t="s">
        <v>78</v>
      </c>
      <c r="AY186" s="155" t="s">
        <v>172</v>
      </c>
    </row>
    <row r="187" spans="2:65" s="13" customFormat="1" ht="10.199999999999999" x14ac:dyDescent="0.2">
      <c r="B187" s="164"/>
      <c r="D187" s="148" t="s">
        <v>184</v>
      </c>
      <c r="E187" s="165" t="s">
        <v>34</v>
      </c>
      <c r="F187" s="166" t="s">
        <v>259</v>
      </c>
      <c r="H187" s="167">
        <v>85.92</v>
      </c>
      <c r="I187" s="168"/>
      <c r="L187" s="164"/>
      <c r="M187" s="169"/>
      <c r="T187" s="170"/>
      <c r="AT187" s="165" t="s">
        <v>184</v>
      </c>
      <c r="AU187" s="165" t="s">
        <v>87</v>
      </c>
      <c r="AV187" s="13" t="s">
        <v>178</v>
      </c>
      <c r="AW187" s="13" t="s">
        <v>39</v>
      </c>
      <c r="AX187" s="13" t="s">
        <v>85</v>
      </c>
      <c r="AY187" s="165" t="s">
        <v>172</v>
      </c>
    </row>
    <row r="188" spans="2:65" s="1" customFormat="1" ht="16.5" customHeight="1" x14ac:dyDescent="0.2">
      <c r="B188" s="34"/>
      <c r="C188" s="134" t="s">
        <v>105</v>
      </c>
      <c r="D188" s="134" t="s">
        <v>174</v>
      </c>
      <c r="E188" s="135" t="s">
        <v>324</v>
      </c>
      <c r="F188" s="136" t="s">
        <v>325</v>
      </c>
      <c r="G188" s="137" t="s">
        <v>177</v>
      </c>
      <c r="H188" s="138">
        <v>85.92</v>
      </c>
      <c r="I188" s="139"/>
      <c r="J188" s="140">
        <f>ROUND(I188*H188,2)</f>
        <v>0</v>
      </c>
      <c r="K188" s="141"/>
      <c r="L188" s="34"/>
      <c r="M188" s="142" t="s">
        <v>34</v>
      </c>
      <c r="N188" s="143" t="s">
        <v>49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AR188" s="146" t="s">
        <v>178</v>
      </c>
      <c r="AT188" s="146" t="s">
        <v>174</v>
      </c>
      <c r="AU188" s="146" t="s">
        <v>87</v>
      </c>
      <c r="AY188" s="18" t="s">
        <v>172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8" t="s">
        <v>85</v>
      </c>
      <c r="BK188" s="147">
        <f>ROUND(I188*H188,2)</f>
        <v>0</v>
      </c>
      <c r="BL188" s="18" t="s">
        <v>178</v>
      </c>
      <c r="BM188" s="146" t="s">
        <v>865</v>
      </c>
    </row>
    <row r="189" spans="2:65" s="1" customFormat="1" ht="10.199999999999999" x14ac:dyDescent="0.2">
      <c r="B189" s="34"/>
      <c r="D189" s="148" t="s">
        <v>180</v>
      </c>
      <c r="F189" s="149" t="s">
        <v>327</v>
      </c>
      <c r="I189" s="150"/>
      <c r="L189" s="34"/>
      <c r="M189" s="151"/>
      <c r="T189" s="55"/>
      <c r="AT189" s="18" t="s">
        <v>180</v>
      </c>
      <c r="AU189" s="18" t="s">
        <v>87</v>
      </c>
    </row>
    <row r="190" spans="2:65" s="1" customFormat="1" ht="10.199999999999999" x14ac:dyDescent="0.2">
      <c r="B190" s="34"/>
      <c r="D190" s="152" t="s">
        <v>182</v>
      </c>
      <c r="F190" s="153" t="s">
        <v>500</v>
      </c>
      <c r="I190" s="150"/>
      <c r="L190" s="34"/>
      <c r="M190" s="151"/>
      <c r="T190" s="55"/>
      <c r="AT190" s="18" t="s">
        <v>182</v>
      </c>
      <c r="AU190" s="18" t="s">
        <v>87</v>
      </c>
    </row>
    <row r="191" spans="2:65" s="1" customFormat="1" ht="16.5" customHeight="1" x14ac:dyDescent="0.2">
      <c r="B191" s="34"/>
      <c r="C191" s="134" t="s">
        <v>310</v>
      </c>
      <c r="D191" s="134" t="s">
        <v>174</v>
      </c>
      <c r="E191" s="135" t="s">
        <v>330</v>
      </c>
      <c r="F191" s="136" t="s">
        <v>331</v>
      </c>
      <c r="G191" s="137" t="s">
        <v>177</v>
      </c>
      <c r="H191" s="138">
        <v>85.92</v>
      </c>
      <c r="I191" s="139"/>
      <c r="J191" s="140">
        <f>ROUND(I191*H191,2)</f>
        <v>0</v>
      </c>
      <c r="K191" s="141"/>
      <c r="L191" s="34"/>
      <c r="M191" s="142" t="s">
        <v>34</v>
      </c>
      <c r="N191" s="143" t="s">
        <v>49</v>
      </c>
      <c r="P191" s="144">
        <f>O191*H191</f>
        <v>0</v>
      </c>
      <c r="Q191" s="144">
        <v>2.5000000000000001E-3</v>
      </c>
      <c r="R191" s="144">
        <f>Q191*H191</f>
        <v>0.21480000000000002</v>
      </c>
      <c r="S191" s="144">
        <v>0</v>
      </c>
      <c r="T191" s="145">
        <f>S191*H191</f>
        <v>0</v>
      </c>
      <c r="AR191" s="146" t="s">
        <v>178</v>
      </c>
      <c r="AT191" s="146" t="s">
        <v>174</v>
      </c>
      <c r="AU191" s="146" t="s">
        <v>87</v>
      </c>
      <c r="AY191" s="18" t="s">
        <v>172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8" t="s">
        <v>85</v>
      </c>
      <c r="BK191" s="147">
        <f>ROUND(I191*H191,2)</f>
        <v>0</v>
      </c>
      <c r="BL191" s="18" t="s">
        <v>178</v>
      </c>
      <c r="BM191" s="146" t="s">
        <v>866</v>
      </c>
    </row>
    <row r="192" spans="2:65" s="1" customFormat="1" ht="10.199999999999999" x14ac:dyDescent="0.2">
      <c r="B192" s="34"/>
      <c r="D192" s="148" t="s">
        <v>180</v>
      </c>
      <c r="F192" s="149" t="s">
        <v>333</v>
      </c>
      <c r="I192" s="150"/>
      <c r="L192" s="34"/>
      <c r="M192" s="151"/>
      <c r="T192" s="55"/>
      <c r="AT192" s="18" t="s">
        <v>180</v>
      </c>
      <c r="AU192" s="18" t="s">
        <v>87</v>
      </c>
    </row>
    <row r="193" spans="2:65" s="1" customFormat="1" ht="10.199999999999999" x14ac:dyDescent="0.2">
      <c r="B193" s="34"/>
      <c r="D193" s="152" t="s">
        <v>182</v>
      </c>
      <c r="F193" s="153" t="s">
        <v>502</v>
      </c>
      <c r="I193" s="150"/>
      <c r="L193" s="34"/>
      <c r="M193" s="151"/>
      <c r="T193" s="55"/>
      <c r="AT193" s="18" t="s">
        <v>182</v>
      </c>
      <c r="AU193" s="18" t="s">
        <v>87</v>
      </c>
    </row>
    <row r="194" spans="2:65" s="14" customFormat="1" ht="10.199999999999999" x14ac:dyDescent="0.2">
      <c r="B194" s="171"/>
      <c r="D194" s="148" t="s">
        <v>184</v>
      </c>
      <c r="E194" s="172" t="s">
        <v>34</v>
      </c>
      <c r="F194" s="173" t="s">
        <v>857</v>
      </c>
      <c r="H194" s="172" t="s">
        <v>34</v>
      </c>
      <c r="I194" s="174"/>
      <c r="L194" s="171"/>
      <c r="M194" s="175"/>
      <c r="T194" s="176"/>
      <c r="AT194" s="172" t="s">
        <v>184</v>
      </c>
      <c r="AU194" s="172" t="s">
        <v>87</v>
      </c>
      <c r="AV194" s="14" t="s">
        <v>85</v>
      </c>
      <c r="AW194" s="14" t="s">
        <v>39</v>
      </c>
      <c r="AX194" s="14" t="s">
        <v>78</v>
      </c>
      <c r="AY194" s="172" t="s">
        <v>172</v>
      </c>
    </row>
    <row r="195" spans="2:65" s="12" customFormat="1" ht="10.199999999999999" x14ac:dyDescent="0.2">
      <c r="B195" s="154"/>
      <c r="D195" s="148" t="s">
        <v>184</v>
      </c>
      <c r="E195" s="155" t="s">
        <v>34</v>
      </c>
      <c r="F195" s="156" t="s">
        <v>862</v>
      </c>
      <c r="H195" s="157">
        <v>37.04</v>
      </c>
      <c r="I195" s="158"/>
      <c r="L195" s="154"/>
      <c r="M195" s="159"/>
      <c r="T195" s="160"/>
      <c r="AT195" s="155" t="s">
        <v>184</v>
      </c>
      <c r="AU195" s="155" t="s">
        <v>87</v>
      </c>
      <c r="AV195" s="12" t="s">
        <v>87</v>
      </c>
      <c r="AW195" s="12" t="s">
        <v>39</v>
      </c>
      <c r="AX195" s="12" t="s">
        <v>78</v>
      </c>
      <c r="AY195" s="155" t="s">
        <v>172</v>
      </c>
    </row>
    <row r="196" spans="2:65" s="12" customFormat="1" ht="10.199999999999999" x14ac:dyDescent="0.2">
      <c r="B196" s="154"/>
      <c r="D196" s="148" t="s">
        <v>184</v>
      </c>
      <c r="E196" s="155" t="s">
        <v>34</v>
      </c>
      <c r="F196" s="156" t="s">
        <v>863</v>
      </c>
      <c r="H196" s="157">
        <v>28.08</v>
      </c>
      <c r="I196" s="158"/>
      <c r="L196" s="154"/>
      <c r="M196" s="159"/>
      <c r="T196" s="160"/>
      <c r="AT196" s="155" t="s">
        <v>184</v>
      </c>
      <c r="AU196" s="155" t="s">
        <v>87</v>
      </c>
      <c r="AV196" s="12" t="s">
        <v>87</v>
      </c>
      <c r="AW196" s="12" t="s">
        <v>39</v>
      </c>
      <c r="AX196" s="12" t="s">
        <v>78</v>
      </c>
      <c r="AY196" s="155" t="s">
        <v>172</v>
      </c>
    </row>
    <row r="197" spans="2:65" s="12" customFormat="1" ht="10.199999999999999" x14ac:dyDescent="0.2">
      <c r="B197" s="154"/>
      <c r="D197" s="148" t="s">
        <v>184</v>
      </c>
      <c r="E197" s="155" t="s">
        <v>34</v>
      </c>
      <c r="F197" s="156" t="s">
        <v>864</v>
      </c>
      <c r="H197" s="157">
        <v>20.8</v>
      </c>
      <c r="I197" s="158"/>
      <c r="L197" s="154"/>
      <c r="M197" s="159"/>
      <c r="T197" s="160"/>
      <c r="AT197" s="155" t="s">
        <v>184</v>
      </c>
      <c r="AU197" s="155" t="s">
        <v>87</v>
      </c>
      <c r="AV197" s="12" t="s">
        <v>87</v>
      </c>
      <c r="AW197" s="12" t="s">
        <v>39</v>
      </c>
      <c r="AX197" s="12" t="s">
        <v>78</v>
      </c>
      <c r="AY197" s="155" t="s">
        <v>172</v>
      </c>
    </row>
    <row r="198" spans="2:65" s="13" customFormat="1" ht="10.199999999999999" x14ac:dyDescent="0.2">
      <c r="B198" s="164"/>
      <c r="D198" s="148" t="s">
        <v>184</v>
      </c>
      <c r="E198" s="165" t="s">
        <v>34</v>
      </c>
      <c r="F198" s="166" t="s">
        <v>259</v>
      </c>
      <c r="H198" s="167">
        <v>85.92</v>
      </c>
      <c r="I198" s="168"/>
      <c r="L198" s="164"/>
      <c r="M198" s="169"/>
      <c r="T198" s="170"/>
      <c r="AT198" s="165" t="s">
        <v>184</v>
      </c>
      <c r="AU198" s="165" t="s">
        <v>87</v>
      </c>
      <c r="AV198" s="13" t="s">
        <v>178</v>
      </c>
      <c r="AW198" s="13" t="s">
        <v>39</v>
      </c>
      <c r="AX198" s="13" t="s">
        <v>85</v>
      </c>
      <c r="AY198" s="165" t="s">
        <v>172</v>
      </c>
    </row>
    <row r="199" spans="2:65" s="1" customFormat="1" ht="16.5" customHeight="1" x14ac:dyDescent="0.2">
      <c r="B199" s="34"/>
      <c r="C199" s="134" t="s">
        <v>323</v>
      </c>
      <c r="D199" s="134" t="s">
        <v>174</v>
      </c>
      <c r="E199" s="135" t="s">
        <v>339</v>
      </c>
      <c r="F199" s="136" t="s">
        <v>340</v>
      </c>
      <c r="G199" s="137" t="s">
        <v>228</v>
      </c>
      <c r="H199" s="138">
        <v>2.8319999999999999</v>
      </c>
      <c r="I199" s="139"/>
      <c r="J199" s="140">
        <f>ROUND(I199*H199,2)</f>
        <v>0</v>
      </c>
      <c r="K199" s="141"/>
      <c r="L199" s="34"/>
      <c r="M199" s="142" t="s">
        <v>34</v>
      </c>
      <c r="N199" s="143" t="s">
        <v>49</v>
      </c>
      <c r="P199" s="144">
        <f>O199*H199</f>
        <v>0</v>
      </c>
      <c r="Q199" s="144">
        <v>1.0492218</v>
      </c>
      <c r="R199" s="144">
        <f>Q199*H199</f>
        <v>2.9713961375999998</v>
      </c>
      <c r="S199" s="144">
        <v>0</v>
      </c>
      <c r="T199" s="145">
        <f>S199*H199</f>
        <v>0</v>
      </c>
      <c r="AR199" s="146" t="s">
        <v>178</v>
      </c>
      <c r="AT199" s="146" t="s">
        <v>174</v>
      </c>
      <c r="AU199" s="146" t="s">
        <v>87</v>
      </c>
      <c r="AY199" s="18" t="s">
        <v>172</v>
      </c>
      <c r="BE199" s="147">
        <f>IF(N199="základní",J199,0)</f>
        <v>0</v>
      </c>
      <c r="BF199" s="147">
        <f>IF(N199="snížená",J199,0)</f>
        <v>0</v>
      </c>
      <c r="BG199" s="147">
        <f>IF(N199="zákl. přenesená",J199,0)</f>
        <v>0</v>
      </c>
      <c r="BH199" s="147">
        <f>IF(N199="sníž. přenesená",J199,0)</f>
        <v>0</v>
      </c>
      <c r="BI199" s="147">
        <f>IF(N199="nulová",J199,0)</f>
        <v>0</v>
      </c>
      <c r="BJ199" s="18" t="s">
        <v>85</v>
      </c>
      <c r="BK199" s="147">
        <f>ROUND(I199*H199,2)</f>
        <v>0</v>
      </c>
      <c r="BL199" s="18" t="s">
        <v>178</v>
      </c>
      <c r="BM199" s="146" t="s">
        <v>867</v>
      </c>
    </row>
    <row r="200" spans="2:65" s="1" customFormat="1" ht="19.2" x14ac:dyDescent="0.2">
      <c r="B200" s="34"/>
      <c r="D200" s="148" t="s">
        <v>180</v>
      </c>
      <c r="F200" s="149" t="s">
        <v>342</v>
      </c>
      <c r="I200" s="150"/>
      <c r="L200" s="34"/>
      <c r="M200" s="151"/>
      <c r="T200" s="55"/>
      <c r="AT200" s="18" t="s">
        <v>180</v>
      </c>
      <c r="AU200" s="18" t="s">
        <v>87</v>
      </c>
    </row>
    <row r="201" spans="2:65" s="1" customFormat="1" ht="10.199999999999999" x14ac:dyDescent="0.2">
      <c r="B201" s="34"/>
      <c r="D201" s="152" t="s">
        <v>182</v>
      </c>
      <c r="F201" s="153" t="s">
        <v>510</v>
      </c>
      <c r="I201" s="150"/>
      <c r="L201" s="34"/>
      <c r="M201" s="151"/>
      <c r="T201" s="55"/>
      <c r="AT201" s="18" t="s">
        <v>182</v>
      </c>
      <c r="AU201" s="18" t="s">
        <v>87</v>
      </c>
    </row>
    <row r="202" spans="2:65" s="14" customFormat="1" ht="10.199999999999999" x14ac:dyDescent="0.2">
      <c r="B202" s="171"/>
      <c r="D202" s="148" t="s">
        <v>184</v>
      </c>
      <c r="E202" s="172" t="s">
        <v>34</v>
      </c>
      <c r="F202" s="173" t="s">
        <v>281</v>
      </c>
      <c r="H202" s="172" t="s">
        <v>34</v>
      </c>
      <c r="I202" s="174"/>
      <c r="L202" s="171"/>
      <c r="M202" s="175"/>
      <c r="T202" s="176"/>
      <c r="AT202" s="172" t="s">
        <v>184</v>
      </c>
      <c r="AU202" s="172" t="s">
        <v>87</v>
      </c>
      <c r="AV202" s="14" t="s">
        <v>85</v>
      </c>
      <c r="AW202" s="14" t="s">
        <v>39</v>
      </c>
      <c r="AX202" s="14" t="s">
        <v>78</v>
      </c>
      <c r="AY202" s="172" t="s">
        <v>172</v>
      </c>
    </row>
    <row r="203" spans="2:65" s="14" customFormat="1" ht="10.199999999999999" x14ac:dyDescent="0.2">
      <c r="B203" s="171"/>
      <c r="D203" s="148" t="s">
        <v>184</v>
      </c>
      <c r="E203" s="172" t="s">
        <v>34</v>
      </c>
      <c r="F203" s="173" t="s">
        <v>868</v>
      </c>
      <c r="H203" s="172" t="s">
        <v>34</v>
      </c>
      <c r="I203" s="174"/>
      <c r="L203" s="171"/>
      <c r="M203" s="175"/>
      <c r="T203" s="176"/>
      <c r="AT203" s="172" t="s">
        <v>184</v>
      </c>
      <c r="AU203" s="172" t="s">
        <v>87</v>
      </c>
      <c r="AV203" s="14" t="s">
        <v>85</v>
      </c>
      <c r="AW203" s="14" t="s">
        <v>39</v>
      </c>
      <c r="AX203" s="14" t="s">
        <v>78</v>
      </c>
      <c r="AY203" s="172" t="s">
        <v>172</v>
      </c>
    </row>
    <row r="204" spans="2:65" s="12" customFormat="1" ht="10.199999999999999" x14ac:dyDescent="0.2">
      <c r="B204" s="154"/>
      <c r="D204" s="148" t="s">
        <v>184</v>
      </c>
      <c r="E204" s="155" t="s">
        <v>34</v>
      </c>
      <c r="F204" s="156" t="s">
        <v>869</v>
      </c>
      <c r="H204" s="157">
        <v>2.8319999999999999</v>
      </c>
      <c r="I204" s="158"/>
      <c r="L204" s="154"/>
      <c r="M204" s="159"/>
      <c r="T204" s="160"/>
      <c r="AT204" s="155" t="s">
        <v>184</v>
      </c>
      <c r="AU204" s="155" t="s">
        <v>87</v>
      </c>
      <c r="AV204" s="12" t="s">
        <v>87</v>
      </c>
      <c r="AW204" s="12" t="s">
        <v>39</v>
      </c>
      <c r="AX204" s="12" t="s">
        <v>85</v>
      </c>
      <c r="AY204" s="155" t="s">
        <v>172</v>
      </c>
    </row>
    <row r="205" spans="2:65" s="1" customFormat="1" ht="16.5" customHeight="1" x14ac:dyDescent="0.2">
      <c r="B205" s="34"/>
      <c r="C205" s="134" t="s">
        <v>329</v>
      </c>
      <c r="D205" s="134" t="s">
        <v>174</v>
      </c>
      <c r="E205" s="135" t="s">
        <v>870</v>
      </c>
      <c r="F205" s="136" t="s">
        <v>871</v>
      </c>
      <c r="G205" s="137" t="s">
        <v>177</v>
      </c>
      <c r="H205" s="138">
        <v>0.5</v>
      </c>
      <c r="I205" s="139"/>
      <c r="J205" s="140">
        <f>ROUND(I205*H205,2)</f>
        <v>0</v>
      </c>
      <c r="K205" s="141"/>
      <c r="L205" s="34"/>
      <c r="M205" s="142" t="s">
        <v>34</v>
      </c>
      <c r="N205" s="143" t="s">
        <v>49</v>
      </c>
      <c r="P205" s="144">
        <f>O205*H205</f>
        <v>0</v>
      </c>
      <c r="Q205" s="144">
        <v>1.409E-2</v>
      </c>
      <c r="R205" s="144">
        <f>Q205*H205</f>
        <v>7.045E-3</v>
      </c>
      <c r="S205" s="144">
        <v>0</v>
      </c>
      <c r="T205" s="145">
        <f>S205*H205</f>
        <v>0</v>
      </c>
      <c r="AR205" s="146" t="s">
        <v>178</v>
      </c>
      <c r="AT205" s="146" t="s">
        <v>174</v>
      </c>
      <c r="AU205" s="146" t="s">
        <v>87</v>
      </c>
      <c r="AY205" s="18" t="s">
        <v>172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8" t="s">
        <v>85</v>
      </c>
      <c r="BK205" s="147">
        <f>ROUND(I205*H205,2)</f>
        <v>0</v>
      </c>
      <c r="BL205" s="18" t="s">
        <v>178</v>
      </c>
      <c r="BM205" s="146" t="s">
        <v>872</v>
      </c>
    </row>
    <row r="206" spans="2:65" s="1" customFormat="1" ht="19.2" x14ac:dyDescent="0.2">
      <c r="B206" s="34"/>
      <c r="D206" s="148" t="s">
        <v>180</v>
      </c>
      <c r="F206" s="149" t="s">
        <v>873</v>
      </c>
      <c r="I206" s="150"/>
      <c r="L206" s="34"/>
      <c r="M206" s="151"/>
      <c r="T206" s="55"/>
      <c r="AT206" s="18" t="s">
        <v>180</v>
      </c>
      <c r="AU206" s="18" t="s">
        <v>87</v>
      </c>
    </row>
    <row r="207" spans="2:65" s="1" customFormat="1" ht="10.199999999999999" x14ac:dyDescent="0.2">
      <c r="B207" s="34"/>
      <c r="D207" s="152" t="s">
        <v>182</v>
      </c>
      <c r="F207" s="153" t="s">
        <v>874</v>
      </c>
      <c r="I207" s="150"/>
      <c r="L207" s="34"/>
      <c r="M207" s="151"/>
      <c r="T207" s="55"/>
      <c r="AT207" s="18" t="s">
        <v>182</v>
      </c>
      <c r="AU207" s="18" t="s">
        <v>87</v>
      </c>
    </row>
    <row r="208" spans="2:65" s="12" customFormat="1" ht="10.199999999999999" x14ac:dyDescent="0.2">
      <c r="B208" s="154"/>
      <c r="D208" s="148" t="s">
        <v>184</v>
      </c>
      <c r="E208" s="155" t="s">
        <v>34</v>
      </c>
      <c r="F208" s="156" t="s">
        <v>875</v>
      </c>
      <c r="H208" s="157">
        <v>0.5</v>
      </c>
      <c r="I208" s="158"/>
      <c r="L208" s="154"/>
      <c r="M208" s="159"/>
      <c r="T208" s="160"/>
      <c r="AT208" s="155" t="s">
        <v>184</v>
      </c>
      <c r="AU208" s="155" t="s">
        <v>87</v>
      </c>
      <c r="AV208" s="12" t="s">
        <v>87</v>
      </c>
      <c r="AW208" s="12" t="s">
        <v>39</v>
      </c>
      <c r="AX208" s="12" t="s">
        <v>85</v>
      </c>
      <c r="AY208" s="155" t="s">
        <v>172</v>
      </c>
    </row>
    <row r="209" spans="2:65" s="1" customFormat="1" ht="16.5" customHeight="1" x14ac:dyDescent="0.2">
      <c r="B209" s="34"/>
      <c r="C209" s="134" t="s">
        <v>338</v>
      </c>
      <c r="D209" s="134" t="s">
        <v>174</v>
      </c>
      <c r="E209" s="135" t="s">
        <v>876</v>
      </c>
      <c r="F209" s="136" t="s">
        <v>877</v>
      </c>
      <c r="G209" s="137" t="s">
        <v>177</v>
      </c>
      <c r="H209" s="138">
        <v>0.5</v>
      </c>
      <c r="I209" s="139"/>
      <c r="J209" s="140">
        <f>ROUND(I209*H209,2)</f>
        <v>0</v>
      </c>
      <c r="K209" s="141"/>
      <c r="L209" s="34"/>
      <c r="M209" s="142" t="s">
        <v>34</v>
      </c>
      <c r="N209" s="143" t="s">
        <v>49</v>
      </c>
      <c r="P209" s="144">
        <f>O209*H209</f>
        <v>0</v>
      </c>
      <c r="Q209" s="144">
        <v>0</v>
      </c>
      <c r="R209" s="144">
        <f>Q209*H209</f>
        <v>0</v>
      </c>
      <c r="S209" s="144">
        <v>0</v>
      </c>
      <c r="T209" s="145">
        <f>S209*H209</f>
        <v>0</v>
      </c>
      <c r="AR209" s="146" t="s">
        <v>178</v>
      </c>
      <c r="AT209" s="146" t="s">
        <v>174</v>
      </c>
      <c r="AU209" s="146" t="s">
        <v>87</v>
      </c>
      <c r="AY209" s="18" t="s">
        <v>172</v>
      </c>
      <c r="BE209" s="147">
        <f>IF(N209="základní",J209,0)</f>
        <v>0</v>
      </c>
      <c r="BF209" s="147">
        <f>IF(N209="snížená",J209,0)</f>
        <v>0</v>
      </c>
      <c r="BG209" s="147">
        <f>IF(N209="zákl. přenesená",J209,0)</f>
        <v>0</v>
      </c>
      <c r="BH209" s="147">
        <f>IF(N209="sníž. přenesená",J209,0)</f>
        <v>0</v>
      </c>
      <c r="BI209" s="147">
        <f>IF(N209="nulová",J209,0)</f>
        <v>0</v>
      </c>
      <c r="BJ209" s="18" t="s">
        <v>85</v>
      </c>
      <c r="BK209" s="147">
        <f>ROUND(I209*H209,2)</f>
        <v>0</v>
      </c>
      <c r="BL209" s="18" t="s">
        <v>178</v>
      </c>
      <c r="BM209" s="146" t="s">
        <v>878</v>
      </c>
    </row>
    <row r="210" spans="2:65" s="1" customFormat="1" ht="19.2" x14ac:dyDescent="0.2">
      <c r="B210" s="34"/>
      <c r="D210" s="148" t="s">
        <v>180</v>
      </c>
      <c r="F210" s="149" t="s">
        <v>879</v>
      </c>
      <c r="I210" s="150"/>
      <c r="L210" s="34"/>
      <c r="M210" s="151"/>
      <c r="T210" s="55"/>
      <c r="AT210" s="18" t="s">
        <v>180</v>
      </c>
      <c r="AU210" s="18" t="s">
        <v>87</v>
      </c>
    </row>
    <row r="211" spans="2:65" s="1" customFormat="1" ht="10.199999999999999" x14ac:dyDescent="0.2">
      <c r="B211" s="34"/>
      <c r="D211" s="152" t="s">
        <v>182</v>
      </c>
      <c r="F211" s="153" t="s">
        <v>880</v>
      </c>
      <c r="I211" s="150"/>
      <c r="L211" s="34"/>
      <c r="M211" s="151"/>
      <c r="T211" s="55"/>
      <c r="AT211" s="18" t="s">
        <v>182</v>
      </c>
      <c r="AU211" s="18" t="s">
        <v>87</v>
      </c>
    </row>
    <row r="212" spans="2:65" s="1" customFormat="1" ht="21.75" customHeight="1" x14ac:dyDescent="0.2">
      <c r="B212" s="34"/>
      <c r="C212" s="134" t="s">
        <v>347</v>
      </c>
      <c r="D212" s="134" t="s">
        <v>174</v>
      </c>
      <c r="E212" s="135" t="s">
        <v>881</v>
      </c>
      <c r="F212" s="136" t="s">
        <v>882</v>
      </c>
      <c r="G212" s="137" t="s">
        <v>188</v>
      </c>
      <c r="H212" s="138">
        <v>7.8</v>
      </c>
      <c r="I212" s="139"/>
      <c r="J212" s="140">
        <f>ROUND(I212*H212,2)</f>
        <v>0</v>
      </c>
      <c r="K212" s="141"/>
      <c r="L212" s="34"/>
      <c r="M212" s="142" t="s">
        <v>34</v>
      </c>
      <c r="N212" s="143" t="s">
        <v>49</v>
      </c>
      <c r="P212" s="144">
        <f>O212*H212</f>
        <v>0</v>
      </c>
      <c r="Q212" s="144">
        <v>0.24651000000000001</v>
      </c>
      <c r="R212" s="144">
        <f>Q212*H212</f>
        <v>1.9227780000000001</v>
      </c>
      <c r="S212" s="144">
        <v>0</v>
      </c>
      <c r="T212" s="145">
        <f>S212*H212</f>
        <v>0</v>
      </c>
      <c r="AR212" s="146" t="s">
        <v>178</v>
      </c>
      <c r="AT212" s="146" t="s">
        <v>174</v>
      </c>
      <c r="AU212" s="146" t="s">
        <v>87</v>
      </c>
      <c r="AY212" s="18" t="s">
        <v>172</v>
      </c>
      <c r="BE212" s="147">
        <f>IF(N212="základní",J212,0)</f>
        <v>0</v>
      </c>
      <c r="BF212" s="147">
        <f>IF(N212="snížená",J212,0)</f>
        <v>0</v>
      </c>
      <c r="BG212" s="147">
        <f>IF(N212="zákl. přenesená",J212,0)</f>
        <v>0</v>
      </c>
      <c r="BH212" s="147">
        <f>IF(N212="sníž. přenesená",J212,0)</f>
        <v>0</v>
      </c>
      <c r="BI212" s="147">
        <f>IF(N212="nulová",J212,0)</f>
        <v>0</v>
      </c>
      <c r="BJ212" s="18" t="s">
        <v>85</v>
      </c>
      <c r="BK212" s="147">
        <f>ROUND(I212*H212,2)</f>
        <v>0</v>
      </c>
      <c r="BL212" s="18" t="s">
        <v>178</v>
      </c>
      <c r="BM212" s="146" t="s">
        <v>883</v>
      </c>
    </row>
    <row r="213" spans="2:65" s="1" customFormat="1" ht="10.199999999999999" x14ac:dyDescent="0.2">
      <c r="B213" s="34"/>
      <c r="D213" s="148" t="s">
        <v>180</v>
      </c>
      <c r="F213" s="149" t="s">
        <v>884</v>
      </c>
      <c r="I213" s="150"/>
      <c r="L213" s="34"/>
      <c r="M213" s="151"/>
      <c r="T213" s="55"/>
      <c r="AT213" s="18" t="s">
        <v>180</v>
      </c>
      <c r="AU213" s="18" t="s">
        <v>87</v>
      </c>
    </row>
    <row r="214" spans="2:65" s="14" customFormat="1" ht="10.199999999999999" x14ac:dyDescent="0.2">
      <c r="B214" s="171"/>
      <c r="D214" s="148" t="s">
        <v>184</v>
      </c>
      <c r="E214" s="172" t="s">
        <v>34</v>
      </c>
      <c r="F214" s="173" t="s">
        <v>857</v>
      </c>
      <c r="H214" s="172" t="s">
        <v>34</v>
      </c>
      <c r="I214" s="174"/>
      <c r="L214" s="171"/>
      <c r="M214" s="175"/>
      <c r="T214" s="176"/>
      <c r="AT214" s="172" t="s">
        <v>184</v>
      </c>
      <c r="AU214" s="172" t="s">
        <v>87</v>
      </c>
      <c r="AV214" s="14" t="s">
        <v>85</v>
      </c>
      <c r="AW214" s="14" t="s">
        <v>39</v>
      </c>
      <c r="AX214" s="14" t="s">
        <v>78</v>
      </c>
      <c r="AY214" s="172" t="s">
        <v>172</v>
      </c>
    </row>
    <row r="215" spans="2:65" s="12" customFormat="1" ht="10.199999999999999" x14ac:dyDescent="0.2">
      <c r="B215" s="154"/>
      <c r="D215" s="148" t="s">
        <v>184</v>
      </c>
      <c r="E215" s="155" t="s">
        <v>34</v>
      </c>
      <c r="F215" s="156" t="s">
        <v>885</v>
      </c>
      <c r="H215" s="157">
        <v>7.8</v>
      </c>
      <c r="I215" s="158"/>
      <c r="L215" s="154"/>
      <c r="M215" s="159"/>
      <c r="T215" s="160"/>
      <c r="AT215" s="155" t="s">
        <v>184</v>
      </c>
      <c r="AU215" s="155" t="s">
        <v>87</v>
      </c>
      <c r="AV215" s="12" t="s">
        <v>87</v>
      </c>
      <c r="AW215" s="12" t="s">
        <v>39</v>
      </c>
      <c r="AX215" s="12" t="s">
        <v>85</v>
      </c>
      <c r="AY215" s="155" t="s">
        <v>172</v>
      </c>
    </row>
    <row r="216" spans="2:65" s="1" customFormat="1" ht="16.5" customHeight="1" x14ac:dyDescent="0.2">
      <c r="B216" s="34"/>
      <c r="C216" s="134" t="s">
        <v>354</v>
      </c>
      <c r="D216" s="134" t="s">
        <v>174</v>
      </c>
      <c r="E216" s="135" t="s">
        <v>886</v>
      </c>
      <c r="F216" s="136" t="s">
        <v>887</v>
      </c>
      <c r="G216" s="137" t="s">
        <v>215</v>
      </c>
      <c r="H216" s="138">
        <v>2.2650000000000001</v>
      </c>
      <c r="I216" s="139"/>
      <c r="J216" s="140">
        <f>ROUND(I216*H216,2)</f>
        <v>0</v>
      </c>
      <c r="K216" s="141"/>
      <c r="L216" s="34"/>
      <c r="M216" s="142" t="s">
        <v>34</v>
      </c>
      <c r="N216" s="143" t="s">
        <v>49</v>
      </c>
      <c r="P216" s="144">
        <f>O216*H216</f>
        <v>0</v>
      </c>
      <c r="Q216" s="144">
        <v>2.5018910000000001</v>
      </c>
      <c r="R216" s="144">
        <f>Q216*H216</f>
        <v>5.6667831150000003</v>
      </c>
      <c r="S216" s="144">
        <v>0</v>
      </c>
      <c r="T216" s="145">
        <f>S216*H216</f>
        <v>0</v>
      </c>
      <c r="AR216" s="146" t="s">
        <v>178</v>
      </c>
      <c r="AT216" s="146" t="s">
        <v>174</v>
      </c>
      <c r="AU216" s="146" t="s">
        <v>87</v>
      </c>
      <c r="AY216" s="18" t="s">
        <v>172</v>
      </c>
      <c r="BE216" s="147">
        <f>IF(N216="základní",J216,0)</f>
        <v>0</v>
      </c>
      <c r="BF216" s="147">
        <f>IF(N216="snížená",J216,0)</f>
        <v>0</v>
      </c>
      <c r="BG216" s="147">
        <f>IF(N216="zákl. přenesená",J216,0)</f>
        <v>0</v>
      </c>
      <c r="BH216" s="147">
        <f>IF(N216="sníž. přenesená",J216,0)</f>
        <v>0</v>
      </c>
      <c r="BI216" s="147">
        <f>IF(N216="nulová",J216,0)</f>
        <v>0</v>
      </c>
      <c r="BJ216" s="18" t="s">
        <v>85</v>
      </c>
      <c r="BK216" s="147">
        <f>ROUND(I216*H216,2)</f>
        <v>0</v>
      </c>
      <c r="BL216" s="18" t="s">
        <v>178</v>
      </c>
      <c r="BM216" s="146" t="s">
        <v>888</v>
      </c>
    </row>
    <row r="217" spans="2:65" s="1" customFormat="1" ht="10.199999999999999" x14ac:dyDescent="0.2">
      <c r="B217" s="34"/>
      <c r="D217" s="148" t="s">
        <v>180</v>
      </c>
      <c r="F217" s="149" t="s">
        <v>887</v>
      </c>
      <c r="I217" s="150"/>
      <c r="L217" s="34"/>
      <c r="M217" s="151"/>
      <c r="T217" s="55"/>
      <c r="AT217" s="18" t="s">
        <v>180</v>
      </c>
      <c r="AU217" s="18" t="s">
        <v>87</v>
      </c>
    </row>
    <row r="218" spans="2:65" s="14" customFormat="1" ht="10.199999999999999" x14ac:dyDescent="0.2">
      <c r="B218" s="171"/>
      <c r="D218" s="148" t="s">
        <v>184</v>
      </c>
      <c r="E218" s="172" t="s">
        <v>34</v>
      </c>
      <c r="F218" s="173" t="s">
        <v>889</v>
      </c>
      <c r="H218" s="172" t="s">
        <v>34</v>
      </c>
      <c r="I218" s="174"/>
      <c r="L218" s="171"/>
      <c r="M218" s="175"/>
      <c r="T218" s="176"/>
      <c r="AT218" s="172" t="s">
        <v>184</v>
      </c>
      <c r="AU218" s="172" t="s">
        <v>87</v>
      </c>
      <c r="AV218" s="14" t="s">
        <v>85</v>
      </c>
      <c r="AW218" s="14" t="s">
        <v>39</v>
      </c>
      <c r="AX218" s="14" t="s">
        <v>78</v>
      </c>
      <c r="AY218" s="172" t="s">
        <v>172</v>
      </c>
    </row>
    <row r="219" spans="2:65" s="12" customFormat="1" ht="10.199999999999999" x14ac:dyDescent="0.2">
      <c r="B219" s="154"/>
      <c r="D219" s="148" t="s">
        <v>184</v>
      </c>
      <c r="E219" s="155" t="s">
        <v>34</v>
      </c>
      <c r="F219" s="156" t="s">
        <v>890</v>
      </c>
      <c r="H219" s="157">
        <v>1.26</v>
      </c>
      <c r="I219" s="158"/>
      <c r="L219" s="154"/>
      <c r="M219" s="159"/>
      <c r="T219" s="160"/>
      <c r="AT219" s="155" t="s">
        <v>184</v>
      </c>
      <c r="AU219" s="155" t="s">
        <v>87</v>
      </c>
      <c r="AV219" s="12" t="s">
        <v>87</v>
      </c>
      <c r="AW219" s="12" t="s">
        <v>39</v>
      </c>
      <c r="AX219" s="12" t="s">
        <v>78</v>
      </c>
      <c r="AY219" s="155" t="s">
        <v>172</v>
      </c>
    </row>
    <row r="220" spans="2:65" s="12" customFormat="1" ht="10.199999999999999" x14ac:dyDescent="0.2">
      <c r="B220" s="154"/>
      <c r="D220" s="148" t="s">
        <v>184</v>
      </c>
      <c r="E220" s="155" t="s">
        <v>34</v>
      </c>
      <c r="F220" s="156" t="s">
        <v>891</v>
      </c>
      <c r="H220" s="157">
        <v>1.0049999999999999</v>
      </c>
      <c r="I220" s="158"/>
      <c r="L220" s="154"/>
      <c r="M220" s="159"/>
      <c r="T220" s="160"/>
      <c r="AT220" s="155" t="s">
        <v>184</v>
      </c>
      <c r="AU220" s="155" t="s">
        <v>87</v>
      </c>
      <c r="AV220" s="12" t="s">
        <v>87</v>
      </c>
      <c r="AW220" s="12" t="s">
        <v>39</v>
      </c>
      <c r="AX220" s="12" t="s">
        <v>78</v>
      </c>
      <c r="AY220" s="155" t="s">
        <v>172</v>
      </c>
    </row>
    <row r="221" spans="2:65" s="13" customFormat="1" ht="10.199999999999999" x14ac:dyDescent="0.2">
      <c r="B221" s="164"/>
      <c r="D221" s="148" t="s">
        <v>184</v>
      </c>
      <c r="E221" s="165" t="s">
        <v>34</v>
      </c>
      <c r="F221" s="166" t="s">
        <v>259</v>
      </c>
      <c r="H221" s="167">
        <v>2.2650000000000001</v>
      </c>
      <c r="I221" s="168"/>
      <c r="L221" s="164"/>
      <c r="M221" s="169"/>
      <c r="T221" s="170"/>
      <c r="AT221" s="165" t="s">
        <v>184</v>
      </c>
      <c r="AU221" s="165" t="s">
        <v>87</v>
      </c>
      <c r="AV221" s="13" t="s">
        <v>178</v>
      </c>
      <c r="AW221" s="13" t="s">
        <v>39</v>
      </c>
      <c r="AX221" s="13" t="s">
        <v>85</v>
      </c>
      <c r="AY221" s="165" t="s">
        <v>172</v>
      </c>
    </row>
    <row r="222" spans="2:65" s="1" customFormat="1" ht="16.5" customHeight="1" x14ac:dyDescent="0.2">
      <c r="B222" s="34"/>
      <c r="C222" s="134" t="s">
        <v>361</v>
      </c>
      <c r="D222" s="134" t="s">
        <v>174</v>
      </c>
      <c r="E222" s="135" t="s">
        <v>892</v>
      </c>
      <c r="F222" s="136" t="s">
        <v>893</v>
      </c>
      <c r="G222" s="137" t="s">
        <v>177</v>
      </c>
      <c r="H222" s="138">
        <v>17.95</v>
      </c>
      <c r="I222" s="139"/>
      <c r="J222" s="140">
        <f>ROUND(I222*H222,2)</f>
        <v>0</v>
      </c>
      <c r="K222" s="141"/>
      <c r="L222" s="34"/>
      <c r="M222" s="142" t="s">
        <v>34</v>
      </c>
      <c r="N222" s="143" t="s">
        <v>49</v>
      </c>
      <c r="P222" s="144">
        <f>O222*H222</f>
        <v>0</v>
      </c>
      <c r="Q222" s="144">
        <v>1.42E-3</v>
      </c>
      <c r="R222" s="144">
        <f>Q222*H222</f>
        <v>2.5489000000000001E-2</v>
      </c>
      <c r="S222" s="144">
        <v>0</v>
      </c>
      <c r="T222" s="145">
        <f>S222*H222</f>
        <v>0</v>
      </c>
      <c r="AR222" s="146" t="s">
        <v>178</v>
      </c>
      <c r="AT222" s="146" t="s">
        <v>174</v>
      </c>
      <c r="AU222" s="146" t="s">
        <v>87</v>
      </c>
      <c r="AY222" s="18" t="s">
        <v>172</v>
      </c>
      <c r="BE222" s="147">
        <f>IF(N222="základní",J222,0)</f>
        <v>0</v>
      </c>
      <c r="BF222" s="147">
        <f>IF(N222="snížená",J222,0)</f>
        <v>0</v>
      </c>
      <c r="BG222" s="147">
        <f>IF(N222="zákl. přenesená",J222,0)</f>
        <v>0</v>
      </c>
      <c r="BH222" s="147">
        <f>IF(N222="sníž. přenesená",J222,0)</f>
        <v>0</v>
      </c>
      <c r="BI222" s="147">
        <f>IF(N222="nulová",J222,0)</f>
        <v>0</v>
      </c>
      <c r="BJ222" s="18" t="s">
        <v>85</v>
      </c>
      <c r="BK222" s="147">
        <f>ROUND(I222*H222,2)</f>
        <v>0</v>
      </c>
      <c r="BL222" s="18" t="s">
        <v>178</v>
      </c>
      <c r="BM222" s="146" t="s">
        <v>894</v>
      </c>
    </row>
    <row r="223" spans="2:65" s="1" customFormat="1" ht="10.199999999999999" x14ac:dyDescent="0.2">
      <c r="B223" s="34"/>
      <c r="D223" s="148" t="s">
        <v>180</v>
      </c>
      <c r="F223" s="149" t="s">
        <v>895</v>
      </c>
      <c r="I223" s="150"/>
      <c r="L223" s="34"/>
      <c r="M223" s="151"/>
      <c r="T223" s="55"/>
      <c r="AT223" s="18" t="s">
        <v>180</v>
      </c>
      <c r="AU223" s="18" t="s">
        <v>87</v>
      </c>
    </row>
    <row r="224" spans="2:65" s="1" customFormat="1" ht="10.199999999999999" x14ac:dyDescent="0.2">
      <c r="B224" s="34"/>
      <c r="D224" s="152" t="s">
        <v>182</v>
      </c>
      <c r="F224" s="153" t="s">
        <v>896</v>
      </c>
      <c r="I224" s="150"/>
      <c r="L224" s="34"/>
      <c r="M224" s="151"/>
      <c r="T224" s="55"/>
      <c r="AT224" s="18" t="s">
        <v>182</v>
      </c>
      <c r="AU224" s="18" t="s">
        <v>87</v>
      </c>
    </row>
    <row r="225" spans="2:65" s="12" customFormat="1" ht="10.199999999999999" x14ac:dyDescent="0.2">
      <c r="B225" s="154"/>
      <c r="D225" s="148" t="s">
        <v>184</v>
      </c>
      <c r="E225" s="155" t="s">
        <v>34</v>
      </c>
      <c r="F225" s="156" t="s">
        <v>897</v>
      </c>
      <c r="H225" s="157">
        <v>9.24</v>
      </c>
      <c r="I225" s="158"/>
      <c r="L225" s="154"/>
      <c r="M225" s="159"/>
      <c r="T225" s="160"/>
      <c r="AT225" s="155" t="s">
        <v>184</v>
      </c>
      <c r="AU225" s="155" t="s">
        <v>87</v>
      </c>
      <c r="AV225" s="12" t="s">
        <v>87</v>
      </c>
      <c r="AW225" s="12" t="s">
        <v>39</v>
      </c>
      <c r="AX225" s="12" t="s">
        <v>78</v>
      </c>
      <c r="AY225" s="155" t="s">
        <v>172</v>
      </c>
    </row>
    <row r="226" spans="2:65" s="12" customFormat="1" ht="10.199999999999999" x14ac:dyDescent="0.2">
      <c r="B226" s="154"/>
      <c r="D226" s="148" t="s">
        <v>184</v>
      </c>
      <c r="E226" s="155" t="s">
        <v>34</v>
      </c>
      <c r="F226" s="156" t="s">
        <v>898</v>
      </c>
      <c r="H226" s="157">
        <v>8.7100000000000009</v>
      </c>
      <c r="I226" s="158"/>
      <c r="L226" s="154"/>
      <c r="M226" s="159"/>
      <c r="T226" s="160"/>
      <c r="AT226" s="155" t="s">
        <v>184</v>
      </c>
      <c r="AU226" s="155" t="s">
        <v>87</v>
      </c>
      <c r="AV226" s="12" t="s">
        <v>87</v>
      </c>
      <c r="AW226" s="12" t="s">
        <v>39</v>
      </c>
      <c r="AX226" s="12" t="s">
        <v>78</v>
      </c>
      <c r="AY226" s="155" t="s">
        <v>172</v>
      </c>
    </row>
    <row r="227" spans="2:65" s="13" customFormat="1" ht="10.199999999999999" x14ac:dyDescent="0.2">
      <c r="B227" s="164"/>
      <c r="D227" s="148" t="s">
        <v>184</v>
      </c>
      <c r="E227" s="165" t="s">
        <v>34</v>
      </c>
      <c r="F227" s="166" t="s">
        <v>259</v>
      </c>
      <c r="H227" s="167">
        <v>17.95</v>
      </c>
      <c r="I227" s="168"/>
      <c r="L227" s="164"/>
      <c r="M227" s="169"/>
      <c r="T227" s="170"/>
      <c r="AT227" s="165" t="s">
        <v>184</v>
      </c>
      <c r="AU227" s="165" t="s">
        <v>87</v>
      </c>
      <c r="AV227" s="13" t="s">
        <v>178</v>
      </c>
      <c r="AW227" s="13" t="s">
        <v>39</v>
      </c>
      <c r="AX227" s="13" t="s">
        <v>85</v>
      </c>
      <c r="AY227" s="165" t="s">
        <v>172</v>
      </c>
    </row>
    <row r="228" spans="2:65" s="1" customFormat="1" ht="16.5" customHeight="1" x14ac:dyDescent="0.2">
      <c r="B228" s="34"/>
      <c r="C228" s="134" t="s">
        <v>7</v>
      </c>
      <c r="D228" s="134" t="s">
        <v>174</v>
      </c>
      <c r="E228" s="135" t="s">
        <v>899</v>
      </c>
      <c r="F228" s="136" t="s">
        <v>900</v>
      </c>
      <c r="G228" s="137" t="s">
        <v>177</v>
      </c>
      <c r="H228" s="138">
        <v>17.95</v>
      </c>
      <c r="I228" s="139"/>
      <c r="J228" s="140">
        <f>ROUND(I228*H228,2)</f>
        <v>0</v>
      </c>
      <c r="K228" s="141"/>
      <c r="L228" s="34"/>
      <c r="M228" s="142" t="s">
        <v>34</v>
      </c>
      <c r="N228" s="143" t="s">
        <v>49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178</v>
      </c>
      <c r="AT228" s="146" t="s">
        <v>174</v>
      </c>
      <c r="AU228" s="146" t="s">
        <v>87</v>
      </c>
      <c r="AY228" s="18" t="s">
        <v>172</v>
      </c>
      <c r="BE228" s="147">
        <f>IF(N228="základní",J228,0)</f>
        <v>0</v>
      </c>
      <c r="BF228" s="147">
        <f>IF(N228="snížená",J228,0)</f>
        <v>0</v>
      </c>
      <c r="BG228" s="147">
        <f>IF(N228="zákl. přenesená",J228,0)</f>
        <v>0</v>
      </c>
      <c r="BH228" s="147">
        <f>IF(N228="sníž. přenesená",J228,0)</f>
        <v>0</v>
      </c>
      <c r="BI228" s="147">
        <f>IF(N228="nulová",J228,0)</f>
        <v>0</v>
      </c>
      <c r="BJ228" s="18" t="s">
        <v>85</v>
      </c>
      <c r="BK228" s="147">
        <f>ROUND(I228*H228,2)</f>
        <v>0</v>
      </c>
      <c r="BL228" s="18" t="s">
        <v>178</v>
      </c>
      <c r="BM228" s="146" t="s">
        <v>901</v>
      </c>
    </row>
    <row r="229" spans="2:65" s="1" customFormat="1" ht="10.199999999999999" x14ac:dyDescent="0.2">
      <c r="B229" s="34"/>
      <c r="D229" s="148" t="s">
        <v>180</v>
      </c>
      <c r="F229" s="149" t="s">
        <v>902</v>
      </c>
      <c r="I229" s="150"/>
      <c r="L229" s="34"/>
      <c r="M229" s="151"/>
      <c r="T229" s="55"/>
      <c r="AT229" s="18" t="s">
        <v>180</v>
      </c>
      <c r="AU229" s="18" t="s">
        <v>87</v>
      </c>
    </row>
    <row r="230" spans="2:65" s="1" customFormat="1" ht="10.199999999999999" x14ac:dyDescent="0.2">
      <c r="B230" s="34"/>
      <c r="D230" s="152" t="s">
        <v>182</v>
      </c>
      <c r="F230" s="153" t="s">
        <v>903</v>
      </c>
      <c r="I230" s="150"/>
      <c r="L230" s="34"/>
      <c r="M230" s="151"/>
      <c r="T230" s="55"/>
      <c r="AT230" s="18" t="s">
        <v>182</v>
      </c>
      <c r="AU230" s="18" t="s">
        <v>87</v>
      </c>
    </row>
    <row r="231" spans="2:65" s="1" customFormat="1" ht="16.5" customHeight="1" x14ac:dyDescent="0.2">
      <c r="B231" s="34"/>
      <c r="C231" s="134" t="s">
        <v>374</v>
      </c>
      <c r="D231" s="134" t="s">
        <v>174</v>
      </c>
      <c r="E231" s="135" t="s">
        <v>904</v>
      </c>
      <c r="F231" s="136" t="s">
        <v>905</v>
      </c>
      <c r="G231" s="137" t="s">
        <v>228</v>
      </c>
      <c r="H231" s="138">
        <v>0.34</v>
      </c>
      <c r="I231" s="139"/>
      <c r="J231" s="140">
        <f>ROUND(I231*H231,2)</f>
        <v>0</v>
      </c>
      <c r="K231" s="141"/>
      <c r="L231" s="34"/>
      <c r="M231" s="142" t="s">
        <v>34</v>
      </c>
      <c r="N231" s="143" t="s">
        <v>49</v>
      </c>
      <c r="P231" s="144">
        <f>O231*H231</f>
        <v>0</v>
      </c>
      <c r="Q231" s="144">
        <v>1.0508900000000001</v>
      </c>
      <c r="R231" s="144">
        <f>Q231*H231</f>
        <v>0.35730260000000008</v>
      </c>
      <c r="S231" s="144">
        <v>0</v>
      </c>
      <c r="T231" s="145">
        <f>S231*H231</f>
        <v>0</v>
      </c>
      <c r="AR231" s="146" t="s">
        <v>178</v>
      </c>
      <c r="AT231" s="146" t="s">
        <v>174</v>
      </c>
      <c r="AU231" s="146" t="s">
        <v>87</v>
      </c>
      <c r="AY231" s="18" t="s">
        <v>172</v>
      </c>
      <c r="BE231" s="147">
        <f>IF(N231="základní",J231,0)</f>
        <v>0</v>
      </c>
      <c r="BF231" s="147">
        <f>IF(N231="snížená",J231,0)</f>
        <v>0</v>
      </c>
      <c r="BG231" s="147">
        <f>IF(N231="zákl. přenesená",J231,0)</f>
        <v>0</v>
      </c>
      <c r="BH231" s="147">
        <f>IF(N231="sníž. přenesená",J231,0)</f>
        <v>0</v>
      </c>
      <c r="BI231" s="147">
        <f>IF(N231="nulová",J231,0)</f>
        <v>0</v>
      </c>
      <c r="BJ231" s="18" t="s">
        <v>85</v>
      </c>
      <c r="BK231" s="147">
        <f>ROUND(I231*H231,2)</f>
        <v>0</v>
      </c>
      <c r="BL231" s="18" t="s">
        <v>178</v>
      </c>
      <c r="BM231" s="146" t="s">
        <v>906</v>
      </c>
    </row>
    <row r="232" spans="2:65" s="1" customFormat="1" ht="10.199999999999999" x14ac:dyDescent="0.2">
      <c r="B232" s="34"/>
      <c r="D232" s="148" t="s">
        <v>180</v>
      </c>
      <c r="F232" s="149" t="s">
        <v>907</v>
      </c>
      <c r="I232" s="150"/>
      <c r="L232" s="34"/>
      <c r="M232" s="151"/>
      <c r="T232" s="55"/>
      <c r="AT232" s="18" t="s">
        <v>180</v>
      </c>
      <c r="AU232" s="18" t="s">
        <v>87</v>
      </c>
    </row>
    <row r="233" spans="2:65" s="1" customFormat="1" ht="10.199999999999999" x14ac:dyDescent="0.2">
      <c r="B233" s="34"/>
      <c r="D233" s="152" t="s">
        <v>182</v>
      </c>
      <c r="F233" s="153" t="s">
        <v>908</v>
      </c>
      <c r="I233" s="150"/>
      <c r="L233" s="34"/>
      <c r="M233" s="151"/>
      <c r="T233" s="55"/>
      <c r="AT233" s="18" t="s">
        <v>182</v>
      </c>
      <c r="AU233" s="18" t="s">
        <v>87</v>
      </c>
    </row>
    <row r="234" spans="2:65" s="14" customFormat="1" ht="10.199999999999999" x14ac:dyDescent="0.2">
      <c r="B234" s="171"/>
      <c r="D234" s="148" t="s">
        <v>184</v>
      </c>
      <c r="E234" s="172" t="s">
        <v>34</v>
      </c>
      <c r="F234" s="173" t="s">
        <v>281</v>
      </c>
      <c r="H234" s="172" t="s">
        <v>34</v>
      </c>
      <c r="I234" s="174"/>
      <c r="L234" s="171"/>
      <c r="M234" s="175"/>
      <c r="T234" s="176"/>
      <c r="AT234" s="172" t="s">
        <v>184</v>
      </c>
      <c r="AU234" s="172" t="s">
        <v>87</v>
      </c>
      <c r="AV234" s="14" t="s">
        <v>85</v>
      </c>
      <c r="AW234" s="14" t="s">
        <v>39</v>
      </c>
      <c r="AX234" s="14" t="s">
        <v>78</v>
      </c>
      <c r="AY234" s="172" t="s">
        <v>172</v>
      </c>
    </row>
    <row r="235" spans="2:65" s="14" customFormat="1" ht="10.199999999999999" x14ac:dyDescent="0.2">
      <c r="B235" s="171"/>
      <c r="D235" s="148" t="s">
        <v>184</v>
      </c>
      <c r="E235" s="172" t="s">
        <v>34</v>
      </c>
      <c r="F235" s="173" t="s">
        <v>868</v>
      </c>
      <c r="H235" s="172" t="s">
        <v>34</v>
      </c>
      <c r="I235" s="174"/>
      <c r="L235" s="171"/>
      <c r="M235" s="175"/>
      <c r="T235" s="176"/>
      <c r="AT235" s="172" t="s">
        <v>184</v>
      </c>
      <c r="AU235" s="172" t="s">
        <v>87</v>
      </c>
      <c r="AV235" s="14" t="s">
        <v>85</v>
      </c>
      <c r="AW235" s="14" t="s">
        <v>39</v>
      </c>
      <c r="AX235" s="14" t="s">
        <v>78</v>
      </c>
      <c r="AY235" s="172" t="s">
        <v>172</v>
      </c>
    </row>
    <row r="236" spans="2:65" s="12" customFormat="1" ht="10.199999999999999" x14ac:dyDescent="0.2">
      <c r="B236" s="154"/>
      <c r="D236" s="148" t="s">
        <v>184</v>
      </c>
      <c r="E236" s="155" t="s">
        <v>34</v>
      </c>
      <c r="F236" s="156" t="s">
        <v>909</v>
      </c>
      <c r="H236" s="157">
        <v>0.34</v>
      </c>
      <c r="I236" s="158"/>
      <c r="L236" s="154"/>
      <c r="M236" s="159"/>
      <c r="T236" s="160"/>
      <c r="AT236" s="155" t="s">
        <v>184</v>
      </c>
      <c r="AU236" s="155" t="s">
        <v>87</v>
      </c>
      <c r="AV236" s="12" t="s">
        <v>87</v>
      </c>
      <c r="AW236" s="12" t="s">
        <v>39</v>
      </c>
      <c r="AX236" s="12" t="s">
        <v>85</v>
      </c>
      <c r="AY236" s="155" t="s">
        <v>172</v>
      </c>
    </row>
    <row r="237" spans="2:65" s="11" customFormat="1" ht="22.8" customHeight="1" x14ac:dyDescent="0.25">
      <c r="B237" s="122"/>
      <c r="D237" s="123" t="s">
        <v>77</v>
      </c>
      <c r="E237" s="132" t="s">
        <v>178</v>
      </c>
      <c r="F237" s="132" t="s">
        <v>353</v>
      </c>
      <c r="I237" s="125"/>
      <c r="J237" s="133">
        <f>BK237</f>
        <v>0</v>
      </c>
      <c r="L237" s="122"/>
      <c r="M237" s="127"/>
      <c r="P237" s="128">
        <f>SUM(P238:P266)</f>
        <v>0</v>
      </c>
      <c r="R237" s="128">
        <f>SUM(R238:R266)</f>
        <v>26.847919274319999</v>
      </c>
      <c r="T237" s="129">
        <f>SUM(T238:T266)</f>
        <v>0</v>
      </c>
      <c r="AR237" s="123" t="s">
        <v>85</v>
      </c>
      <c r="AT237" s="130" t="s">
        <v>77</v>
      </c>
      <c r="AU237" s="130" t="s">
        <v>85</v>
      </c>
      <c r="AY237" s="123" t="s">
        <v>172</v>
      </c>
      <c r="BK237" s="131">
        <f>SUM(BK238:BK266)</f>
        <v>0</v>
      </c>
    </row>
    <row r="238" spans="2:65" s="1" customFormat="1" ht="16.5" customHeight="1" x14ac:dyDescent="0.2">
      <c r="B238" s="34"/>
      <c r="C238" s="134" t="s">
        <v>380</v>
      </c>
      <c r="D238" s="134" t="s">
        <v>174</v>
      </c>
      <c r="E238" s="135" t="s">
        <v>910</v>
      </c>
      <c r="F238" s="136" t="s">
        <v>911</v>
      </c>
      <c r="G238" s="137" t="s">
        <v>215</v>
      </c>
      <c r="H238" s="138">
        <v>9.9499999999999993</v>
      </c>
      <c r="I238" s="139"/>
      <c r="J238" s="140">
        <f>ROUND(I238*H238,2)</f>
        <v>0</v>
      </c>
      <c r="K238" s="141"/>
      <c r="L238" s="34"/>
      <c r="M238" s="142" t="s">
        <v>34</v>
      </c>
      <c r="N238" s="143" t="s">
        <v>49</v>
      </c>
      <c r="P238" s="144">
        <f>O238*H238</f>
        <v>0</v>
      </c>
      <c r="Q238" s="144">
        <v>2.5020099999999998</v>
      </c>
      <c r="R238" s="144">
        <f>Q238*H238</f>
        <v>24.894999499999997</v>
      </c>
      <c r="S238" s="144">
        <v>0</v>
      </c>
      <c r="T238" s="145">
        <f>S238*H238</f>
        <v>0</v>
      </c>
      <c r="AR238" s="146" t="s">
        <v>178</v>
      </c>
      <c r="AT238" s="146" t="s">
        <v>174</v>
      </c>
      <c r="AU238" s="146" t="s">
        <v>87</v>
      </c>
      <c r="AY238" s="18" t="s">
        <v>172</v>
      </c>
      <c r="BE238" s="147">
        <f>IF(N238="základní",J238,0)</f>
        <v>0</v>
      </c>
      <c r="BF238" s="147">
        <f>IF(N238="snížená",J238,0)</f>
        <v>0</v>
      </c>
      <c r="BG238" s="147">
        <f>IF(N238="zákl. přenesená",J238,0)</f>
        <v>0</v>
      </c>
      <c r="BH238" s="147">
        <f>IF(N238="sníž. přenesená",J238,0)</f>
        <v>0</v>
      </c>
      <c r="BI238" s="147">
        <f>IF(N238="nulová",J238,0)</f>
        <v>0</v>
      </c>
      <c r="BJ238" s="18" t="s">
        <v>85</v>
      </c>
      <c r="BK238" s="147">
        <f>ROUND(I238*H238,2)</f>
        <v>0</v>
      </c>
      <c r="BL238" s="18" t="s">
        <v>178</v>
      </c>
      <c r="BM238" s="146" t="s">
        <v>912</v>
      </c>
    </row>
    <row r="239" spans="2:65" s="1" customFormat="1" ht="10.199999999999999" x14ac:dyDescent="0.2">
      <c r="B239" s="34"/>
      <c r="D239" s="148" t="s">
        <v>180</v>
      </c>
      <c r="F239" s="149" t="s">
        <v>911</v>
      </c>
      <c r="I239" s="150"/>
      <c r="L239" s="34"/>
      <c r="M239" s="151"/>
      <c r="T239" s="55"/>
      <c r="AT239" s="18" t="s">
        <v>180</v>
      </c>
      <c r="AU239" s="18" t="s">
        <v>87</v>
      </c>
    </row>
    <row r="240" spans="2:65" s="12" customFormat="1" ht="10.199999999999999" x14ac:dyDescent="0.2">
      <c r="B240" s="154"/>
      <c r="D240" s="148" t="s">
        <v>184</v>
      </c>
      <c r="E240" s="155" t="s">
        <v>34</v>
      </c>
      <c r="F240" s="156" t="s">
        <v>913</v>
      </c>
      <c r="H240" s="157">
        <v>10.130000000000001</v>
      </c>
      <c r="I240" s="158"/>
      <c r="L240" s="154"/>
      <c r="M240" s="159"/>
      <c r="T240" s="160"/>
      <c r="AT240" s="155" t="s">
        <v>184</v>
      </c>
      <c r="AU240" s="155" t="s">
        <v>87</v>
      </c>
      <c r="AV240" s="12" t="s">
        <v>87</v>
      </c>
      <c r="AW240" s="12" t="s">
        <v>39</v>
      </c>
      <c r="AX240" s="12" t="s">
        <v>78</v>
      </c>
      <c r="AY240" s="155" t="s">
        <v>172</v>
      </c>
    </row>
    <row r="241" spans="2:65" s="12" customFormat="1" ht="10.199999999999999" x14ac:dyDescent="0.2">
      <c r="B241" s="154"/>
      <c r="D241" s="148" t="s">
        <v>184</v>
      </c>
      <c r="E241" s="155" t="s">
        <v>34</v>
      </c>
      <c r="F241" s="156" t="s">
        <v>914</v>
      </c>
      <c r="H241" s="157">
        <v>-0.18</v>
      </c>
      <c r="I241" s="158"/>
      <c r="L241" s="154"/>
      <c r="M241" s="159"/>
      <c r="T241" s="160"/>
      <c r="AT241" s="155" t="s">
        <v>184</v>
      </c>
      <c r="AU241" s="155" t="s">
        <v>87</v>
      </c>
      <c r="AV241" s="12" t="s">
        <v>87</v>
      </c>
      <c r="AW241" s="12" t="s">
        <v>39</v>
      </c>
      <c r="AX241" s="12" t="s">
        <v>78</v>
      </c>
      <c r="AY241" s="155" t="s">
        <v>172</v>
      </c>
    </row>
    <row r="242" spans="2:65" s="13" customFormat="1" ht="10.199999999999999" x14ac:dyDescent="0.2">
      <c r="B242" s="164"/>
      <c r="D242" s="148" t="s">
        <v>184</v>
      </c>
      <c r="E242" s="165" t="s">
        <v>34</v>
      </c>
      <c r="F242" s="166" t="s">
        <v>259</v>
      </c>
      <c r="H242" s="167">
        <v>9.9499999999999993</v>
      </c>
      <c r="I242" s="168"/>
      <c r="L242" s="164"/>
      <c r="M242" s="169"/>
      <c r="T242" s="170"/>
      <c r="AT242" s="165" t="s">
        <v>184</v>
      </c>
      <c r="AU242" s="165" t="s">
        <v>87</v>
      </c>
      <c r="AV242" s="13" t="s">
        <v>178</v>
      </c>
      <c r="AW242" s="13" t="s">
        <v>39</v>
      </c>
      <c r="AX242" s="13" t="s">
        <v>85</v>
      </c>
      <c r="AY242" s="165" t="s">
        <v>172</v>
      </c>
    </row>
    <row r="243" spans="2:65" s="1" customFormat="1" ht="16.5" customHeight="1" x14ac:dyDescent="0.2">
      <c r="B243" s="34"/>
      <c r="C243" s="134" t="s">
        <v>386</v>
      </c>
      <c r="D243" s="134" t="s">
        <v>174</v>
      </c>
      <c r="E243" s="135" t="s">
        <v>362</v>
      </c>
      <c r="F243" s="136" t="s">
        <v>363</v>
      </c>
      <c r="G243" s="137" t="s">
        <v>177</v>
      </c>
      <c r="H243" s="138">
        <v>61.436</v>
      </c>
      <c r="I243" s="139"/>
      <c r="J243" s="140">
        <f>ROUND(I243*H243,2)</f>
        <v>0</v>
      </c>
      <c r="K243" s="141"/>
      <c r="L243" s="34"/>
      <c r="M243" s="142" t="s">
        <v>34</v>
      </c>
      <c r="N243" s="143" t="s">
        <v>49</v>
      </c>
      <c r="P243" s="144">
        <f>O243*H243</f>
        <v>0</v>
      </c>
      <c r="Q243" s="144">
        <v>5.3299999999999997E-3</v>
      </c>
      <c r="R243" s="144">
        <f>Q243*H243</f>
        <v>0.32745387999999997</v>
      </c>
      <c r="S243" s="144">
        <v>0</v>
      </c>
      <c r="T243" s="145">
        <f>S243*H243</f>
        <v>0</v>
      </c>
      <c r="AR243" s="146" t="s">
        <v>178</v>
      </c>
      <c r="AT243" s="146" t="s">
        <v>174</v>
      </c>
      <c r="AU243" s="146" t="s">
        <v>87</v>
      </c>
      <c r="AY243" s="18" t="s">
        <v>172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8" t="s">
        <v>85</v>
      </c>
      <c r="BK243" s="147">
        <f>ROUND(I243*H243,2)</f>
        <v>0</v>
      </c>
      <c r="BL243" s="18" t="s">
        <v>178</v>
      </c>
      <c r="BM243" s="146" t="s">
        <v>915</v>
      </c>
    </row>
    <row r="244" spans="2:65" s="1" customFormat="1" ht="10.199999999999999" x14ac:dyDescent="0.2">
      <c r="B244" s="34"/>
      <c r="D244" s="148" t="s">
        <v>180</v>
      </c>
      <c r="F244" s="149" t="s">
        <v>365</v>
      </c>
      <c r="I244" s="150"/>
      <c r="L244" s="34"/>
      <c r="M244" s="151"/>
      <c r="T244" s="55"/>
      <c r="AT244" s="18" t="s">
        <v>180</v>
      </c>
      <c r="AU244" s="18" t="s">
        <v>87</v>
      </c>
    </row>
    <row r="245" spans="2:65" s="1" customFormat="1" ht="10.199999999999999" x14ac:dyDescent="0.2">
      <c r="B245" s="34"/>
      <c r="D245" s="152" t="s">
        <v>182</v>
      </c>
      <c r="F245" s="153" t="s">
        <v>518</v>
      </c>
      <c r="I245" s="150"/>
      <c r="L245" s="34"/>
      <c r="M245" s="151"/>
      <c r="T245" s="55"/>
      <c r="AT245" s="18" t="s">
        <v>182</v>
      </c>
      <c r="AU245" s="18" t="s">
        <v>87</v>
      </c>
    </row>
    <row r="246" spans="2:65" s="12" customFormat="1" ht="10.199999999999999" x14ac:dyDescent="0.2">
      <c r="B246" s="154"/>
      <c r="D246" s="148" t="s">
        <v>184</v>
      </c>
      <c r="E246" s="155" t="s">
        <v>34</v>
      </c>
      <c r="F246" s="156" t="s">
        <v>916</v>
      </c>
      <c r="H246" s="157">
        <v>56.28</v>
      </c>
      <c r="I246" s="158"/>
      <c r="L246" s="154"/>
      <c r="M246" s="159"/>
      <c r="T246" s="160"/>
      <c r="AT246" s="155" t="s">
        <v>184</v>
      </c>
      <c r="AU246" s="155" t="s">
        <v>87</v>
      </c>
      <c r="AV246" s="12" t="s">
        <v>87</v>
      </c>
      <c r="AW246" s="12" t="s">
        <v>39</v>
      </c>
      <c r="AX246" s="12" t="s">
        <v>78</v>
      </c>
      <c r="AY246" s="155" t="s">
        <v>172</v>
      </c>
    </row>
    <row r="247" spans="2:65" s="12" customFormat="1" ht="10.199999999999999" x14ac:dyDescent="0.2">
      <c r="B247" s="154"/>
      <c r="D247" s="148" t="s">
        <v>184</v>
      </c>
      <c r="E247" s="155" t="s">
        <v>34</v>
      </c>
      <c r="F247" s="156" t="s">
        <v>917</v>
      </c>
      <c r="H247" s="157">
        <v>-1</v>
      </c>
      <c r="I247" s="158"/>
      <c r="L247" s="154"/>
      <c r="M247" s="159"/>
      <c r="T247" s="160"/>
      <c r="AT247" s="155" t="s">
        <v>184</v>
      </c>
      <c r="AU247" s="155" t="s">
        <v>87</v>
      </c>
      <c r="AV247" s="12" t="s">
        <v>87</v>
      </c>
      <c r="AW247" s="12" t="s">
        <v>39</v>
      </c>
      <c r="AX247" s="12" t="s">
        <v>78</v>
      </c>
      <c r="AY247" s="155" t="s">
        <v>172</v>
      </c>
    </row>
    <row r="248" spans="2:65" s="12" customFormat="1" ht="10.199999999999999" x14ac:dyDescent="0.2">
      <c r="B248" s="154"/>
      <c r="D248" s="148" t="s">
        <v>184</v>
      </c>
      <c r="E248" s="155" t="s">
        <v>34</v>
      </c>
      <c r="F248" s="156" t="s">
        <v>918</v>
      </c>
      <c r="H248" s="157">
        <v>0.72</v>
      </c>
      <c r="I248" s="158"/>
      <c r="L248" s="154"/>
      <c r="M248" s="159"/>
      <c r="T248" s="160"/>
      <c r="AT248" s="155" t="s">
        <v>184</v>
      </c>
      <c r="AU248" s="155" t="s">
        <v>87</v>
      </c>
      <c r="AV248" s="12" t="s">
        <v>87</v>
      </c>
      <c r="AW248" s="12" t="s">
        <v>39</v>
      </c>
      <c r="AX248" s="12" t="s">
        <v>78</v>
      </c>
      <c r="AY248" s="155" t="s">
        <v>172</v>
      </c>
    </row>
    <row r="249" spans="2:65" s="12" customFormat="1" ht="10.199999999999999" x14ac:dyDescent="0.2">
      <c r="B249" s="154"/>
      <c r="D249" s="148" t="s">
        <v>184</v>
      </c>
      <c r="E249" s="155" t="s">
        <v>34</v>
      </c>
      <c r="F249" s="156" t="s">
        <v>919</v>
      </c>
      <c r="H249" s="157">
        <v>5.4359999999999999</v>
      </c>
      <c r="I249" s="158"/>
      <c r="L249" s="154"/>
      <c r="M249" s="159"/>
      <c r="T249" s="160"/>
      <c r="AT249" s="155" t="s">
        <v>184</v>
      </c>
      <c r="AU249" s="155" t="s">
        <v>87</v>
      </c>
      <c r="AV249" s="12" t="s">
        <v>87</v>
      </c>
      <c r="AW249" s="12" t="s">
        <v>39</v>
      </c>
      <c r="AX249" s="12" t="s">
        <v>78</v>
      </c>
      <c r="AY249" s="155" t="s">
        <v>172</v>
      </c>
    </row>
    <row r="250" spans="2:65" s="13" customFormat="1" ht="10.199999999999999" x14ac:dyDescent="0.2">
      <c r="B250" s="164"/>
      <c r="D250" s="148" t="s">
        <v>184</v>
      </c>
      <c r="E250" s="165" t="s">
        <v>34</v>
      </c>
      <c r="F250" s="166" t="s">
        <v>259</v>
      </c>
      <c r="H250" s="167">
        <v>61.436</v>
      </c>
      <c r="I250" s="168"/>
      <c r="L250" s="164"/>
      <c r="M250" s="169"/>
      <c r="T250" s="170"/>
      <c r="AT250" s="165" t="s">
        <v>184</v>
      </c>
      <c r="AU250" s="165" t="s">
        <v>87</v>
      </c>
      <c r="AV250" s="13" t="s">
        <v>178</v>
      </c>
      <c r="AW250" s="13" t="s">
        <v>39</v>
      </c>
      <c r="AX250" s="13" t="s">
        <v>85</v>
      </c>
      <c r="AY250" s="165" t="s">
        <v>172</v>
      </c>
    </row>
    <row r="251" spans="2:65" s="1" customFormat="1" ht="16.5" customHeight="1" x14ac:dyDescent="0.2">
      <c r="B251" s="34"/>
      <c r="C251" s="134" t="s">
        <v>393</v>
      </c>
      <c r="D251" s="134" t="s">
        <v>174</v>
      </c>
      <c r="E251" s="135" t="s">
        <v>369</v>
      </c>
      <c r="F251" s="136" t="s">
        <v>370</v>
      </c>
      <c r="G251" s="137" t="s">
        <v>177</v>
      </c>
      <c r="H251" s="138">
        <v>61.436</v>
      </c>
      <c r="I251" s="139"/>
      <c r="J251" s="140">
        <f>ROUND(I251*H251,2)</f>
        <v>0</v>
      </c>
      <c r="K251" s="141"/>
      <c r="L251" s="34"/>
      <c r="M251" s="142" t="s">
        <v>34</v>
      </c>
      <c r="N251" s="143" t="s">
        <v>49</v>
      </c>
      <c r="P251" s="144">
        <f>O251*H251</f>
        <v>0</v>
      </c>
      <c r="Q251" s="144">
        <v>0</v>
      </c>
      <c r="R251" s="144">
        <f>Q251*H251</f>
        <v>0</v>
      </c>
      <c r="S251" s="144">
        <v>0</v>
      </c>
      <c r="T251" s="145">
        <f>S251*H251</f>
        <v>0</v>
      </c>
      <c r="AR251" s="146" t="s">
        <v>178</v>
      </c>
      <c r="AT251" s="146" t="s">
        <v>174</v>
      </c>
      <c r="AU251" s="146" t="s">
        <v>87</v>
      </c>
      <c r="AY251" s="18" t="s">
        <v>172</v>
      </c>
      <c r="BE251" s="147">
        <f>IF(N251="základní",J251,0)</f>
        <v>0</v>
      </c>
      <c r="BF251" s="147">
        <f>IF(N251="snížená",J251,0)</f>
        <v>0</v>
      </c>
      <c r="BG251" s="147">
        <f>IF(N251="zákl. přenesená",J251,0)</f>
        <v>0</v>
      </c>
      <c r="BH251" s="147">
        <f>IF(N251="sníž. přenesená",J251,0)</f>
        <v>0</v>
      </c>
      <c r="BI251" s="147">
        <f>IF(N251="nulová",J251,0)</f>
        <v>0</v>
      </c>
      <c r="BJ251" s="18" t="s">
        <v>85</v>
      </c>
      <c r="BK251" s="147">
        <f>ROUND(I251*H251,2)</f>
        <v>0</v>
      </c>
      <c r="BL251" s="18" t="s">
        <v>178</v>
      </c>
      <c r="BM251" s="146" t="s">
        <v>920</v>
      </c>
    </row>
    <row r="252" spans="2:65" s="1" customFormat="1" ht="10.199999999999999" x14ac:dyDescent="0.2">
      <c r="B252" s="34"/>
      <c r="D252" s="148" t="s">
        <v>180</v>
      </c>
      <c r="F252" s="149" t="s">
        <v>372</v>
      </c>
      <c r="I252" s="150"/>
      <c r="L252" s="34"/>
      <c r="M252" s="151"/>
      <c r="T252" s="55"/>
      <c r="AT252" s="18" t="s">
        <v>180</v>
      </c>
      <c r="AU252" s="18" t="s">
        <v>87</v>
      </c>
    </row>
    <row r="253" spans="2:65" s="1" customFormat="1" ht="10.199999999999999" x14ac:dyDescent="0.2">
      <c r="B253" s="34"/>
      <c r="D253" s="152" t="s">
        <v>182</v>
      </c>
      <c r="F253" s="153" t="s">
        <v>522</v>
      </c>
      <c r="I253" s="150"/>
      <c r="L253" s="34"/>
      <c r="M253" s="151"/>
      <c r="T253" s="55"/>
      <c r="AT253" s="18" t="s">
        <v>182</v>
      </c>
      <c r="AU253" s="18" t="s">
        <v>87</v>
      </c>
    </row>
    <row r="254" spans="2:65" s="1" customFormat="1" ht="16.5" customHeight="1" x14ac:dyDescent="0.2">
      <c r="B254" s="34"/>
      <c r="C254" s="134" t="s">
        <v>403</v>
      </c>
      <c r="D254" s="134" t="s">
        <v>174</v>
      </c>
      <c r="E254" s="135" t="s">
        <v>921</v>
      </c>
      <c r="F254" s="136" t="s">
        <v>922</v>
      </c>
      <c r="G254" s="137" t="s">
        <v>177</v>
      </c>
      <c r="H254" s="138">
        <v>56.28</v>
      </c>
      <c r="I254" s="139"/>
      <c r="J254" s="140">
        <f>ROUND(I254*H254,2)</f>
        <v>0</v>
      </c>
      <c r="K254" s="141"/>
      <c r="L254" s="34"/>
      <c r="M254" s="142" t="s">
        <v>34</v>
      </c>
      <c r="N254" s="143" t="s">
        <v>49</v>
      </c>
      <c r="P254" s="144">
        <f>O254*H254</f>
        <v>0</v>
      </c>
      <c r="Q254" s="144">
        <v>8.8000000000000003E-4</v>
      </c>
      <c r="R254" s="144">
        <f>Q254*H254</f>
        <v>4.9526400000000005E-2</v>
      </c>
      <c r="S254" s="144">
        <v>0</v>
      </c>
      <c r="T254" s="145">
        <f>S254*H254</f>
        <v>0</v>
      </c>
      <c r="AR254" s="146" t="s">
        <v>178</v>
      </c>
      <c r="AT254" s="146" t="s">
        <v>174</v>
      </c>
      <c r="AU254" s="146" t="s">
        <v>87</v>
      </c>
      <c r="AY254" s="18" t="s">
        <v>172</v>
      </c>
      <c r="BE254" s="147">
        <f>IF(N254="základní",J254,0)</f>
        <v>0</v>
      </c>
      <c r="BF254" s="147">
        <f>IF(N254="snížená",J254,0)</f>
        <v>0</v>
      </c>
      <c r="BG254" s="147">
        <f>IF(N254="zákl. přenesená",J254,0)</f>
        <v>0</v>
      </c>
      <c r="BH254" s="147">
        <f>IF(N254="sníž. přenesená",J254,0)</f>
        <v>0</v>
      </c>
      <c r="BI254" s="147">
        <f>IF(N254="nulová",J254,0)</f>
        <v>0</v>
      </c>
      <c r="BJ254" s="18" t="s">
        <v>85</v>
      </c>
      <c r="BK254" s="147">
        <f>ROUND(I254*H254,2)</f>
        <v>0</v>
      </c>
      <c r="BL254" s="18" t="s">
        <v>178</v>
      </c>
      <c r="BM254" s="146" t="s">
        <v>923</v>
      </c>
    </row>
    <row r="255" spans="2:65" s="1" customFormat="1" ht="10.199999999999999" x14ac:dyDescent="0.2">
      <c r="B255" s="34"/>
      <c r="D255" s="148" t="s">
        <v>180</v>
      </c>
      <c r="F255" s="149" t="s">
        <v>924</v>
      </c>
      <c r="I255" s="150"/>
      <c r="L255" s="34"/>
      <c r="M255" s="151"/>
      <c r="T255" s="55"/>
      <c r="AT255" s="18" t="s">
        <v>180</v>
      </c>
      <c r="AU255" s="18" t="s">
        <v>87</v>
      </c>
    </row>
    <row r="256" spans="2:65" s="1" customFormat="1" ht="10.199999999999999" x14ac:dyDescent="0.2">
      <c r="B256" s="34"/>
      <c r="D256" s="152" t="s">
        <v>182</v>
      </c>
      <c r="F256" s="153" t="s">
        <v>925</v>
      </c>
      <c r="I256" s="150"/>
      <c r="L256" s="34"/>
      <c r="M256" s="151"/>
      <c r="T256" s="55"/>
      <c r="AT256" s="18" t="s">
        <v>182</v>
      </c>
      <c r="AU256" s="18" t="s">
        <v>87</v>
      </c>
    </row>
    <row r="257" spans="2:65" s="12" customFormat="1" ht="10.199999999999999" x14ac:dyDescent="0.2">
      <c r="B257" s="154"/>
      <c r="D257" s="148" t="s">
        <v>184</v>
      </c>
      <c r="E257" s="155" t="s">
        <v>34</v>
      </c>
      <c r="F257" s="156" t="s">
        <v>916</v>
      </c>
      <c r="H257" s="157">
        <v>56.28</v>
      </c>
      <c r="I257" s="158"/>
      <c r="L257" s="154"/>
      <c r="M257" s="159"/>
      <c r="T257" s="160"/>
      <c r="AT257" s="155" t="s">
        <v>184</v>
      </c>
      <c r="AU257" s="155" t="s">
        <v>87</v>
      </c>
      <c r="AV257" s="12" t="s">
        <v>87</v>
      </c>
      <c r="AW257" s="12" t="s">
        <v>39</v>
      </c>
      <c r="AX257" s="12" t="s">
        <v>85</v>
      </c>
      <c r="AY257" s="155" t="s">
        <v>172</v>
      </c>
    </row>
    <row r="258" spans="2:65" s="1" customFormat="1" ht="16.5" customHeight="1" x14ac:dyDescent="0.2">
      <c r="B258" s="34"/>
      <c r="C258" s="134" t="s">
        <v>410</v>
      </c>
      <c r="D258" s="134" t="s">
        <v>174</v>
      </c>
      <c r="E258" s="135" t="s">
        <v>926</v>
      </c>
      <c r="F258" s="136" t="s">
        <v>927</v>
      </c>
      <c r="G258" s="137" t="s">
        <v>177</v>
      </c>
      <c r="H258" s="138">
        <v>56.28</v>
      </c>
      <c r="I258" s="139"/>
      <c r="J258" s="140">
        <f>ROUND(I258*H258,2)</f>
        <v>0</v>
      </c>
      <c r="K258" s="141"/>
      <c r="L258" s="34"/>
      <c r="M258" s="142" t="s">
        <v>34</v>
      </c>
      <c r="N258" s="143" t="s">
        <v>49</v>
      </c>
      <c r="P258" s="144">
        <f>O258*H258</f>
        <v>0</v>
      </c>
      <c r="Q258" s="144">
        <v>0</v>
      </c>
      <c r="R258" s="144">
        <f>Q258*H258</f>
        <v>0</v>
      </c>
      <c r="S258" s="144">
        <v>0</v>
      </c>
      <c r="T258" s="145">
        <f>S258*H258</f>
        <v>0</v>
      </c>
      <c r="AR258" s="146" t="s">
        <v>178</v>
      </c>
      <c r="AT258" s="146" t="s">
        <v>174</v>
      </c>
      <c r="AU258" s="146" t="s">
        <v>87</v>
      </c>
      <c r="AY258" s="18" t="s">
        <v>172</v>
      </c>
      <c r="BE258" s="147">
        <f>IF(N258="základní",J258,0)</f>
        <v>0</v>
      </c>
      <c r="BF258" s="147">
        <f>IF(N258="snížená",J258,0)</f>
        <v>0</v>
      </c>
      <c r="BG258" s="147">
        <f>IF(N258="zákl. přenesená",J258,0)</f>
        <v>0</v>
      </c>
      <c r="BH258" s="147">
        <f>IF(N258="sníž. přenesená",J258,0)</f>
        <v>0</v>
      </c>
      <c r="BI258" s="147">
        <f>IF(N258="nulová",J258,0)</f>
        <v>0</v>
      </c>
      <c r="BJ258" s="18" t="s">
        <v>85</v>
      </c>
      <c r="BK258" s="147">
        <f>ROUND(I258*H258,2)</f>
        <v>0</v>
      </c>
      <c r="BL258" s="18" t="s">
        <v>178</v>
      </c>
      <c r="BM258" s="146" t="s">
        <v>928</v>
      </c>
    </row>
    <row r="259" spans="2:65" s="1" customFormat="1" ht="19.2" x14ac:dyDescent="0.2">
      <c r="B259" s="34"/>
      <c r="D259" s="148" t="s">
        <v>180</v>
      </c>
      <c r="F259" s="149" t="s">
        <v>929</v>
      </c>
      <c r="I259" s="150"/>
      <c r="L259" s="34"/>
      <c r="M259" s="151"/>
      <c r="T259" s="55"/>
      <c r="AT259" s="18" t="s">
        <v>180</v>
      </c>
      <c r="AU259" s="18" t="s">
        <v>87</v>
      </c>
    </row>
    <row r="260" spans="2:65" s="1" customFormat="1" ht="10.199999999999999" x14ac:dyDescent="0.2">
      <c r="B260" s="34"/>
      <c r="D260" s="152" t="s">
        <v>182</v>
      </c>
      <c r="F260" s="153" t="s">
        <v>930</v>
      </c>
      <c r="I260" s="150"/>
      <c r="L260" s="34"/>
      <c r="M260" s="151"/>
      <c r="T260" s="55"/>
      <c r="AT260" s="18" t="s">
        <v>182</v>
      </c>
      <c r="AU260" s="18" t="s">
        <v>87</v>
      </c>
    </row>
    <row r="261" spans="2:65" s="1" customFormat="1" ht="16.5" customHeight="1" x14ac:dyDescent="0.2">
      <c r="B261" s="34"/>
      <c r="C261" s="134" t="s">
        <v>417</v>
      </c>
      <c r="D261" s="134" t="s">
        <v>174</v>
      </c>
      <c r="E261" s="135" t="s">
        <v>394</v>
      </c>
      <c r="F261" s="136" t="s">
        <v>395</v>
      </c>
      <c r="G261" s="137" t="s">
        <v>228</v>
      </c>
      <c r="H261" s="138">
        <v>1.4930000000000001</v>
      </c>
      <c r="I261" s="139"/>
      <c r="J261" s="140">
        <f>ROUND(I261*H261,2)</f>
        <v>0</v>
      </c>
      <c r="K261" s="141"/>
      <c r="L261" s="34"/>
      <c r="M261" s="142" t="s">
        <v>34</v>
      </c>
      <c r="N261" s="143" t="s">
        <v>49</v>
      </c>
      <c r="P261" s="144">
        <f>O261*H261</f>
        <v>0</v>
      </c>
      <c r="Q261" s="144">
        <v>1.0555522399999999</v>
      </c>
      <c r="R261" s="144">
        <f>Q261*H261</f>
        <v>1.57593949432</v>
      </c>
      <c r="S261" s="144">
        <v>0</v>
      </c>
      <c r="T261" s="145">
        <f>S261*H261</f>
        <v>0</v>
      </c>
      <c r="AR261" s="146" t="s">
        <v>178</v>
      </c>
      <c r="AT261" s="146" t="s">
        <v>174</v>
      </c>
      <c r="AU261" s="146" t="s">
        <v>87</v>
      </c>
      <c r="AY261" s="18" t="s">
        <v>172</v>
      </c>
      <c r="BE261" s="147">
        <f>IF(N261="základní",J261,0)</f>
        <v>0</v>
      </c>
      <c r="BF261" s="147">
        <f>IF(N261="snížená",J261,0)</f>
        <v>0</v>
      </c>
      <c r="BG261" s="147">
        <f>IF(N261="zákl. přenesená",J261,0)</f>
        <v>0</v>
      </c>
      <c r="BH261" s="147">
        <f>IF(N261="sníž. přenesená",J261,0)</f>
        <v>0</v>
      </c>
      <c r="BI261" s="147">
        <f>IF(N261="nulová",J261,0)</f>
        <v>0</v>
      </c>
      <c r="BJ261" s="18" t="s">
        <v>85</v>
      </c>
      <c r="BK261" s="147">
        <f>ROUND(I261*H261,2)</f>
        <v>0</v>
      </c>
      <c r="BL261" s="18" t="s">
        <v>178</v>
      </c>
      <c r="BM261" s="146" t="s">
        <v>931</v>
      </c>
    </row>
    <row r="262" spans="2:65" s="1" customFormat="1" ht="28.8" x14ac:dyDescent="0.2">
      <c r="B262" s="34"/>
      <c r="D262" s="148" t="s">
        <v>180</v>
      </c>
      <c r="F262" s="149" t="s">
        <v>397</v>
      </c>
      <c r="I262" s="150"/>
      <c r="L262" s="34"/>
      <c r="M262" s="151"/>
      <c r="T262" s="55"/>
      <c r="AT262" s="18" t="s">
        <v>180</v>
      </c>
      <c r="AU262" s="18" t="s">
        <v>87</v>
      </c>
    </row>
    <row r="263" spans="2:65" s="1" customFormat="1" ht="10.199999999999999" x14ac:dyDescent="0.2">
      <c r="B263" s="34"/>
      <c r="D263" s="152" t="s">
        <v>182</v>
      </c>
      <c r="F263" s="153" t="s">
        <v>530</v>
      </c>
      <c r="I263" s="150"/>
      <c r="L263" s="34"/>
      <c r="M263" s="151"/>
      <c r="T263" s="55"/>
      <c r="AT263" s="18" t="s">
        <v>182</v>
      </c>
      <c r="AU263" s="18" t="s">
        <v>87</v>
      </c>
    </row>
    <row r="264" spans="2:65" s="14" customFormat="1" ht="10.199999999999999" x14ac:dyDescent="0.2">
      <c r="B264" s="171"/>
      <c r="D264" s="148" t="s">
        <v>184</v>
      </c>
      <c r="E264" s="172" t="s">
        <v>34</v>
      </c>
      <c r="F264" s="173" t="s">
        <v>281</v>
      </c>
      <c r="H264" s="172" t="s">
        <v>34</v>
      </c>
      <c r="I264" s="174"/>
      <c r="L264" s="171"/>
      <c r="M264" s="175"/>
      <c r="T264" s="176"/>
      <c r="AT264" s="172" t="s">
        <v>184</v>
      </c>
      <c r="AU264" s="172" t="s">
        <v>87</v>
      </c>
      <c r="AV264" s="14" t="s">
        <v>85</v>
      </c>
      <c r="AW264" s="14" t="s">
        <v>39</v>
      </c>
      <c r="AX264" s="14" t="s">
        <v>78</v>
      </c>
      <c r="AY264" s="172" t="s">
        <v>172</v>
      </c>
    </row>
    <row r="265" spans="2:65" s="14" customFormat="1" ht="10.199999999999999" x14ac:dyDescent="0.2">
      <c r="B265" s="171"/>
      <c r="D265" s="148" t="s">
        <v>184</v>
      </c>
      <c r="E265" s="172" t="s">
        <v>34</v>
      </c>
      <c r="F265" s="173" t="s">
        <v>868</v>
      </c>
      <c r="H265" s="172" t="s">
        <v>34</v>
      </c>
      <c r="I265" s="174"/>
      <c r="L265" s="171"/>
      <c r="M265" s="175"/>
      <c r="T265" s="176"/>
      <c r="AT265" s="172" t="s">
        <v>184</v>
      </c>
      <c r="AU265" s="172" t="s">
        <v>87</v>
      </c>
      <c r="AV265" s="14" t="s">
        <v>85</v>
      </c>
      <c r="AW265" s="14" t="s">
        <v>39</v>
      </c>
      <c r="AX265" s="14" t="s">
        <v>78</v>
      </c>
      <c r="AY265" s="172" t="s">
        <v>172</v>
      </c>
    </row>
    <row r="266" spans="2:65" s="12" customFormat="1" ht="10.199999999999999" x14ac:dyDescent="0.2">
      <c r="B266" s="154"/>
      <c r="D266" s="148" t="s">
        <v>184</v>
      </c>
      <c r="E266" s="155" t="s">
        <v>34</v>
      </c>
      <c r="F266" s="156" t="s">
        <v>932</v>
      </c>
      <c r="H266" s="157">
        <v>1.4930000000000001</v>
      </c>
      <c r="I266" s="158"/>
      <c r="L266" s="154"/>
      <c r="M266" s="159"/>
      <c r="T266" s="160"/>
      <c r="AT266" s="155" t="s">
        <v>184</v>
      </c>
      <c r="AU266" s="155" t="s">
        <v>87</v>
      </c>
      <c r="AV266" s="12" t="s">
        <v>87</v>
      </c>
      <c r="AW266" s="12" t="s">
        <v>39</v>
      </c>
      <c r="AX266" s="12" t="s">
        <v>85</v>
      </c>
      <c r="AY266" s="155" t="s">
        <v>172</v>
      </c>
    </row>
    <row r="267" spans="2:65" s="11" customFormat="1" ht="22.8" customHeight="1" x14ac:dyDescent="0.25">
      <c r="B267" s="122"/>
      <c r="D267" s="123" t="s">
        <v>77</v>
      </c>
      <c r="E267" s="132" t="s">
        <v>269</v>
      </c>
      <c r="F267" s="132" t="s">
        <v>402</v>
      </c>
      <c r="I267" s="125"/>
      <c r="J267" s="133">
        <f>BK267</f>
        <v>0</v>
      </c>
      <c r="L267" s="122"/>
      <c r="M267" s="127"/>
      <c r="P267" s="128">
        <f>SUM(P268:P315)</f>
        <v>0</v>
      </c>
      <c r="R267" s="128">
        <f>SUM(R268:R315)</f>
        <v>2.1841042000000002</v>
      </c>
      <c r="T267" s="129">
        <f>SUM(T268:T315)</f>
        <v>0.36597000000000002</v>
      </c>
      <c r="AR267" s="123" t="s">
        <v>85</v>
      </c>
      <c r="AT267" s="130" t="s">
        <v>77</v>
      </c>
      <c r="AU267" s="130" t="s">
        <v>85</v>
      </c>
      <c r="AY267" s="123" t="s">
        <v>172</v>
      </c>
      <c r="BK267" s="131">
        <f>SUM(BK268:BK315)</f>
        <v>0</v>
      </c>
    </row>
    <row r="268" spans="2:65" s="1" customFormat="1" ht="16.5" customHeight="1" x14ac:dyDescent="0.2">
      <c r="B268" s="34"/>
      <c r="C268" s="134" t="s">
        <v>423</v>
      </c>
      <c r="D268" s="134" t="s">
        <v>174</v>
      </c>
      <c r="E268" s="135" t="s">
        <v>933</v>
      </c>
      <c r="F268" s="136" t="s">
        <v>934</v>
      </c>
      <c r="G268" s="137" t="s">
        <v>935</v>
      </c>
      <c r="H268" s="138">
        <v>5.8</v>
      </c>
      <c r="I268" s="139"/>
      <c r="J268" s="140">
        <f>ROUND(I268*H268,2)</f>
        <v>0</v>
      </c>
      <c r="K268" s="141"/>
      <c r="L268" s="34"/>
      <c r="M268" s="142" t="s">
        <v>34</v>
      </c>
      <c r="N268" s="143" t="s">
        <v>49</v>
      </c>
      <c r="P268" s="144">
        <f>O268*H268</f>
        <v>0</v>
      </c>
      <c r="Q268" s="144">
        <v>0.29221000000000003</v>
      </c>
      <c r="R268" s="144">
        <f>Q268*H268</f>
        <v>1.6948180000000002</v>
      </c>
      <c r="S268" s="144">
        <v>0</v>
      </c>
      <c r="T268" s="145">
        <f>S268*H268</f>
        <v>0</v>
      </c>
      <c r="AR268" s="146" t="s">
        <v>178</v>
      </c>
      <c r="AT268" s="146" t="s">
        <v>174</v>
      </c>
      <c r="AU268" s="146" t="s">
        <v>87</v>
      </c>
      <c r="AY268" s="18" t="s">
        <v>172</v>
      </c>
      <c r="BE268" s="147">
        <f>IF(N268="základní",J268,0)</f>
        <v>0</v>
      </c>
      <c r="BF268" s="147">
        <f>IF(N268="snížená",J268,0)</f>
        <v>0</v>
      </c>
      <c r="BG268" s="147">
        <f>IF(N268="zákl. přenesená",J268,0)</f>
        <v>0</v>
      </c>
      <c r="BH268" s="147">
        <f>IF(N268="sníž. přenesená",J268,0)</f>
        <v>0</v>
      </c>
      <c r="BI268" s="147">
        <f>IF(N268="nulová",J268,0)</f>
        <v>0</v>
      </c>
      <c r="BJ268" s="18" t="s">
        <v>85</v>
      </c>
      <c r="BK268" s="147">
        <f>ROUND(I268*H268,2)</f>
        <v>0</v>
      </c>
      <c r="BL268" s="18" t="s">
        <v>178</v>
      </c>
      <c r="BM268" s="146" t="s">
        <v>936</v>
      </c>
    </row>
    <row r="269" spans="2:65" s="1" customFormat="1" ht="10.199999999999999" x14ac:dyDescent="0.2">
      <c r="B269" s="34"/>
      <c r="D269" s="148" t="s">
        <v>180</v>
      </c>
      <c r="F269" s="149" t="s">
        <v>937</v>
      </c>
      <c r="I269" s="150"/>
      <c r="L269" s="34"/>
      <c r="M269" s="151"/>
      <c r="T269" s="55"/>
      <c r="AT269" s="18" t="s">
        <v>180</v>
      </c>
      <c r="AU269" s="18" t="s">
        <v>87</v>
      </c>
    </row>
    <row r="270" spans="2:65" s="1" customFormat="1" ht="10.199999999999999" x14ac:dyDescent="0.2">
      <c r="B270" s="34"/>
      <c r="D270" s="152" t="s">
        <v>182</v>
      </c>
      <c r="F270" s="153" t="s">
        <v>938</v>
      </c>
      <c r="I270" s="150"/>
      <c r="L270" s="34"/>
      <c r="M270" s="151"/>
      <c r="T270" s="55"/>
      <c r="AT270" s="18" t="s">
        <v>182</v>
      </c>
      <c r="AU270" s="18" t="s">
        <v>87</v>
      </c>
    </row>
    <row r="271" spans="2:65" s="12" customFormat="1" ht="10.199999999999999" x14ac:dyDescent="0.2">
      <c r="B271" s="154"/>
      <c r="D271" s="148" t="s">
        <v>184</v>
      </c>
      <c r="E271" s="155" t="s">
        <v>34</v>
      </c>
      <c r="F271" s="156" t="s">
        <v>939</v>
      </c>
      <c r="H271" s="157">
        <v>5.8</v>
      </c>
      <c r="I271" s="158"/>
      <c r="L271" s="154"/>
      <c r="M271" s="159"/>
      <c r="T271" s="160"/>
      <c r="AT271" s="155" t="s">
        <v>184</v>
      </c>
      <c r="AU271" s="155" t="s">
        <v>87</v>
      </c>
      <c r="AV271" s="12" t="s">
        <v>87</v>
      </c>
      <c r="AW271" s="12" t="s">
        <v>39</v>
      </c>
      <c r="AX271" s="12" t="s">
        <v>85</v>
      </c>
      <c r="AY271" s="155" t="s">
        <v>172</v>
      </c>
    </row>
    <row r="272" spans="2:65" s="1" customFormat="1" ht="16.5" customHeight="1" x14ac:dyDescent="0.2">
      <c r="B272" s="34"/>
      <c r="C272" s="187" t="s">
        <v>431</v>
      </c>
      <c r="D272" s="187" t="s">
        <v>940</v>
      </c>
      <c r="E272" s="188" t="s">
        <v>941</v>
      </c>
      <c r="F272" s="189" t="s">
        <v>942</v>
      </c>
      <c r="G272" s="190" t="s">
        <v>935</v>
      </c>
      <c r="H272" s="191">
        <v>5.8</v>
      </c>
      <c r="I272" s="192"/>
      <c r="J272" s="193">
        <f>ROUND(I272*H272,2)</f>
        <v>0</v>
      </c>
      <c r="K272" s="194"/>
      <c r="L272" s="195"/>
      <c r="M272" s="196" t="s">
        <v>34</v>
      </c>
      <c r="N272" s="197" t="s">
        <v>49</v>
      </c>
      <c r="P272" s="144">
        <f>O272*H272</f>
        <v>0</v>
      </c>
      <c r="Q272" s="144">
        <v>7.9000000000000001E-2</v>
      </c>
      <c r="R272" s="144">
        <f>Q272*H272</f>
        <v>0.4582</v>
      </c>
      <c r="S272" s="144">
        <v>0</v>
      </c>
      <c r="T272" s="145">
        <f>S272*H272</f>
        <v>0</v>
      </c>
      <c r="AR272" s="146" t="s">
        <v>260</v>
      </c>
      <c r="AT272" s="146" t="s">
        <v>940</v>
      </c>
      <c r="AU272" s="146" t="s">
        <v>87</v>
      </c>
      <c r="AY272" s="18" t="s">
        <v>172</v>
      </c>
      <c r="BE272" s="147">
        <f>IF(N272="základní",J272,0)</f>
        <v>0</v>
      </c>
      <c r="BF272" s="147">
        <f>IF(N272="snížená",J272,0)</f>
        <v>0</v>
      </c>
      <c r="BG272" s="147">
        <f>IF(N272="zákl. přenesená",J272,0)</f>
        <v>0</v>
      </c>
      <c r="BH272" s="147">
        <f>IF(N272="sníž. přenesená",J272,0)</f>
        <v>0</v>
      </c>
      <c r="BI272" s="147">
        <f>IF(N272="nulová",J272,0)</f>
        <v>0</v>
      </c>
      <c r="BJ272" s="18" t="s">
        <v>85</v>
      </c>
      <c r="BK272" s="147">
        <f>ROUND(I272*H272,2)</f>
        <v>0</v>
      </c>
      <c r="BL272" s="18" t="s">
        <v>178</v>
      </c>
      <c r="BM272" s="146" t="s">
        <v>943</v>
      </c>
    </row>
    <row r="273" spans="2:65" s="1" customFormat="1" ht="10.199999999999999" x14ac:dyDescent="0.2">
      <c r="B273" s="34"/>
      <c r="D273" s="148" t="s">
        <v>180</v>
      </c>
      <c r="F273" s="149" t="s">
        <v>942</v>
      </c>
      <c r="I273" s="150"/>
      <c r="L273" s="34"/>
      <c r="M273" s="151"/>
      <c r="T273" s="55"/>
      <c r="AT273" s="18" t="s">
        <v>180</v>
      </c>
      <c r="AU273" s="18" t="s">
        <v>87</v>
      </c>
    </row>
    <row r="274" spans="2:65" s="1" customFormat="1" ht="16.5" customHeight="1" x14ac:dyDescent="0.2">
      <c r="B274" s="34"/>
      <c r="C274" s="134" t="s">
        <v>440</v>
      </c>
      <c r="D274" s="134" t="s">
        <v>174</v>
      </c>
      <c r="E274" s="135" t="s">
        <v>944</v>
      </c>
      <c r="F274" s="136" t="s">
        <v>945</v>
      </c>
      <c r="G274" s="137" t="s">
        <v>215</v>
      </c>
      <c r="H274" s="138">
        <v>33.280999999999999</v>
      </c>
      <c r="I274" s="139"/>
      <c r="J274" s="140">
        <f>ROUND(I274*H274,2)</f>
        <v>0</v>
      </c>
      <c r="K274" s="141"/>
      <c r="L274" s="34"/>
      <c r="M274" s="142" t="s">
        <v>34</v>
      </c>
      <c r="N274" s="143" t="s">
        <v>49</v>
      </c>
      <c r="P274" s="144">
        <f>O274*H274</f>
        <v>0</v>
      </c>
      <c r="Q274" s="144">
        <v>0</v>
      </c>
      <c r="R274" s="144">
        <f>Q274*H274</f>
        <v>0</v>
      </c>
      <c r="S274" s="144">
        <v>0</v>
      </c>
      <c r="T274" s="145">
        <f>S274*H274</f>
        <v>0</v>
      </c>
      <c r="AR274" s="146" t="s">
        <v>178</v>
      </c>
      <c r="AT274" s="146" t="s">
        <v>174</v>
      </c>
      <c r="AU274" s="146" t="s">
        <v>87</v>
      </c>
      <c r="AY274" s="18" t="s">
        <v>172</v>
      </c>
      <c r="BE274" s="147">
        <f>IF(N274="základní",J274,0)</f>
        <v>0</v>
      </c>
      <c r="BF274" s="147">
        <f>IF(N274="snížená",J274,0)</f>
        <v>0</v>
      </c>
      <c r="BG274" s="147">
        <f>IF(N274="zákl. přenesená",J274,0)</f>
        <v>0</v>
      </c>
      <c r="BH274" s="147">
        <f>IF(N274="sníž. přenesená",J274,0)</f>
        <v>0</v>
      </c>
      <c r="BI274" s="147">
        <f>IF(N274="nulová",J274,0)</f>
        <v>0</v>
      </c>
      <c r="BJ274" s="18" t="s">
        <v>85</v>
      </c>
      <c r="BK274" s="147">
        <f>ROUND(I274*H274,2)</f>
        <v>0</v>
      </c>
      <c r="BL274" s="18" t="s">
        <v>178</v>
      </c>
      <c r="BM274" s="146" t="s">
        <v>946</v>
      </c>
    </row>
    <row r="275" spans="2:65" s="1" customFormat="1" ht="10.199999999999999" x14ac:dyDescent="0.2">
      <c r="B275" s="34"/>
      <c r="D275" s="148" t="s">
        <v>180</v>
      </c>
      <c r="F275" s="149" t="s">
        <v>947</v>
      </c>
      <c r="I275" s="150"/>
      <c r="L275" s="34"/>
      <c r="M275" s="151"/>
      <c r="T275" s="55"/>
      <c r="AT275" s="18" t="s">
        <v>180</v>
      </c>
      <c r="AU275" s="18" t="s">
        <v>87</v>
      </c>
    </row>
    <row r="276" spans="2:65" s="1" customFormat="1" ht="10.199999999999999" x14ac:dyDescent="0.2">
      <c r="B276" s="34"/>
      <c r="D276" s="152" t="s">
        <v>182</v>
      </c>
      <c r="F276" s="153" t="s">
        <v>948</v>
      </c>
      <c r="I276" s="150"/>
      <c r="L276" s="34"/>
      <c r="M276" s="151"/>
      <c r="T276" s="55"/>
      <c r="AT276" s="18" t="s">
        <v>182</v>
      </c>
      <c r="AU276" s="18" t="s">
        <v>87</v>
      </c>
    </row>
    <row r="277" spans="2:65" s="12" customFormat="1" ht="10.199999999999999" x14ac:dyDescent="0.2">
      <c r="B277" s="154"/>
      <c r="D277" s="148" t="s">
        <v>184</v>
      </c>
      <c r="E277" s="155" t="s">
        <v>34</v>
      </c>
      <c r="F277" s="156" t="s">
        <v>949</v>
      </c>
      <c r="H277" s="157">
        <v>19.414000000000001</v>
      </c>
      <c r="I277" s="158"/>
      <c r="L277" s="154"/>
      <c r="M277" s="159"/>
      <c r="T277" s="160"/>
      <c r="AT277" s="155" t="s">
        <v>184</v>
      </c>
      <c r="AU277" s="155" t="s">
        <v>87</v>
      </c>
      <c r="AV277" s="12" t="s">
        <v>87</v>
      </c>
      <c r="AW277" s="12" t="s">
        <v>39</v>
      </c>
      <c r="AX277" s="12" t="s">
        <v>78</v>
      </c>
      <c r="AY277" s="155" t="s">
        <v>172</v>
      </c>
    </row>
    <row r="278" spans="2:65" s="12" customFormat="1" ht="10.199999999999999" x14ac:dyDescent="0.2">
      <c r="B278" s="154"/>
      <c r="D278" s="148" t="s">
        <v>184</v>
      </c>
      <c r="E278" s="155" t="s">
        <v>34</v>
      </c>
      <c r="F278" s="156" t="s">
        <v>950</v>
      </c>
      <c r="H278" s="157">
        <v>13.867000000000001</v>
      </c>
      <c r="I278" s="158"/>
      <c r="L278" s="154"/>
      <c r="M278" s="159"/>
      <c r="T278" s="160"/>
      <c r="AT278" s="155" t="s">
        <v>184</v>
      </c>
      <c r="AU278" s="155" t="s">
        <v>87</v>
      </c>
      <c r="AV278" s="12" t="s">
        <v>87</v>
      </c>
      <c r="AW278" s="12" t="s">
        <v>39</v>
      </c>
      <c r="AX278" s="12" t="s">
        <v>78</v>
      </c>
      <c r="AY278" s="155" t="s">
        <v>172</v>
      </c>
    </row>
    <row r="279" spans="2:65" s="13" customFormat="1" ht="10.199999999999999" x14ac:dyDescent="0.2">
      <c r="B279" s="164"/>
      <c r="D279" s="148" t="s">
        <v>184</v>
      </c>
      <c r="E279" s="165" t="s">
        <v>34</v>
      </c>
      <c r="F279" s="166" t="s">
        <v>259</v>
      </c>
      <c r="H279" s="167">
        <v>33.280999999999999</v>
      </c>
      <c r="I279" s="168"/>
      <c r="L279" s="164"/>
      <c r="M279" s="169"/>
      <c r="T279" s="170"/>
      <c r="AT279" s="165" t="s">
        <v>184</v>
      </c>
      <c r="AU279" s="165" t="s">
        <v>87</v>
      </c>
      <c r="AV279" s="13" t="s">
        <v>178</v>
      </c>
      <c r="AW279" s="13" t="s">
        <v>39</v>
      </c>
      <c r="AX279" s="13" t="s">
        <v>85</v>
      </c>
      <c r="AY279" s="165" t="s">
        <v>172</v>
      </c>
    </row>
    <row r="280" spans="2:65" s="1" customFormat="1" ht="24.15" customHeight="1" x14ac:dyDescent="0.2">
      <c r="B280" s="34"/>
      <c r="C280" s="134" t="s">
        <v>445</v>
      </c>
      <c r="D280" s="134" t="s">
        <v>174</v>
      </c>
      <c r="E280" s="135" t="s">
        <v>951</v>
      </c>
      <c r="F280" s="136" t="s">
        <v>952</v>
      </c>
      <c r="G280" s="137" t="s">
        <v>215</v>
      </c>
      <c r="H280" s="138">
        <v>665.62</v>
      </c>
      <c r="I280" s="139"/>
      <c r="J280" s="140">
        <f>ROUND(I280*H280,2)</f>
        <v>0</v>
      </c>
      <c r="K280" s="141"/>
      <c r="L280" s="34"/>
      <c r="M280" s="142" t="s">
        <v>34</v>
      </c>
      <c r="N280" s="143" t="s">
        <v>49</v>
      </c>
      <c r="P280" s="144">
        <f>O280*H280</f>
        <v>0</v>
      </c>
      <c r="Q280" s="144">
        <v>0</v>
      </c>
      <c r="R280" s="144">
        <f>Q280*H280</f>
        <v>0</v>
      </c>
      <c r="S280" s="144">
        <v>0</v>
      </c>
      <c r="T280" s="145">
        <f>S280*H280</f>
        <v>0</v>
      </c>
      <c r="AR280" s="146" t="s">
        <v>178</v>
      </c>
      <c r="AT280" s="146" t="s">
        <v>174</v>
      </c>
      <c r="AU280" s="146" t="s">
        <v>87</v>
      </c>
      <c r="AY280" s="18" t="s">
        <v>172</v>
      </c>
      <c r="BE280" s="147">
        <f>IF(N280="základní",J280,0)</f>
        <v>0</v>
      </c>
      <c r="BF280" s="147">
        <f>IF(N280="snížená",J280,0)</f>
        <v>0</v>
      </c>
      <c r="BG280" s="147">
        <f>IF(N280="zákl. přenesená",J280,0)</f>
        <v>0</v>
      </c>
      <c r="BH280" s="147">
        <f>IF(N280="sníž. přenesená",J280,0)</f>
        <v>0</v>
      </c>
      <c r="BI280" s="147">
        <f>IF(N280="nulová",J280,0)</f>
        <v>0</v>
      </c>
      <c r="BJ280" s="18" t="s">
        <v>85</v>
      </c>
      <c r="BK280" s="147">
        <f>ROUND(I280*H280,2)</f>
        <v>0</v>
      </c>
      <c r="BL280" s="18" t="s">
        <v>178</v>
      </c>
      <c r="BM280" s="146" t="s">
        <v>953</v>
      </c>
    </row>
    <row r="281" spans="2:65" s="1" customFormat="1" ht="19.2" x14ac:dyDescent="0.2">
      <c r="B281" s="34"/>
      <c r="D281" s="148" t="s">
        <v>180</v>
      </c>
      <c r="F281" s="149" t="s">
        <v>954</v>
      </c>
      <c r="I281" s="150"/>
      <c r="L281" s="34"/>
      <c r="M281" s="151"/>
      <c r="T281" s="55"/>
      <c r="AT281" s="18" t="s">
        <v>180</v>
      </c>
      <c r="AU281" s="18" t="s">
        <v>87</v>
      </c>
    </row>
    <row r="282" spans="2:65" s="1" customFormat="1" ht="10.199999999999999" x14ac:dyDescent="0.2">
      <c r="B282" s="34"/>
      <c r="D282" s="152" t="s">
        <v>182</v>
      </c>
      <c r="F282" s="153" t="s">
        <v>955</v>
      </c>
      <c r="I282" s="150"/>
      <c r="L282" s="34"/>
      <c r="M282" s="151"/>
      <c r="T282" s="55"/>
      <c r="AT282" s="18" t="s">
        <v>182</v>
      </c>
      <c r="AU282" s="18" t="s">
        <v>87</v>
      </c>
    </row>
    <row r="283" spans="2:65" s="12" customFormat="1" ht="10.199999999999999" x14ac:dyDescent="0.2">
      <c r="B283" s="154"/>
      <c r="D283" s="148" t="s">
        <v>184</v>
      </c>
      <c r="E283" s="155" t="s">
        <v>34</v>
      </c>
      <c r="F283" s="156" t="s">
        <v>949</v>
      </c>
      <c r="H283" s="157">
        <v>19.414000000000001</v>
      </c>
      <c r="I283" s="158"/>
      <c r="L283" s="154"/>
      <c r="M283" s="159"/>
      <c r="T283" s="160"/>
      <c r="AT283" s="155" t="s">
        <v>184</v>
      </c>
      <c r="AU283" s="155" t="s">
        <v>87</v>
      </c>
      <c r="AV283" s="12" t="s">
        <v>87</v>
      </c>
      <c r="AW283" s="12" t="s">
        <v>39</v>
      </c>
      <c r="AX283" s="12" t="s">
        <v>78</v>
      </c>
      <c r="AY283" s="155" t="s">
        <v>172</v>
      </c>
    </row>
    <row r="284" spans="2:65" s="12" customFormat="1" ht="10.199999999999999" x14ac:dyDescent="0.2">
      <c r="B284" s="154"/>
      <c r="D284" s="148" t="s">
        <v>184</v>
      </c>
      <c r="E284" s="155" t="s">
        <v>34</v>
      </c>
      <c r="F284" s="156" t="s">
        <v>950</v>
      </c>
      <c r="H284" s="157">
        <v>13.867000000000001</v>
      </c>
      <c r="I284" s="158"/>
      <c r="L284" s="154"/>
      <c r="M284" s="159"/>
      <c r="T284" s="160"/>
      <c r="AT284" s="155" t="s">
        <v>184</v>
      </c>
      <c r="AU284" s="155" t="s">
        <v>87</v>
      </c>
      <c r="AV284" s="12" t="s">
        <v>87</v>
      </c>
      <c r="AW284" s="12" t="s">
        <v>39</v>
      </c>
      <c r="AX284" s="12" t="s">
        <v>78</v>
      </c>
      <c r="AY284" s="155" t="s">
        <v>172</v>
      </c>
    </row>
    <row r="285" spans="2:65" s="13" customFormat="1" ht="10.199999999999999" x14ac:dyDescent="0.2">
      <c r="B285" s="164"/>
      <c r="D285" s="148" t="s">
        <v>184</v>
      </c>
      <c r="E285" s="165" t="s">
        <v>34</v>
      </c>
      <c r="F285" s="166" t="s">
        <v>259</v>
      </c>
      <c r="H285" s="167">
        <v>33.280999999999999</v>
      </c>
      <c r="I285" s="168"/>
      <c r="L285" s="164"/>
      <c r="M285" s="169"/>
      <c r="T285" s="170"/>
      <c r="AT285" s="165" t="s">
        <v>184</v>
      </c>
      <c r="AU285" s="165" t="s">
        <v>87</v>
      </c>
      <c r="AV285" s="13" t="s">
        <v>178</v>
      </c>
      <c r="AW285" s="13" t="s">
        <v>39</v>
      </c>
      <c r="AX285" s="13" t="s">
        <v>85</v>
      </c>
      <c r="AY285" s="165" t="s">
        <v>172</v>
      </c>
    </row>
    <row r="286" spans="2:65" s="12" customFormat="1" ht="10.199999999999999" x14ac:dyDescent="0.2">
      <c r="B286" s="154"/>
      <c r="D286" s="148" t="s">
        <v>184</v>
      </c>
      <c r="F286" s="156" t="s">
        <v>956</v>
      </c>
      <c r="H286" s="157">
        <v>665.62</v>
      </c>
      <c r="I286" s="158"/>
      <c r="L286" s="154"/>
      <c r="M286" s="159"/>
      <c r="T286" s="160"/>
      <c r="AT286" s="155" t="s">
        <v>184</v>
      </c>
      <c r="AU286" s="155" t="s">
        <v>87</v>
      </c>
      <c r="AV286" s="12" t="s">
        <v>87</v>
      </c>
      <c r="AW286" s="12" t="s">
        <v>4</v>
      </c>
      <c r="AX286" s="12" t="s">
        <v>85</v>
      </c>
      <c r="AY286" s="155" t="s">
        <v>172</v>
      </c>
    </row>
    <row r="287" spans="2:65" s="1" customFormat="1" ht="21.75" customHeight="1" x14ac:dyDescent="0.2">
      <c r="B287" s="34"/>
      <c r="C287" s="134" t="s">
        <v>957</v>
      </c>
      <c r="D287" s="134" t="s">
        <v>174</v>
      </c>
      <c r="E287" s="135" t="s">
        <v>958</v>
      </c>
      <c r="F287" s="136" t="s">
        <v>959</v>
      </c>
      <c r="G287" s="137" t="s">
        <v>215</v>
      </c>
      <c r="H287" s="138">
        <v>33.280999999999999</v>
      </c>
      <c r="I287" s="139"/>
      <c r="J287" s="140">
        <f>ROUND(I287*H287,2)</f>
        <v>0</v>
      </c>
      <c r="K287" s="141"/>
      <c r="L287" s="34"/>
      <c r="M287" s="142" t="s">
        <v>34</v>
      </c>
      <c r="N287" s="143" t="s">
        <v>49</v>
      </c>
      <c r="P287" s="144">
        <f>O287*H287</f>
        <v>0</v>
      </c>
      <c r="Q287" s="144">
        <v>0</v>
      </c>
      <c r="R287" s="144">
        <f>Q287*H287</f>
        <v>0</v>
      </c>
      <c r="S287" s="144">
        <v>0</v>
      </c>
      <c r="T287" s="145">
        <f>S287*H287</f>
        <v>0</v>
      </c>
      <c r="AR287" s="146" t="s">
        <v>178</v>
      </c>
      <c r="AT287" s="146" t="s">
        <v>174</v>
      </c>
      <c r="AU287" s="146" t="s">
        <v>87</v>
      </c>
      <c r="AY287" s="18" t="s">
        <v>172</v>
      </c>
      <c r="BE287" s="147">
        <f>IF(N287="základní",J287,0)</f>
        <v>0</v>
      </c>
      <c r="BF287" s="147">
        <f>IF(N287="snížená",J287,0)</f>
        <v>0</v>
      </c>
      <c r="BG287" s="147">
        <f>IF(N287="zákl. přenesená",J287,0)</f>
        <v>0</v>
      </c>
      <c r="BH287" s="147">
        <f>IF(N287="sníž. přenesená",J287,0)</f>
        <v>0</v>
      </c>
      <c r="BI287" s="147">
        <f>IF(N287="nulová",J287,0)</f>
        <v>0</v>
      </c>
      <c r="BJ287" s="18" t="s">
        <v>85</v>
      </c>
      <c r="BK287" s="147">
        <f>ROUND(I287*H287,2)</f>
        <v>0</v>
      </c>
      <c r="BL287" s="18" t="s">
        <v>178</v>
      </c>
      <c r="BM287" s="146" t="s">
        <v>960</v>
      </c>
    </row>
    <row r="288" spans="2:65" s="1" customFormat="1" ht="10.199999999999999" x14ac:dyDescent="0.2">
      <c r="B288" s="34"/>
      <c r="D288" s="148" t="s">
        <v>180</v>
      </c>
      <c r="F288" s="149" t="s">
        <v>961</v>
      </c>
      <c r="I288" s="150"/>
      <c r="L288" s="34"/>
      <c r="M288" s="151"/>
      <c r="T288" s="55"/>
      <c r="AT288" s="18" t="s">
        <v>180</v>
      </c>
      <c r="AU288" s="18" t="s">
        <v>87</v>
      </c>
    </row>
    <row r="289" spans="2:65" s="1" customFormat="1" ht="10.199999999999999" x14ac:dyDescent="0.2">
      <c r="B289" s="34"/>
      <c r="D289" s="152" t="s">
        <v>182</v>
      </c>
      <c r="F289" s="153" t="s">
        <v>962</v>
      </c>
      <c r="I289" s="150"/>
      <c r="L289" s="34"/>
      <c r="M289" s="151"/>
      <c r="T289" s="55"/>
      <c r="AT289" s="18" t="s">
        <v>182</v>
      </c>
      <c r="AU289" s="18" t="s">
        <v>87</v>
      </c>
    </row>
    <row r="290" spans="2:65" s="1" customFormat="1" ht="16.5" customHeight="1" x14ac:dyDescent="0.2">
      <c r="B290" s="34"/>
      <c r="C290" s="134" t="s">
        <v>963</v>
      </c>
      <c r="D290" s="134" t="s">
        <v>174</v>
      </c>
      <c r="E290" s="135" t="s">
        <v>964</v>
      </c>
      <c r="F290" s="136" t="s">
        <v>965</v>
      </c>
      <c r="G290" s="137" t="s">
        <v>188</v>
      </c>
      <c r="H290" s="138">
        <v>40</v>
      </c>
      <c r="I290" s="139"/>
      <c r="J290" s="140">
        <f>ROUND(I290*H290,2)</f>
        <v>0</v>
      </c>
      <c r="K290" s="141"/>
      <c r="L290" s="34"/>
      <c r="M290" s="142" t="s">
        <v>34</v>
      </c>
      <c r="N290" s="143" t="s">
        <v>49</v>
      </c>
      <c r="P290" s="144">
        <f>O290*H290</f>
        <v>0</v>
      </c>
      <c r="Q290" s="144">
        <v>2.0000000000000002E-5</v>
      </c>
      <c r="R290" s="144">
        <f>Q290*H290</f>
        <v>8.0000000000000004E-4</v>
      </c>
      <c r="S290" s="144">
        <v>0</v>
      </c>
      <c r="T290" s="145">
        <f>S290*H290</f>
        <v>0</v>
      </c>
      <c r="AR290" s="146" t="s">
        <v>178</v>
      </c>
      <c r="AT290" s="146" t="s">
        <v>174</v>
      </c>
      <c r="AU290" s="146" t="s">
        <v>87</v>
      </c>
      <c r="AY290" s="18" t="s">
        <v>172</v>
      </c>
      <c r="BE290" s="147">
        <f>IF(N290="základní",J290,0)</f>
        <v>0</v>
      </c>
      <c r="BF290" s="147">
        <f>IF(N290="snížená",J290,0)</f>
        <v>0</v>
      </c>
      <c r="BG290" s="147">
        <f>IF(N290="zákl. přenesená",J290,0)</f>
        <v>0</v>
      </c>
      <c r="BH290" s="147">
        <f>IF(N290="sníž. přenesená",J290,0)</f>
        <v>0</v>
      </c>
      <c r="BI290" s="147">
        <f>IF(N290="nulová",J290,0)</f>
        <v>0</v>
      </c>
      <c r="BJ290" s="18" t="s">
        <v>85</v>
      </c>
      <c r="BK290" s="147">
        <f>ROUND(I290*H290,2)</f>
        <v>0</v>
      </c>
      <c r="BL290" s="18" t="s">
        <v>178</v>
      </c>
      <c r="BM290" s="146" t="s">
        <v>966</v>
      </c>
    </row>
    <row r="291" spans="2:65" s="1" customFormat="1" ht="10.199999999999999" x14ac:dyDescent="0.2">
      <c r="B291" s="34"/>
      <c r="D291" s="148" t="s">
        <v>180</v>
      </c>
      <c r="F291" s="149" t="s">
        <v>967</v>
      </c>
      <c r="I291" s="150"/>
      <c r="L291" s="34"/>
      <c r="M291" s="151"/>
      <c r="T291" s="55"/>
      <c r="AT291" s="18" t="s">
        <v>180</v>
      </c>
      <c r="AU291" s="18" t="s">
        <v>87</v>
      </c>
    </row>
    <row r="292" spans="2:65" s="1" customFormat="1" ht="10.199999999999999" x14ac:dyDescent="0.2">
      <c r="B292" s="34"/>
      <c r="D292" s="152" t="s">
        <v>182</v>
      </c>
      <c r="F292" s="153" t="s">
        <v>968</v>
      </c>
      <c r="I292" s="150"/>
      <c r="L292" s="34"/>
      <c r="M292" s="151"/>
      <c r="T292" s="55"/>
      <c r="AT292" s="18" t="s">
        <v>182</v>
      </c>
      <c r="AU292" s="18" t="s">
        <v>87</v>
      </c>
    </row>
    <row r="293" spans="2:65" s="12" customFormat="1" ht="10.199999999999999" x14ac:dyDescent="0.2">
      <c r="B293" s="154"/>
      <c r="D293" s="148" t="s">
        <v>184</v>
      </c>
      <c r="E293" s="155" t="s">
        <v>34</v>
      </c>
      <c r="F293" s="156" t="s">
        <v>969</v>
      </c>
      <c r="H293" s="157">
        <v>40</v>
      </c>
      <c r="I293" s="158"/>
      <c r="L293" s="154"/>
      <c r="M293" s="159"/>
      <c r="T293" s="160"/>
      <c r="AT293" s="155" t="s">
        <v>184</v>
      </c>
      <c r="AU293" s="155" t="s">
        <v>87</v>
      </c>
      <c r="AV293" s="12" t="s">
        <v>87</v>
      </c>
      <c r="AW293" s="12" t="s">
        <v>39</v>
      </c>
      <c r="AX293" s="12" t="s">
        <v>85</v>
      </c>
      <c r="AY293" s="155" t="s">
        <v>172</v>
      </c>
    </row>
    <row r="294" spans="2:65" s="1" customFormat="1" ht="16.5" customHeight="1" x14ac:dyDescent="0.2">
      <c r="B294" s="34"/>
      <c r="C294" s="134" t="s">
        <v>970</v>
      </c>
      <c r="D294" s="134" t="s">
        <v>174</v>
      </c>
      <c r="E294" s="135" t="s">
        <v>971</v>
      </c>
      <c r="F294" s="136" t="s">
        <v>972</v>
      </c>
      <c r="G294" s="137" t="s">
        <v>188</v>
      </c>
      <c r="H294" s="138">
        <v>10</v>
      </c>
      <c r="I294" s="139"/>
      <c r="J294" s="140">
        <f>ROUND(I294*H294,2)</f>
        <v>0</v>
      </c>
      <c r="K294" s="141"/>
      <c r="L294" s="34"/>
      <c r="M294" s="142" t="s">
        <v>34</v>
      </c>
      <c r="N294" s="143" t="s">
        <v>49</v>
      </c>
      <c r="P294" s="144">
        <f>O294*H294</f>
        <v>0</v>
      </c>
      <c r="Q294" s="144">
        <v>4.2000000000000002E-4</v>
      </c>
      <c r="R294" s="144">
        <f>Q294*H294</f>
        <v>4.2000000000000006E-3</v>
      </c>
      <c r="S294" s="144">
        <v>0</v>
      </c>
      <c r="T294" s="145">
        <f>S294*H294</f>
        <v>0</v>
      </c>
      <c r="AR294" s="146" t="s">
        <v>178</v>
      </c>
      <c r="AT294" s="146" t="s">
        <v>174</v>
      </c>
      <c r="AU294" s="146" t="s">
        <v>87</v>
      </c>
      <c r="AY294" s="18" t="s">
        <v>172</v>
      </c>
      <c r="BE294" s="147">
        <f>IF(N294="základní",J294,0)</f>
        <v>0</v>
      </c>
      <c r="BF294" s="147">
        <f>IF(N294="snížená",J294,0)</f>
        <v>0</v>
      </c>
      <c r="BG294" s="147">
        <f>IF(N294="zákl. přenesená",J294,0)</f>
        <v>0</v>
      </c>
      <c r="BH294" s="147">
        <f>IF(N294="sníž. přenesená",J294,0)</f>
        <v>0</v>
      </c>
      <c r="BI294" s="147">
        <f>IF(N294="nulová",J294,0)</f>
        <v>0</v>
      </c>
      <c r="BJ294" s="18" t="s">
        <v>85</v>
      </c>
      <c r="BK294" s="147">
        <f>ROUND(I294*H294,2)</f>
        <v>0</v>
      </c>
      <c r="BL294" s="18" t="s">
        <v>178</v>
      </c>
      <c r="BM294" s="146" t="s">
        <v>973</v>
      </c>
    </row>
    <row r="295" spans="2:65" s="1" customFormat="1" ht="10.199999999999999" x14ac:dyDescent="0.2">
      <c r="B295" s="34"/>
      <c r="D295" s="148" t="s">
        <v>180</v>
      </c>
      <c r="F295" s="149" t="s">
        <v>972</v>
      </c>
      <c r="I295" s="150"/>
      <c r="L295" s="34"/>
      <c r="M295" s="151"/>
      <c r="T295" s="55"/>
      <c r="AT295" s="18" t="s">
        <v>180</v>
      </c>
      <c r="AU295" s="18" t="s">
        <v>87</v>
      </c>
    </row>
    <row r="296" spans="2:65" s="12" customFormat="1" ht="10.199999999999999" x14ac:dyDescent="0.2">
      <c r="B296" s="154"/>
      <c r="D296" s="148" t="s">
        <v>184</v>
      </c>
      <c r="E296" s="155" t="s">
        <v>34</v>
      </c>
      <c r="F296" s="156" t="s">
        <v>974</v>
      </c>
      <c r="H296" s="157">
        <v>10</v>
      </c>
      <c r="I296" s="158"/>
      <c r="L296" s="154"/>
      <c r="M296" s="159"/>
      <c r="T296" s="160"/>
      <c r="AT296" s="155" t="s">
        <v>184</v>
      </c>
      <c r="AU296" s="155" t="s">
        <v>87</v>
      </c>
      <c r="AV296" s="12" t="s">
        <v>87</v>
      </c>
      <c r="AW296" s="12" t="s">
        <v>39</v>
      </c>
      <c r="AX296" s="12" t="s">
        <v>85</v>
      </c>
      <c r="AY296" s="155" t="s">
        <v>172</v>
      </c>
    </row>
    <row r="297" spans="2:65" s="1" customFormat="1" ht="16.5" customHeight="1" x14ac:dyDescent="0.2">
      <c r="B297" s="34"/>
      <c r="C297" s="134" t="s">
        <v>975</v>
      </c>
      <c r="D297" s="134" t="s">
        <v>174</v>
      </c>
      <c r="E297" s="135" t="s">
        <v>976</v>
      </c>
      <c r="F297" s="136" t="s">
        <v>977</v>
      </c>
      <c r="G297" s="137" t="s">
        <v>188</v>
      </c>
      <c r="H297" s="138">
        <v>40</v>
      </c>
      <c r="I297" s="139"/>
      <c r="J297" s="140">
        <f>ROUND(I297*H297,2)</f>
        <v>0</v>
      </c>
      <c r="K297" s="141"/>
      <c r="L297" s="34"/>
      <c r="M297" s="142" t="s">
        <v>34</v>
      </c>
      <c r="N297" s="143" t="s">
        <v>49</v>
      </c>
      <c r="P297" s="144">
        <f>O297*H297</f>
        <v>0</v>
      </c>
      <c r="Q297" s="144">
        <v>4.2000000000000002E-4</v>
      </c>
      <c r="R297" s="144">
        <f>Q297*H297</f>
        <v>1.6800000000000002E-2</v>
      </c>
      <c r="S297" s="144">
        <v>0</v>
      </c>
      <c r="T297" s="145">
        <f>S297*H297</f>
        <v>0</v>
      </c>
      <c r="AR297" s="146" t="s">
        <v>178</v>
      </c>
      <c r="AT297" s="146" t="s">
        <v>174</v>
      </c>
      <c r="AU297" s="146" t="s">
        <v>87</v>
      </c>
      <c r="AY297" s="18" t="s">
        <v>172</v>
      </c>
      <c r="BE297" s="147">
        <f>IF(N297="základní",J297,0)</f>
        <v>0</v>
      </c>
      <c r="BF297" s="147">
        <f>IF(N297="snížená",J297,0)</f>
        <v>0</v>
      </c>
      <c r="BG297" s="147">
        <f>IF(N297="zákl. přenesená",J297,0)</f>
        <v>0</v>
      </c>
      <c r="BH297" s="147">
        <f>IF(N297="sníž. přenesená",J297,0)</f>
        <v>0</v>
      </c>
      <c r="BI297" s="147">
        <f>IF(N297="nulová",J297,0)</f>
        <v>0</v>
      </c>
      <c r="BJ297" s="18" t="s">
        <v>85</v>
      </c>
      <c r="BK297" s="147">
        <f>ROUND(I297*H297,2)</f>
        <v>0</v>
      </c>
      <c r="BL297" s="18" t="s">
        <v>178</v>
      </c>
      <c r="BM297" s="146" t="s">
        <v>978</v>
      </c>
    </row>
    <row r="298" spans="2:65" s="1" customFormat="1" ht="10.199999999999999" x14ac:dyDescent="0.2">
      <c r="B298" s="34"/>
      <c r="D298" s="148" t="s">
        <v>180</v>
      </c>
      <c r="F298" s="149" t="s">
        <v>979</v>
      </c>
      <c r="I298" s="150"/>
      <c r="L298" s="34"/>
      <c r="M298" s="151"/>
      <c r="T298" s="55"/>
      <c r="AT298" s="18" t="s">
        <v>180</v>
      </c>
      <c r="AU298" s="18" t="s">
        <v>87</v>
      </c>
    </row>
    <row r="299" spans="2:65" s="1" customFormat="1" ht="10.199999999999999" x14ac:dyDescent="0.2">
      <c r="B299" s="34"/>
      <c r="D299" s="152" t="s">
        <v>182</v>
      </c>
      <c r="F299" s="153" t="s">
        <v>980</v>
      </c>
      <c r="I299" s="150"/>
      <c r="L299" s="34"/>
      <c r="M299" s="151"/>
      <c r="T299" s="55"/>
      <c r="AT299" s="18" t="s">
        <v>182</v>
      </c>
      <c r="AU299" s="18" t="s">
        <v>87</v>
      </c>
    </row>
    <row r="300" spans="2:65" s="12" customFormat="1" ht="10.199999999999999" x14ac:dyDescent="0.2">
      <c r="B300" s="154"/>
      <c r="D300" s="148" t="s">
        <v>184</v>
      </c>
      <c r="E300" s="155" t="s">
        <v>34</v>
      </c>
      <c r="F300" s="156" t="s">
        <v>981</v>
      </c>
      <c r="H300" s="157">
        <v>40</v>
      </c>
      <c r="I300" s="158"/>
      <c r="L300" s="154"/>
      <c r="M300" s="159"/>
      <c r="T300" s="160"/>
      <c r="AT300" s="155" t="s">
        <v>184</v>
      </c>
      <c r="AU300" s="155" t="s">
        <v>87</v>
      </c>
      <c r="AV300" s="12" t="s">
        <v>87</v>
      </c>
      <c r="AW300" s="12" t="s">
        <v>39</v>
      </c>
      <c r="AX300" s="12" t="s">
        <v>85</v>
      </c>
      <c r="AY300" s="155" t="s">
        <v>172</v>
      </c>
    </row>
    <row r="301" spans="2:65" s="1" customFormat="1" ht="16.5" customHeight="1" x14ac:dyDescent="0.2">
      <c r="B301" s="34"/>
      <c r="C301" s="134" t="s">
        <v>982</v>
      </c>
      <c r="D301" s="134" t="s">
        <v>174</v>
      </c>
      <c r="E301" s="135" t="s">
        <v>983</v>
      </c>
      <c r="F301" s="136" t="s">
        <v>984</v>
      </c>
      <c r="G301" s="137" t="s">
        <v>935</v>
      </c>
      <c r="H301" s="138">
        <v>11.09</v>
      </c>
      <c r="I301" s="139"/>
      <c r="J301" s="140">
        <f>ROUND(I301*H301,2)</f>
        <v>0</v>
      </c>
      <c r="K301" s="141"/>
      <c r="L301" s="34"/>
      <c r="M301" s="142" t="s">
        <v>34</v>
      </c>
      <c r="N301" s="143" t="s">
        <v>49</v>
      </c>
      <c r="P301" s="144">
        <f>O301*H301</f>
        <v>0</v>
      </c>
      <c r="Q301" s="144">
        <v>0</v>
      </c>
      <c r="R301" s="144">
        <f>Q301*H301</f>
        <v>0</v>
      </c>
      <c r="S301" s="144">
        <v>3.3000000000000002E-2</v>
      </c>
      <c r="T301" s="145">
        <f>S301*H301</f>
        <v>0.36597000000000002</v>
      </c>
      <c r="AR301" s="146" t="s">
        <v>178</v>
      </c>
      <c r="AT301" s="146" t="s">
        <v>174</v>
      </c>
      <c r="AU301" s="146" t="s">
        <v>87</v>
      </c>
      <c r="AY301" s="18" t="s">
        <v>172</v>
      </c>
      <c r="BE301" s="147">
        <f>IF(N301="základní",J301,0)</f>
        <v>0</v>
      </c>
      <c r="BF301" s="147">
        <f>IF(N301="snížená",J301,0)</f>
        <v>0</v>
      </c>
      <c r="BG301" s="147">
        <f>IF(N301="zákl. přenesená",J301,0)</f>
        <v>0</v>
      </c>
      <c r="BH301" s="147">
        <f>IF(N301="sníž. přenesená",J301,0)</f>
        <v>0</v>
      </c>
      <c r="BI301" s="147">
        <f>IF(N301="nulová",J301,0)</f>
        <v>0</v>
      </c>
      <c r="BJ301" s="18" t="s">
        <v>85</v>
      </c>
      <c r="BK301" s="147">
        <f>ROUND(I301*H301,2)</f>
        <v>0</v>
      </c>
      <c r="BL301" s="18" t="s">
        <v>178</v>
      </c>
      <c r="BM301" s="146" t="s">
        <v>985</v>
      </c>
    </row>
    <row r="302" spans="2:65" s="1" customFormat="1" ht="10.199999999999999" x14ac:dyDescent="0.2">
      <c r="B302" s="34"/>
      <c r="D302" s="148" t="s">
        <v>180</v>
      </c>
      <c r="F302" s="149" t="s">
        <v>986</v>
      </c>
      <c r="I302" s="150"/>
      <c r="L302" s="34"/>
      <c r="M302" s="151"/>
      <c r="T302" s="55"/>
      <c r="AT302" s="18" t="s">
        <v>180</v>
      </c>
      <c r="AU302" s="18" t="s">
        <v>87</v>
      </c>
    </row>
    <row r="303" spans="2:65" s="1" customFormat="1" ht="10.199999999999999" x14ac:dyDescent="0.2">
      <c r="B303" s="34"/>
      <c r="D303" s="152" t="s">
        <v>182</v>
      </c>
      <c r="F303" s="153" t="s">
        <v>987</v>
      </c>
      <c r="I303" s="150"/>
      <c r="L303" s="34"/>
      <c r="M303" s="151"/>
      <c r="T303" s="55"/>
      <c r="AT303" s="18" t="s">
        <v>182</v>
      </c>
      <c r="AU303" s="18" t="s">
        <v>87</v>
      </c>
    </row>
    <row r="304" spans="2:65" s="12" customFormat="1" ht="10.199999999999999" x14ac:dyDescent="0.2">
      <c r="B304" s="154"/>
      <c r="D304" s="148" t="s">
        <v>184</v>
      </c>
      <c r="E304" s="155" t="s">
        <v>34</v>
      </c>
      <c r="F304" s="156" t="s">
        <v>988</v>
      </c>
      <c r="H304" s="157">
        <v>5.66</v>
      </c>
      <c r="I304" s="158"/>
      <c r="L304" s="154"/>
      <c r="M304" s="159"/>
      <c r="T304" s="160"/>
      <c r="AT304" s="155" t="s">
        <v>184</v>
      </c>
      <c r="AU304" s="155" t="s">
        <v>87</v>
      </c>
      <c r="AV304" s="12" t="s">
        <v>87</v>
      </c>
      <c r="AW304" s="12" t="s">
        <v>39</v>
      </c>
      <c r="AX304" s="12" t="s">
        <v>78</v>
      </c>
      <c r="AY304" s="155" t="s">
        <v>172</v>
      </c>
    </row>
    <row r="305" spans="2:65" s="12" customFormat="1" ht="10.199999999999999" x14ac:dyDescent="0.2">
      <c r="B305" s="154"/>
      <c r="D305" s="148" t="s">
        <v>184</v>
      </c>
      <c r="E305" s="155" t="s">
        <v>34</v>
      </c>
      <c r="F305" s="156" t="s">
        <v>989</v>
      </c>
      <c r="H305" s="157">
        <v>2.6</v>
      </c>
      <c r="I305" s="158"/>
      <c r="L305" s="154"/>
      <c r="M305" s="159"/>
      <c r="T305" s="160"/>
      <c r="AT305" s="155" t="s">
        <v>184</v>
      </c>
      <c r="AU305" s="155" t="s">
        <v>87</v>
      </c>
      <c r="AV305" s="12" t="s">
        <v>87</v>
      </c>
      <c r="AW305" s="12" t="s">
        <v>39</v>
      </c>
      <c r="AX305" s="12" t="s">
        <v>78</v>
      </c>
      <c r="AY305" s="155" t="s">
        <v>172</v>
      </c>
    </row>
    <row r="306" spans="2:65" s="12" customFormat="1" ht="10.199999999999999" x14ac:dyDescent="0.2">
      <c r="B306" s="154"/>
      <c r="D306" s="148" t="s">
        <v>184</v>
      </c>
      <c r="E306" s="155" t="s">
        <v>34</v>
      </c>
      <c r="F306" s="156" t="s">
        <v>990</v>
      </c>
      <c r="H306" s="157">
        <v>2.83</v>
      </c>
      <c r="I306" s="158"/>
      <c r="L306" s="154"/>
      <c r="M306" s="159"/>
      <c r="T306" s="160"/>
      <c r="AT306" s="155" t="s">
        <v>184</v>
      </c>
      <c r="AU306" s="155" t="s">
        <v>87</v>
      </c>
      <c r="AV306" s="12" t="s">
        <v>87</v>
      </c>
      <c r="AW306" s="12" t="s">
        <v>39</v>
      </c>
      <c r="AX306" s="12" t="s">
        <v>78</v>
      </c>
      <c r="AY306" s="155" t="s">
        <v>172</v>
      </c>
    </row>
    <row r="307" spans="2:65" s="13" customFormat="1" ht="10.199999999999999" x14ac:dyDescent="0.2">
      <c r="B307" s="164"/>
      <c r="D307" s="148" t="s">
        <v>184</v>
      </c>
      <c r="E307" s="165" t="s">
        <v>34</v>
      </c>
      <c r="F307" s="166" t="s">
        <v>259</v>
      </c>
      <c r="H307" s="167">
        <v>11.09</v>
      </c>
      <c r="I307" s="168"/>
      <c r="L307" s="164"/>
      <c r="M307" s="169"/>
      <c r="T307" s="170"/>
      <c r="AT307" s="165" t="s">
        <v>184</v>
      </c>
      <c r="AU307" s="165" t="s">
        <v>87</v>
      </c>
      <c r="AV307" s="13" t="s">
        <v>178</v>
      </c>
      <c r="AW307" s="13" t="s">
        <v>39</v>
      </c>
      <c r="AX307" s="13" t="s">
        <v>85</v>
      </c>
      <c r="AY307" s="165" t="s">
        <v>172</v>
      </c>
    </row>
    <row r="308" spans="2:65" s="1" customFormat="1" ht="21.75" customHeight="1" x14ac:dyDescent="0.2">
      <c r="B308" s="34"/>
      <c r="C308" s="134" t="s">
        <v>991</v>
      </c>
      <c r="D308" s="134" t="s">
        <v>174</v>
      </c>
      <c r="E308" s="135" t="s">
        <v>992</v>
      </c>
      <c r="F308" s="136" t="s">
        <v>993</v>
      </c>
      <c r="G308" s="137" t="s">
        <v>177</v>
      </c>
      <c r="H308" s="138">
        <v>56.28</v>
      </c>
      <c r="I308" s="139"/>
      <c r="J308" s="140">
        <f>ROUND(I308*H308,2)</f>
        <v>0</v>
      </c>
      <c r="K308" s="141"/>
      <c r="L308" s="34"/>
      <c r="M308" s="142" t="s">
        <v>34</v>
      </c>
      <c r="N308" s="143" t="s">
        <v>49</v>
      </c>
      <c r="P308" s="144">
        <f>O308*H308</f>
        <v>0</v>
      </c>
      <c r="Q308" s="144">
        <v>1.2999999999999999E-4</v>
      </c>
      <c r="R308" s="144">
        <f>Q308*H308</f>
        <v>7.3163999999999998E-3</v>
      </c>
      <c r="S308" s="144">
        <v>0</v>
      </c>
      <c r="T308" s="145">
        <f>S308*H308</f>
        <v>0</v>
      </c>
      <c r="AR308" s="146" t="s">
        <v>178</v>
      </c>
      <c r="AT308" s="146" t="s">
        <v>174</v>
      </c>
      <c r="AU308" s="146" t="s">
        <v>87</v>
      </c>
      <c r="AY308" s="18" t="s">
        <v>172</v>
      </c>
      <c r="BE308" s="147">
        <f>IF(N308="základní",J308,0)</f>
        <v>0</v>
      </c>
      <c r="BF308" s="147">
        <f>IF(N308="snížená",J308,0)</f>
        <v>0</v>
      </c>
      <c r="BG308" s="147">
        <f>IF(N308="zákl. přenesená",J308,0)</f>
        <v>0</v>
      </c>
      <c r="BH308" s="147">
        <f>IF(N308="sníž. přenesená",J308,0)</f>
        <v>0</v>
      </c>
      <c r="BI308" s="147">
        <f>IF(N308="nulová",J308,0)</f>
        <v>0</v>
      </c>
      <c r="BJ308" s="18" t="s">
        <v>85</v>
      </c>
      <c r="BK308" s="147">
        <f>ROUND(I308*H308,2)</f>
        <v>0</v>
      </c>
      <c r="BL308" s="18" t="s">
        <v>178</v>
      </c>
      <c r="BM308" s="146" t="s">
        <v>994</v>
      </c>
    </row>
    <row r="309" spans="2:65" s="1" customFormat="1" ht="10.199999999999999" x14ac:dyDescent="0.2">
      <c r="B309" s="34"/>
      <c r="D309" s="148" t="s">
        <v>180</v>
      </c>
      <c r="F309" s="149" t="s">
        <v>995</v>
      </c>
      <c r="I309" s="150"/>
      <c r="L309" s="34"/>
      <c r="M309" s="151"/>
      <c r="T309" s="55"/>
      <c r="AT309" s="18" t="s">
        <v>180</v>
      </c>
      <c r="AU309" s="18" t="s">
        <v>87</v>
      </c>
    </row>
    <row r="310" spans="2:65" s="1" customFormat="1" ht="10.199999999999999" x14ac:dyDescent="0.2">
      <c r="B310" s="34"/>
      <c r="D310" s="152" t="s">
        <v>182</v>
      </c>
      <c r="F310" s="153" t="s">
        <v>996</v>
      </c>
      <c r="I310" s="150"/>
      <c r="L310" s="34"/>
      <c r="M310" s="151"/>
      <c r="T310" s="55"/>
      <c r="AT310" s="18" t="s">
        <v>182</v>
      </c>
      <c r="AU310" s="18" t="s">
        <v>87</v>
      </c>
    </row>
    <row r="311" spans="2:65" s="12" customFormat="1" ht="10.199999999999999" x14ac:dyDescent="0.2">
      <c r="B311" s="154"/>
      <c r="D311" s="148" t="s">
        <v>184</v>
      </c>
      <c r="E311" s="155" t="s">
        <v>34</v>
      </c>
      <c r="F311" s="156" t="s">
        <v>997</v>
      </c>
      <c r="H311" s="157">
        <v>56.28</v>
      </c>
      <c r="I311" s="158"/>
      <c r="L311" s="154"/>
      <c r="M311" s="159"/>
      <c r="T311" s="160"/>
      <c r="AT311" s="155" t="s">
        <v>184</v>
      </c>
      <c r="AU311" s="155" t="s">
        <v>87</v>
      </c>
      <c r="AV311" s="12" t="s">
        <v>87</v>
      </c>
      <c r="AW311" s="12" t="s">
        <v>39</v>
      </c>
      <c r="AX311" s="12" t="s">
        <v>85</v>
      </c>
      <c r="AY311" s="155" t="s">
        <v>172</v>
      </c>
    </row>
    <row r="312" spans="2:65" s="1" customFormat="1" ht="16.5" customHeight="1" x14ac:dyDescent="0.2">
      <c r="B312" s="34"/>
      <c r="C312" s="134" t="s">
        <v>998</v>
      </c>
      <c r="D312" s="134" t="s">
        <v>174</v>
      </c>
      <c r="E312" s="135" t="s">
        <v>999</v>
      </c>
      <c r="F312" s="136" t="s">
        <v>1000</v>
      </c>
      <c r="G312" s="137" t="s">
        <v>177</v>
      </c>
      <c r="H312" s="138">
        <v>56.28</v>
      </c>
      <c r="I312" s="139"/>
      <c r="J312" s="140">
        <f>ROUND(I312*H312,2)</f>
        <v>0</v>
      </c>
      <c r="K312" s="141"/>
      <c r="L312" s="34"/>
      <c r="M312" s="142" t="s">
        <v>34</v>
      </c>
      <c r="N312" s="143" t="s">
        <v>49</v>
      </c>
      <c r="P312" s="144">
        <f>O312*H312</f>
        <v>0</v>
      </c>
      <c r="Q312" s="144">
        <v>3.4999999999999997E-5</v>
      </c>
      <c r="R312" s="144">
        <f>Q312*H312</f>
        <v>1.9697999999999998E-3</v>
      </c>
      <c r="S312" s="144">
        <v>0</v>
      </c>
      <c r="T312" s="145">
        <f>S312*H312</f>
        <v>0</v>
      </c>
      <c r="AR312" s="146" t="s">
        <v>178</v>
      </c>
      <c r="AT312" s="146" t="s">
        <v>174</v>
      </c>
      <c r="AU312" s="146" t="s">
        <v>87</v>
      </c>
      <c r="AY312" s="18" t="s">
        <v>172</v>
      </c>
      <c r="BE312" s="147">
        <f>IF(N312="základní",J312,0)</f>
        <v>0</v>
      </c>
      <c r="BF312" s="147">
        <f>IF(N312="snížená",J312,0)</f>
        <v>0</v>
      </c>
      <c r="BG312" s="147">
        <f>IF(N312="zákl. přenesená",J312,0)</f>
        <v>0</v>
      </c>
      <c r="BH312" s="147">
        <f>IF(N312="sníž. přenesená",J312,0)</f>
        <v>0</v>
      </c>
      <c r="BI312" s="147">
        <f>IF(N312="nulová",J312,0)</f>
        <v>0</v>
      </c>
      <c r="BJ312" s="18" t="s">
        <v>85</v>
      </c>
      <c r="BK312" s="147">
        <f>ROUND(I312*H312,2)</f>
        <v>0</v>
      </c>
      <c r="BL312" s="18" t="s">
        <v>178</v>
      </c>
      <c r="BM312" s="146" t="s">
        <v>1001</v>
      </c>
    </row>
    <row r="313" spans="2:65" s="1" customFormat="1" ht="10.199999999999999" x14ac:dyDescent="0.2">
      <c r="B313" s="34"/>
      <c r="D313" s="148" t="s">
        <v>180</v>
      </c>
      <c r="F313" s="149" t="s">
        <v>1002</v>
      </c>
      <c r="I313" s="150"/>
      <c r="L313" s="34"/>
      <c r="M313" s="151"/>
      <c r="T313" s="55"/>
      <c r="AT313" s="18" t="s">
        <v>180</v>
      </c>
      <c r="AU313" s="18" t="s">
        <v>87</v>
      </c>
    </row>
    <row r="314" spans="2:65" s="1" customFormat="1" ht="10.199999999999999" x14ac:dyDescent="0.2">
      <c r="B314" s="34"/>
      <c r="D314" s="152" t="s">
        <v>182</v>
      </c>
      <c r="F314" s="153" t="s">
        <v>1003</v>
      </c>
      <c r="I314" s="150"/>
      <c r="L314" s="34"/>
      <c r="M314" s="151"/>
      <c r="T314" s="55"/>
      <c r="AT314" s="18" t="s">
        <v>182</v>
      </c>
      <c r="AU314" s="18" t="s">
        <v>87</v>
      </c>
    </row>
    <row r="315" spans="2:65" s="12" customFormat="1" ht="10.199999999999999" x14ac:dyDescent="0.2">
      <c r="B315" s="154"/>
      <c r="D315" s="148" t="s">
        <v>184</v>
      </c>
      <c r="E315" s="155" t="s">
        <v>34</v>
      </c>
      <c r="F315" s="156" t="s">
        <v>997</v>
      </c>
      <c r="H315" s="157">
        <v>56.28</v>
      </c>
      <c r="I315" s="158"/>
      <c r="L315" s="154"/>
      <c r="M315" s="159"/>
      <c r="T315" s="160"/>
      <c r="AT315" s="155" t="s">
        <v>184</v>
      </c>
      <c r="AU315" s="155" t="s">
        <v>87</v>
      </c>
      <c r="AV315" s="12" t="s">
        <v>87</v>
      </c>
      <c r="AW315" s="12" t="s">
        <v>39</v>
      </c>
      <c r="AX315" s="12" t="s">
        <v>85</v>
      </c>
      <c r="AY315" s="155" t="s">
        <v>172</v>
      </c>
    </row>
    <row r="316" spans="2:65" s="11" customFormat="1" ht="22.8" customHeight="1" x14ac:dyDescent="0.25">
      <c r="B316" s="122"/>
      <c r="D316" s="123" t="s">
        <v>77</v>
      </c>
      <c r="E316" s="132" t="s">
        <v>1004</v>
      </c>
      <c r="F316" s="132" t="s">
        <v>1005</v>
      </c>
      <c r="I316" s="125"/>
      <c r="J316" s="133">
        <f>BK316</f>
        <v>0</v>
      </c>
      <c r="L316" s="122"/>
      <c r="M316" s="127"/>
      <c r="P316" s="128">
        <f>SUM(P317:P329)</f>
        <v>0</v>
      </c>
      <c r="R316" s="128">
        <f>SUM(R317:R329)</f>
        <v>0</v>
      </c>
      <c r="T316" s="129">
        <f>SUM(T317:T329)</f>
        <v>0</v>
      </c>
      <c r="AR316" s="123" t="s">
        <v>85</v>
      </c>
      <c r="AT316" s="130" t="s">
        <v>77</v>
      </c>
      <c r="AU316" s="130" t="s">
        <v>85</v>
      </c>
      <c r="AY316" s="123" t="s">
        <v>172</v>
      </c>
      <c r="BK316" s="131">
        <f>SUM(BK317:BK329)</f>
        <v>0</v>
      </c>
    </row>
    <row r="317" spans="2:65" s="1" customFormat="1" ht="16.5" customHeight="1" x14ac:dyDescent="0.2">
      <c r="B317" s="34"/>
      <c r="C317" s="134" t="s">
        <v>1006</v>
      </c>
      <c r="D317" s="134" t="s">
        <v>174</v>
      </c>
      <c r="E317" s="135" t="s">
        <v>1007</v>
      </c>
      <c r="F317" s="136" t="s">
        <v>1008</v>
      </c>
      <c r="G317" s="137" t="s">
        <v>228</v>
      </c>
      <c r="H317" s="138">
        <v>0.36599999999999999</v>
      </c>
      <c r="I317" s="139"/>
      <c r="J317" s="140">
        <f>ROUND(I317*H317,2)</f>
        <v>0</v>
      </c>
      <c r="K317" s="141"/>
      <c r="L317" s="34"/>
      <c r="M317" s="142" t="s">
        <v>34</v>
      </c>
      <c r="N317" s="143" t="s">
        <v>49</v>
      </c>
      <c r="P317" s="144">
        <f>O317*H317</f>
        <v>0</v>
      </c>
      <c r="Q317" s="144">
        <v>0</v>
      </c>
      <c r="R317" s="144">
        <f>Q317*H317</f>
        <v>0</v>
      </c>
      <c r="S317" s="144">
        <v>0</v>
      </c>
      <c r="T317" s="145">
        <f>S317*H317</f>
        <v>0</v>
      </c>
      <c r="AR317" s="146" t="s">
        <v>178</v>
      </c>
      <c r="AT317" s="146" t="s">
        <v>174</v>
      </c>
      <c r="AU317" s="146" t="s">
        <v>87</v>
      </c>
      <c r="AY317" s="18" t="s">
        <v>172</v>
      </c>
      <c r="BE317" s="147">
        <f>IF(N317="základní",J317,0)</f>
        <v>0</v>
      </c>
      <c r="BF317" s="147">
        <f>IF(N317="snížená",J317,0)</f>
        <v>0</v>
      </c>
      <c r="BG317" s="147">
        <f>IF(N317="zákl. přenesená",J317,0)</f>
        <v>0</v>
      </c>
      <c r="BH317" s="147">
        <f>IF(N317="sníž. přenesená",J317,0)</f>
        <v>0</v>
      </c>
      <c r="BI317" s="147">
        <f>IF(N317="nulová",J317,0)</f>
        <v>0</v>
      </c>
      <c r="BJ317" s="18" t="s">
        <v>85</v>
      </c>
      <c r="BK317" s="147">
        <f>ROUND(I317*H317,2)</f>
        <v>0</v>
      </c>
      <c r="BL317" s="18" t="s">
        <v>178</v>
      </c>
      <c r="BM317" s="146" t="s">
        <v>1009</v>
      </c>
    </row>
    <row r="318" spans="2:65" s="1" customFormat="1" ht="10.199999999999999" x14ac:dyDescent="0.2">
      <c r="B318" s="34"/>
      <c r="D318" s="148" t="s">
        <v>180</v>
      </c>
      <c r="F318" s="149" t="s">
        <v>1010</v>
      </c>
      <c r="I318" s="150"/>
      <c r="L318" s="34"/>
      <c r="M318" s="151"/>
      <c r="T318" s="55"/>
      <c r="AT318" s="18" t="s">
        <v>180</v>
      </c>
      <c r="AU318" s="18" t="s">
        <v>87</v>
      </c>
    </row>
    <row r="319" spans="2:65" s="1" customFormat="1" ht="10.199999999999999" x14ac:dyDescent="0.2">
      <c r="B319" s="34"/>
      <c r="D319" s="152" t="s">
        <v>182</v>
      </c>
      <c r="F319" s="153" t="s">
        <v>1011</v>
      </c>
      <c r="I319" s="150"/>
      <c r="L319" s="34"/>
      <c r="M319" s="151"/>
      <c r="T319" s="55"/>
      <c r="AT319" s="18" t="s">
        <v>182</v>
      </c>
      <c r="AU319" s="18" t="s">
        <v>87</v>
      </c>
    </row>
    <row r="320" spans="2:65" s="1" customFormat="1" ht="16.5" customHeight="1" x14ac:dyDescent="0.2">
      <c r="B320" s="34"/>
      <c r="C320" s="134" t="s">
        <v>28</v>
      </c>
      <c r="D320" s="134" t="s">
        <v>174</v>
      </c>
      <c r="E320" s="135" t="s">
        <v>1012</v>
      </c>
      <c r="F320" s="136" t="s">
        <v>1013</v>
      </c>
      <c r="G320" s="137" t="s">
        <v>228</v>
      </c>
      <c r="H320" s="138">
        <v>0.36599999999999999</v>
      </c>
      <c r="I320" s="139"/>
      <c r="J320" s="140">
        <f>ROUND(I320*H320,2)</f>
        <v>0</v>
      </c>
      <c r="K320" s="141"/>
      <c r="L320" s="34"/>
      <c r="M320" s="142" t="s">
        <v>34</v>
      </c>
      <c r="N320" s="143" t="s">
        <v>49</v>
      </c>
      <c r="P320" s="144">
        <f>O320*H320</f>
        <v>0</v>
      </c>
      <c r="Q320" s="144">
        <v>0</v>
      </c>
      <c r="R320" s="144">
        <f>Q320*H320</f>
        <v>0</v>
      </c>
      <c r="S320" s="144">
        <v>0</v>
      </c>
      <c r="T320" s="145">
        <f>S320*H320</f>
        <v>0</v>
      </c>
      <c r="AR320" s="146" t="s">
        <v>178</v>
      </c>
      <c r="AT320" s="146" t="s">
        <v>174</v>
      </c>
      <c r="AU320" s="146" t="s">
        <v>87</v>
      </c>
      <c r="AY320" s="18" t="s">
        <v>172</v>
      </c>
      <c r="BE320" s="147">
        <f>IF(N320="základní",J320,0)</f>
        <v>0</v>
      </c>
      <c r="BF320" s="147">
        <f>IF(N320="snížená",J320,0)</f>
        <v>0</v>
      </c>
      <c r="BG320" s="147">
        <f>IF(N320="zákl. přenesená",J320,0)</f>
        <v>0</v>
      </c>
      <c r="BH320" s="147">
        <f>IF(N320="sníž. přenesená",J320,0)</f>
        <v>0</v>
      </c>
      <c r="BI320" s="147">
        <f>IF(N320="nulová",J320,0)</f>
        <v>0</v>
      </c>
      <c r="BJ320" s="18" t="s">
        <v>85</v>
      </c>
      <c r="BK320" s="147">
        <f>ROUND(I320*H320,2)</f>
        <v>0</v>
      </c>
      <c r="BL320" s="18" t="s">
        <v>178</v>
      </c>
      <c r="BM320" s="146" t="s">
        <v>1014</v>
      </c>
    </row>
    <row r="321" spans="2:65" s="1" customFormat="1" ht="10.199999999999999" x14ac:dyDescent="0.2">
      <c r="B321" s="34"/>
      <c r="D321" s="148" t="s">
        <v>180</v>
      </c>
      <c r="F321" s="149" t="s">
        <v>1015</v>
      </c>
      <c r="I321" s="150"/>
      <c r="L321" s="34"/>
      <c r="M321" s="151"/>
      <c r="T321" s="55"/>
      <c r="AT321" s="18" t="s">
        <v>180</v>
      </c>
      <c r="AU321" s="18" t="s">
        <v>87</v>
      </c>
    </row>
    <row r="322" spans="2:65" s="1" customFormat="1" ht="10.199999999999999" x14ac:dyDescent="0.2">
      <c r="B322" s="34"/>
      <c r="D322" s="152" t="s">
        <v>182</v>
      </c>
      <c r="F322" s="153" t="s">
        <v>1016</v>
      </c>
      <c r="I322" s="150"/>
      <c r="L322" s="34"/>
      <c r="M322" s="151"/>
      <c r="T322" s="55"/>
      <c r="AT322" s="18" t="s">
        <v>182</v>
      </c>
      <c r="AU322" s="18" t="s">
        <v>87</v>
      </c>
    </row>
    <row r="323" spans="2:65" s="1" customFormat="1" ht="16.5" customHeight="1" x14ac:dyDescent="0.2">
      <c r="B323" s="34"/>
      <c r="C323" s="134" t="s">
        <v>1017</v>
      </c>
      <c r="D323" s="134" t="s">
        <v>174</v>
      </c>
      <c r="E323" s="135" t="s">
        <v>1018</v>
      </c>
      <c r="F323" s="136" t="s">
        <v>1019</v>
      </c>
      <c r="G323" s="137" t="s">
        <v>228</v>
      </c>
      <c r="H323" s="138">
        <v>3.294</v>
      </c>
      <c r="I323" s="139"/>
      <c r="J323" s="140">
        <f>ROUND(I323*H323,2)</f>
        <v>0</v>
      </c>
      <c r="K323" s="141"/>
      <c r="L323" s="34"/>
      <c r="M323" s="142" t="s">
        <v>34</v>
      </c>
      <c r="N323" s="143" t="s">
        <v>49</v>
      </c>
      <c r="P323" s="144">
        <f>O323*H323</f>
        <v>0</v>
      </c>
      <c r="Q323" s="144">
        <v>0</v>
      </c>
      <c r="R323" s="144">
        <f>Q323*H323</f>
        <v>0</v>
      </c>
      <c r="S323" s="144">
        <v>0</v>
      </c>
      <c r="T323" s="145">
        <f>S323*H323</f>
        <v>0</v>
      </c>
      <c r="AR323" s="146" t="s">
        <v>178</v>
      </c>
      <c r="AT323" s="146" t="s">
        <v>174</v>
      </c>
      <c r="AU323" s="146" t="s">
        <v>87</v>
      </c>
      <c r="AY323" s="18" t="s">
        <v>172</v>
      </c>
      <c r="BE323" s="147">
        <f>IF(N323="základní",J323,0)</f>
        <v>0</v>
      </c>
      <c r="BF323" s="147">
        <f>IF(N323="snížená",J323,0)</f>
        <v>0</v>
      </c>
      <c r="BG323" s="147">
        <f>IF(N323="zákl. přenesená",J323,0)</f>
        <v>0</v>
      </c>
      <c r="BH323" s="147">
        <f>IF(N323="sníž. přenesená",J323,0)</f>
        <v>0</v>
      </c>
      <c r="BI323" s="147">
        <f>IF(N323="nulová",J323,0)</f>
        <v>0</v>
      </c>
      <c r="BJ323" s="18" t="s">
        <v>85</v>
      </c>
      <c r="BK323" s="147">
        <f>ROUND(I323*H323,2)</f>
        <v>0</v>
      </c>
      <c r="BL323" s="18" t="s">
        <v>178</v>
      </c>
      <c r="BM323" s="146" t="s">
        <v>1020</v>
      </c>
    </row>
    <row r="324" spans="2:65" s="1" customFormat="1" ht="19.2" x14ac:dyDescent="0.2">
      <c r="B324" s="34"/>
      <c r="D324" s="148" t="s">
        <v>180</v>
      </c>
      <c r="F324" s="149" t="s">
        <v>1021</v>
      </c>
      <c r="I324" s="150"/>
      <c r="L324" s="34"/>
      <c r="M324" s="151"/>
      <c r="T324" s="55"/>
      <c r="AT324" s="18" t="s">
        <v>180</v>
      </c>
      <c r="AU324" s="18" t="s">
        <v>87</v>
      </c>
    </row>
    <row r="325" spans="2:65" s="1" customFormat="1" ht="10.199999999999999" x14ac:dyDescent="0.2">
      <c r="B325" s="34"/>
      <c r="D325" s="152" t="s">
        <v>182</v>
      </c>
      <c r="F325" s="153" t="s">
        <v>1022</v>
      </c>
      <c r="I325" s="150"/>
      <c r="L325" s="34"/>
      <c r="M325" s="151"/>
      <c r="T325" s="55"/>
      <c r="AT325" s="18" t="s">
        <v>182</v>
      </c>
      <c r="AU325" s="18" t="s">
        <v>87</v>
      </c>
    </row>
    <row r="326" spans="2:65" s="12" customFormat="1" ht="10.199999999999999" x14ac:dyDescent="0.2">
      <c r="B326" s="154"/>
      <c r="D326" s="148" t="s">
        <v>184</v>
      </c>
      <c r="F326" s="156" t="s">
        <v>1023</v>
      </c>
      <c r="H326" s="157">
        <v>3.294</v>
      </c>
      <c r="I326" s="158"/>
      <c r="L326" s="154"/>
      <c r="M326" s="159"/>
      <c r="T326" s="160"/>
      <c r="AT326" s="155" t="s">
        <v>184</v>
      </c>
      <c r="AU326" s="155" t="s">
        <v>87</v>
      </c>
      <c r="AV326" s="12" t="s">
        <v>87</v>
      </c>
      <c r="AW326" s="12" t="s">
        <v>4</v>
      </c>
      <c r="AX326" s="12" t="s">
        <v>85</v>
      </c>
      <c r="AY326" s="155" t="s">
        <v>172</v>
      </c>
    </row>
    <row r="327" spans="2:65" s="1" customFormat="1" ht="24.15" customHeight="1" x14ac:dyDescent="0.2">
      <c r="B327" s="34"/>
      <c r="C327" s="134" t="s">
        <v>1024</v>
      </c>
      <c r="D327" s="134" t="s">
        <v>174</v>
      </c>
      <c r="E327" s="135" t="s">
        <v>1025</v>
      </c>
      <c r="F327" s="136" t="s">
        <v>1026</v>
      </c>
      <c r="G327" s="137" t="s">
        <v>228</v>
      </c>
      <c r="H327" s="138">
        <v>0.36599999999999999</v>
      </c>
      <c r="I327" s="139"/>
      <c r="J327" s="140">
        <f>ROUND(I327*H327,2)</f>
        <v>0</v>
      </c>
      <c r="K327" s="141"/>
      <c r="L327" s="34"/>
      <c r="M327" s="142" t="s">
        <v>34</v>
      </c>
      <c r="N327" s="143" t="s">
        <v>49</v>
      </c>
      <c r="P327" s="144">
        <f>O327*H327</f>
        <v>0</v>
      </c>
      <c r="Q327" s="144">
        <v>0</v>
      </c>
      <c r="R327" s="144">
        <f>Q327*H327</f>
        <v>0</v>
      </c>
      <c r="S327" s="144">
        <v>0</v>
      </c>
      <c r="T327" s="145">
        <f>S327*H327</f>
        <v>0</v>
      </c>
      <c r="AR327" s="146" t="s">
        <v>178</v>
      </c>
      <c r="AT327" s="146" t="s">
        <v>174</v>
      </c>
      <c r="AU327" s="146" t="s">
        <v>87</v>
      </c>
      <c r="AY327" s="18" t="s">
        <v>172</v>
      </c>
      <c r="BE327" s="147">
        <f>IF(N327="základní",J327,0)</f>
        <v>0</v>
      </c>
      <c r="BF327" s="147">
        <f>IF(N327="snížená",J327,0)</f>
        <v>0</v>
      </c>
      <c r="BG327" s="147">
        <f>IF(N327="zákl. přenesená",J327,0)</f>
        <v>0</v>
      </c>
      <c r="BH327" s="147">
        <f>IF(N327="sníž. přenesená",J327,0)</f>
        <v>0</v>
      </c>
      <c r="BI327" s="147">
        <f>IF(N327="nulová",J327,0)</f>
        <v>0</v>
      </c>
      <c r="BJ327" s="18" t="s">
        <v>85</v>
      </c>
      <c r="BK327" s="147">
        <f>ROUND(I327*H327,2)</f>
        <v>0</v>
      </c>
      <c r="BL327" s="18" t="s">
        <v>178</v>
      </c>
      <c r="BM327" s="146" t="s">
        <v>1027</v>
      </c>
    </row>
    <row r="328" spans="2:65" s="1" customFormat="1" ht="19.2" x14ac:dyDescent="0.2">
      <c r="B328" s="34"/>
      <c r="D328" s="148" t="s">
        <v>180</v>
      </c>
      <c r="F328" s="149" t="s">
        <v>1028</v>
      </c>
      <c r="I328" s="150"/>
      <c r="L328" s="34"/>
      <c r="M328" s="151"/>
      <c r="T328" s="55"/>
      <c r="AT328" s="18" t="s">
        <v>180</v>
      </c>
      <c r="AU328" s="18" t="s">
        <v>87</v>
      </c>
    </row>
    <row r="329" spans="2:65" s="1" customFormat="1" ht="10.199999999999999" x14ac:dyDescent="0.2">
      <c r="B329" s="34"/>
      <c r="D329" s="152" t="s">
        <v>182</v>
      </c>
      <c r="F329" s="153" t="s">
        <v>1029</v>
      </c>
      <c r="I329" s="150"/>
      <c r="L329" s="34"/>
      <c r="M329" s="151"/>
      <c r="T329" s="55"/>
      <c r="AT329" s="18" t="s">
        <v>182</v>
      </c>
      <c r="AU329" s="18" t="s">
        <v>87</v>
      </c>
    </row>
    <row r="330" spans="2:65" s="11" customFormat="1" ht="22.8" customHeight="1" x14ac:dyDescent="0.25">
      <c r="B330" s="122"/>
      <c r="D330" s="123" t="s">
        <v>77</v>
      </c>
      <c r="E330" s="132" t="s">
        <v>429</v>
      </c>
      <c r="F330" s="132" t="s">
        <v>430</v>
      </c>
      <c r="I330" s="125"/>
      <c r="J330" s="133">
        <f>BK330</f>
        <v>0</v>
      </c>
      <c r="L330" s="122"/>
      <c r="M330" s="127"/>
      <c r="P330" s="128">
        <f>SUM(P331:P333)</f>
        <v>0</v>
      </c>
      <c r="R330" s="128">
        <f>SUM(R331:R333)</f>
        <v>0</v>
      </c>
      <c r="T330" s="129">
        <f>SUM(T331:T333)</f>
        <v>0</v>
      </c>
      <c r="AR330" s="123" t="s">
        <v>85</v>
      </c>
      <c r="AT330" s="130" t="s">
        <v>77</v>
      </c>
      <c r="AU330" s="130" t="s">
        <v>85</v>
      </c>
      <c r="AY330" s="123" t="s">
        <v>172</v>
      </c>
      <c r="BK330" s="131">
        <f>SUM(BK331:BK333)</f>
        <v>0</v>
      </c>
    </row>
    <row r="331" spans="2:65" s="1" customFormat="1" ht="16.5" customHeight="1" x14ac:dyDescent="0.2">
      <c r="B331" s="34"/>
      <c r="C331" s="134" t="s">
        <v>1030</v>
      </c>
      <c r="D331" s="134" t="s">
        <v>174</v>
      </c>
      <c r="E331" s="135" t="s">
        <v>1031</v>
      </c>
      <c r="F331" s="136" t="s">
        <v>1032</v>
      </c>
      <c r="G331" s="137" t="s">
        <v>228</v>
      </c>
      <c r="H331" s="138">
        <v>133.417</v>
      </c>
      <c r="I331" s="139"/>
      <c r="J331" s="140">
        <f>ROUND(I331*H331,2)</f>
        <v>0</v>
      </c>
      <c r="K331" s="141"/>
      <c r="L331" s="34"/>
      <c r="M331" s="142" t="s">
        <v>34</v>
      </c>
      <c r="N331" s="143" t="s">
        <v>49</v>
      </c>
      <c r="P331" s="144">
        <f>O331*H331</f>
        <v>0</v>
      </c>
      <c r="Q331" s="144">
        <v>0</v>
      </c>
      <c r="R331" s="144">
        <f>Q331*H331</f>
        <v>0</v>
      </c>
      <c r="S331" s="144">
        <v>0</v>
      </c>
      <c r="T331" s="145">
        <f>S331*H331</f>
        <v>0</v>
      </c>
      <c r="AR331" s="146" t="s">
        <v>178</v>
      </c>
      <c r="AT331" s="146" t="s">
        <v>174</v>
      </c>
      <c r="AU331" s="146" t="s">
        <v>87</v>
      </c>
      <c r="AY331" s="18" t="s">
        <v>172</v>
      </c>
      <c r="BE331" s="147">
        <f>IF(N331="základní",J331,0)</f>
        <v>0</v>
      </c>
      <c r="BF331" s="147">
        <f>IF(N331="snížená",J331,0)</f>
        <v>0</v>
      </c>
      <c r="BG331" s="147">
        <f>IF(N331="zákl. přenesená",J331,0)</f>
        <v>0</v>
      </c>
      <c r="BH331" s="147">
        <f>IF(N331="sníž. přenesená",J331,0)</f>
        <v>0</v>
      </c>
      <c r="BI331" s="147">
        <f>IF(N331="nulová",J331,0)</f>
        <v>0</v>
      </c>
      <c r="BJ331" s="18" t="s">
        <v>85</v>
      </c>
      <c r="BK331" s="147">
        <f>ROUND(I331*H331,2)</f>
        <v>0</v>
      </c>
      <c r="BL331" s="18" t="s">
        <v>178</v>
      </c>
      <c r="BM331" s="146" t="s">
        <v>1033</v>
      </c>
    </row>
    <row r="332" spans="2:65" s="1" customFormat="1" ht="19.2" x14ac:dyDescent="0.2">
      <c r="B332" s="34"/>
      <c r="D332" s="148" t="s">
        <v>180</v>
      </c>
      <c r="F332" s="149" t="s">
        <v>1034</v>
      </c>
      <c r="I332" s="150"/>
      <c r="L332" s="34"/>
      <c r="M332" s="151"/>
      <c r="T332" s="55"/>
      <c r="AT332" s="18" t="s">
        <v>180</v>
      </c>
      <c r="AU332" s="18" t="s">
        <v>87</v>
      </c>
    </row>
    <row r="333" spans="2:65" s="1" customFormat="1" ht="10.199999999999999" x14ac:dyDescent="0.2">
      <c r="B333" s="34"/>
      <c r="D333" s="152" t="s">
        <v>182</v>
      </c>
      <c r="F333" s="153" t="s">
        <v>1035</v>
      </c>
      <c r="I333" s="150"/>
      <c r="L333" s="34"/>
      <c r="M333" s="151"/>
      <c r="T333" s="55"/>
      <c r="AT333" s="18" t="s">
        <v>182</v>
      </c>
      <c r="AU333" s="18" t="s">
        <v>87</v>
      </c>
    </row>
    <row r="334" spans="2:65" s="11" customFormat="1" ht="25.95" customHeight="1" x14ac:dyDescent="0.25">
      <c r="B334" s="122"/>
      <c r="D334" s="123" t="s">
        <v>77</v>
      </c>
      <c r="E334" s="124" t="s">
        <v>437</v>
      </c>
      <c r="F334" s="124" t="s">
        <v>1036</v>
      </c>
      <c r="I334" s="125"/>
      <c r="J334" s="126">
        <f>BK334</f>
        <v>0</v>
      </c>
      <c r="L334" s="122"/>
      <c r="M334" s="127"/>
      <c r="P334" s="128">
        <f>P335+P353+P366+P376+P383+P396+P416</f>
        <v>0</v>
      </c>
      <c r="R334" s="128">
        <f>R335+R353+R366+R376+R383+R396+R416</f>
        <v>0.26863493100000002</v>
      </c>
      <c r="T334" s="129">
        <f>T335+T353+T366+T376+T383+T396+T416</f>
        <v>0</v>
      </c>
      <c r="AR334" s="123" t="s">
        <v>87</v>
      </c>
      <c r="AT334" s="130" t="s">
        <v>77</v>
      </c>
      <c r="AU334" s="130" t="s">
        <v>78</v>
      </c>
      <c r="AY334" s="123" t="s">
        <v>172</v>
      </c>
      <c r="BK334" s="131">
        <f>BK335+BK353+BK366+BK376+BK383+BK396+BK416</f>
        <v>0</v>
      </c>
    </row>
    <row r="335" spans="2:65" s="11" customFormat="1" ht="22.8" customHeight="1" x14ac:dyDescent="0.25">
      <c r="B335" s="122"/>
      <c r="D335" s="123" t="s">
        <v>77</v>
      </c>
      <c r="E335" s="132" t="s">
        <v>1037</v>
      </c>
      <c r="F335" s="132" t="s">
        <v>1038</v>
      </c>
      <c r="I335" s="125"/>
      <c r="J335" s="133">
        <f>BK335</f>
        <v>0</v>
      </c>
      <c r="L335" s="122"/>
      <c r="M335" s="127"/>
      <c r="P335" s="128">
        <f>SUM(P336:P352)</f>
        <v>0</v>
      </c>
      <c r="R335" s="128">
        <f>SUM(R336:R352)</f>
        <v>0.24513456000000003</v>
      </c>
      <c r="T335" s="129">
        <f>SUM(T336:T352)</f>
        <v>0</v>
      </c>
      <c r="AR335" s="123" t="s">
        <v>87</v>
      </c>
      <c r="AT335" s="130" t="s">
        <v>77</v>
      </c>
      <c r="AU335" s="130" t="s">
        <v>85</v>
      </c>
      <c r="AY335" s="123" t="s">
        <v>172</v>
      </c>
      <c r="BK335" s="131">
        <f>SUM(BK336:BK352)</f>
        <v>0</v>
      </c>
    </row>
    <row r="336" spans="2:65" s="1" customFormat="1" ht="16.5" customHeight="1" x14ac:dyDescent="0.2">
      <c r="B336" s="34"/>
      <c r="C336" s="134" t="s">
        <v>1039</v>
      </c>
      <c r="D336" s="134" t="s">
        <v>174</v>
      </c>
      <c r="E336" s="135" t="s">
        <v>1040</v>
      </c>
      <c r="F336" s="136" t="s">
        <v>1041</v>
      </c>
      <c r="G336" s="137" t="s">
        <v>177</v>
      </c>
      <c r="H336" s="138">
        <v>71.38</v>
      </c>
      <c r="I336" s="139"/>
      <c r="J336" s="140">
        <f>ROUND(I336*H336,2)</f>
        <v>0</v>
      </c>
      <c r="K336" s="141"/>
      <c r="L336" s="34"/>
      <c r="M336" s="142" t="s">
        <v>34</v>
      </c>
      <c r="N336" s="143" t="s">
        <v>49</v>
      </c>
      <c r="P336" s="144">
        <f>O336*H336</f>
        <v>0</v>
      </c>
      <c r="Q336" s="144">
        <v>0</v>
      </c>
      <c r="R336" s="144">
        <f>Q336*H336</f>
        <v>0</v>
      </c>
      <c r="S336" s="144">
        <v>0</v>
      </c>
      <c r="T336" s="145">
        <f>S336*H336</f>
        <v>0</v>
      </c>
      <c r="AR336" s="146" t="s">
        <v>329</v>
      </c>
      <c r="AT336" s="146" t="s">
        <v>174</v>
      </c>
      <c r="AU336" s="146" t="s">
        <v>87</v>
      </c>
      <c r="AY336" s="18" t="s">
        <v>172</v>
      </c>
      <c r="BE336" s="147">
        <f>IF(N336="základní",J336,0)</f>
        <v>0</v>
      </c>
      <c r="BF336" s="147">
        <f>IF(N336="snížená",J336,0)</f>
        <v>0</v>
      </c>
      <c r="BG336" s="147">
        <f>IF(N336="zákl. přenesená",J336,0)</f>
        <v>0</v>
      </c>
      <c r="BH336" s="147">
        <f>IF(N336="sníž. přenesená",J336,0)</f>
        <v>0</v>
      </c>
      <c r="BI336" s="147">
        <f>IF(N336="nulová",J336,0)</f>
        <v>0</v>
      </c>
      <c r="BJ336" s="18" t="s">
        <v>85</v>
      </c>
      <c r="BK336" s="147">
        <f>ROUND(I336*H336,2)</f>
        <v>0</v>
      </c>
      <c r="BL336" s="18" t="s">
        <v>329</v>
      </c>
      <c r="BM336" s="146" t="s">
        <v>1042</v>
      </c>
    </row>
    <row r="337" spans="2:65" s="1" customFormat="1" ht="19.2" x14ac:dyDescent="0.2">
      <c r="B337" s="34"/>
      <c r="D337" s="148" t="s">
        <v>180</v>
      </c>
      <c r="F337" s="149" t="s">
        <v>1043</v>
      </c>
      <c r="I337" s="150"/>
      <c r="L337" s="34"/>
      <c r="M337" s="151"/>
      <c r="T337" s="55"/>
      <c r="AT337" s="18" t="s">
        <v>180</v>
      </c>
      <c r="AU337" s="18" t="s">
        <v>87</v>
      </c>
    </row>
    <row r="338" spans="2:65" s="1" customFormat="1" ht="10.199999999999999" x14ac:dyDescent="0.2">
      <c r="B338" s="34"/>
      <c r="D338" s="152" t="s">
        <v>182</v>
      </c>
      <c r="F338" s="153" t="s">
        <v>1044</v>
      </c>
      <c r="I338" s="150"/>
      <c r="L338" s="34"/>
      <c r="M338" s="151"/>
      <c r="T338" s="55"/>
      <c r="AT338" s="18" t="s">
        <v>182</v>
      </c>
      <c r="AU338" s="18" t="s">
        <v>87</v>
      </c>
    </row>
    <row r="339" spans="2:65" s="12" customFormat="1" ht="10.199999999999999" x14ac:dyDescent="0.2">
      <c r="B339" s="154"/>
      <c r="D339" s="148" t="s">
        <v>184</v>
      </c>
      <c r="E339" s="155" t="s">
        <v>34</v>
      </c>
      <c r="F339" s="156" t="s">
        <v>1045</v>
      </c>
      <c r="H339" s="157">
        <v>71.38</v>
      </c>
      <c r="I339" s="158"/>
      <c r="L339" s="154"/>
      <c r="M339" s="159"/>
      <c r="T339" s="160"/>
      <c r="AT339" s="155" t="s">
        <v>184</v>
      </c>
      <c r="AU339" s="155" t="s">
        <v>87</v>
      </c>
      <c r="AV339" s="12" t="s">
        <v>87</v>
      </c>
      <c r="AW339" s="12" t="s">
        <v>39</v>
      </c>
      <c r="AX339" s="12" t="s">
        <v>85</v>
      </c>
      <c r="AY339" s="155" t="s">
        <v>172</v>
      </c>
    </row>
    <row r="340" spans="2:65" s="1" customFormat="1" ht="16.5" customHeight="1" x14ac:dyDescent="0.2">
      <c r="B340" s="34"/>
      <c r="C340" s="187" t="s">
        <v>1046</v>
      </c>
      <c r="D340" s="187" t="s">
        <v>940</v>
      </c>
      <c r="E340" s="188" t="s">
        <v>1047</v>
      </c>
      <c r="F340" s="189" t="s">
        <v>1048</v>
      </c>
      <c r="G340" s="190" t="s">
        <v>228</v>
      </c>
      <c r="H340" s="191">
        <v>2.3E-2</v>
      </c>
      <c r="I340" s="192"/>
      <c r="J340" s="193">
        <f>ROUND(I340*H340,2)</f>
        <v>0</v>
      </c>
      <c r="K340" s="194"/>
      <c r="L340" s="195"/>
      <c r="M340" s="196" t="s">
        <v>34</v>
      </c>
      <c r="N340" s="197" t="s">
        <v>49</v>
      </c>
      <c r="P340" s="144">
        <f>O340*H340</f>
        <v>0</v>
      </c>
      <c r="Q340" s="144">
        <v>1</v>
      </c>
      <c r="R340" s="144">
        <f>Q340*H340</f>
        <v>2.3E-2</v>
      </c>
      <c r="S340" s="144">
        <v>0</v>
      </c>
      <c r="T340" s="145">
        <f>S340*H340</f>
        <v>0</v>
      </c>
      <c r="AR340" s="146" t="s">
        <v>445</v>
      </c>
      <c r="AT340" s="146" t="s">
        <v>940</v>
      </c>
      <c r="AU340" s="146" t="s">
        <v>87</v>
      </c>
      <c r="AY340" s="18" t="s">
        <v>172</v>
      </c>
      <c r="BE340" s="147">
        <f>IF(N340="základní",J340,0)</f>
        <v>0</v>
      </c>
      <c r="BF340" s="147">
        <f>IF(N340="snížená",J340,0)</f>
        <v>0</v>
      </c>
      <c r="BG340" s="147">
        <f>IF(N340="zákl. přenesená",J340,0)</f>
        <v>0</v>
      </c>
      <c r="BH340" s="147">
        <f>IF(N340="sníž. přenesená",J340,0)</f>
        <v>0</v>
      </c>
      <c r="BI340" s="147">
        <f>IF(N340="nulová",J340,0)</f>
        <v>0</v>
      </c>
      <c r="BJ340" s="18" t="s">
        <v>85</v>
      </c>
      <c r="BK340" s="147">
        <f>ROUND(I340*H340,2)</f>
        <v>0</v>
      </c>
      <c r="BL340" s="18" t="s">
        <v>329</v>
      </c>
      <c r="BM340" s="146" t="s">
        <v>1049</v>
      </c>
    </row>
    <row r="341" spans="2:65" s="1" customFormat="1" ht="10.199999999999999" x14ac:dyDescent="0.2">
      <c r="B341" s="34"/>
      <c r="D341" s="148" t="s">
        <v>180</v>
      </c>
      <c r="F341" s="149" t="s">
        <v>1048</v>
      </c>
      <c r="I341" s="150"/>
      <c r="L341" s="34"/>
      <c r="M341" s="151"/>
      <c r="T341" s="55"/>
      <c r="AT341" s="18" t="s">
        <v>180</v>
      </c>
      <c r="AU341" s="18" t="s">
        <v>87</v>
      </c>
    </row>
    <row r="342" spans="2:65" s="12" customFormat="1" ht="10.199999999999999" x14ac:dyDescent="0.2">
      <c r="B342" s="154"/>
      <c r="D342" s="148" t="s">
        <v>184</v>
      </c>
      <c r="F342" s="156" t="s">
        <v>1050</v>
      </c>
      <c r="H342" s="157">
        <v>2.3E-2</v>
      </c>
      <c r="I342" s="158"/>
      <c r="L342" s="154"/>
      <c r="M342" s="159"/>
      <c r="T342" s="160"/>
      <c r="AT342" s="155" t="s">
        <v>184</v>
      </c>
      <c r="AU342" s="155" t="s">
        <v>87</v>
      </c>
      <c r="AV342" s="12" t="s">
        <v>87</v>
      </c>
      <c r="AW342" s="12" t="s">
        <v>4</v>
      </c>
      <c r="AX342" s="12" t="s">
        <v>85</v>
      </c>
      <c r="AY342" s="155" t="s">
        <v>172</v>
      </c>
    </row>
    <row r="343" spans="2:65" s="1" customFormat="1" ht="16.5" customHeight="1" x14ac:dyDescent="0.2">
      <c r="B343" s="34"/>
      <c r="C343" s="134" t="s">
        <v>1051</v>
      </c>
      <c r="D343" s="134" t="s">
        <v>174</v>
      </c>
      <c r="E343" s="135" t="s">
        <v>1052</v>
      </c>
      <c r="F343" s="136" t="s">
        <v>1053</v>
      </c>
      <c r="G343" s="137" t="s">
        <v>177</v>
      </c>
      <c r="H343" s="138">
        <v>71.38</v>
      </c>
      <c r="I343" s="139"/>
      <c r="J343" s="140">
        <f>ROUND(I343*H343,2)</f>
        <v>0</v>
      </c>
      <c r="K343" s="141"/>
      <c r="L343" s="34"/>
      <c r="M343" s="142" t="s">
        <v>34</v>
      </c>
      <c r="N343" s="143" t="s">
        <v>49</v>
      </c>
      <c r="P343" s="144">
        <f>O343*H343</f>
        <v>0</v>
      </c>
      <c r="Q343" s="144">
        <v>1.2E-4</v>
      </c>
      <c r="R343" s="144">
        <f>Q343*H343</f>
        <v>8.5655999999999996E-3</v>
      </c>
      <c r="S343" s="144">
        <v>0</v>
      </c>
      <c r="T343" s="145">
        <f>S343*H343</f>
        <v>0</v>
      </c>
      <c r="AR343" s="146" t="s">
        <v>329</v>
      </c>
      <c r="AT343" s="146" t="s">
        <v>174</v>
      </c>
      <c r="AU343" s="146" t="s">
        <v>87</v>
      </c>
      <c r="AY343" s="18" t="s">
        <v>172</v>
      </c>
      <c r="BE343" s="147">
        <f>IF(N343="základní",J343,0)</f>
        <v>0</v>
      </c>
      <c r="BF343" s="147">
        <f>IF(N343="snížená",J343,0)</f>
        <v>0</v>
      </c>
      <c r="BG343" s="147">
        <f>IF(N343="zákl. přenesená",J343,0)</f>
        <v>0</v>
      </c>
      <c r="BH343" s="147">
        <f>IF(N343="sníž. přenesená",J343,0)</f>
        <v>0</v>
      </c>
      <c r="BI343" s="147">
        <f>IF(N343="nulová",J343,0)</f>
        <v>0</v>
      </c>
      <c r="BJ343" s="18" t="s">
        <v>85</v>
      </c>
      <c r="BK343" s="147">
        <f>ROUND(I343*H343,2)</f>
        <v>0</v>
      </c>
      <c r="BL343" s="18" t="s">
        <v>329</v>
      </c>
      <c r="BM343" s="146" t="s">
        <v>1054</v>
      </c>
    </row>
    <row r="344" spans="2:65" s="1" customFormat="1" ht="10.199999999999999" x14ac:dyDescent="0.2">
      <c r="B344" s="34"/>
      <c r="D344" s="148" t="s">
        <v>180</v>
      </c>
      <c r="F344" s="149" t="s">
        <v>1053</v>
      </c>
      <c r="I344" s="150"/>
      <c r="L344" s="34"/>
      <c r="M344" s="151"/>
      <c r="T344" s="55"/>
      <c r="AT344" s="18" t="s">
        <v>180</v>
      </c>
      <c r="AU344" s="18" t="s">
        <v>87</v>
      </c>
    </row>
    <row r="345" spans="2:65" s="12" customFormat="1" ht="10.199999999999999" x14ac:dyDescent="0.2">
      <c r="B345" s="154"/>
      <c r="D345" s="148" t="s">
        <v>184</v>
      </c>
      <c r="E345" s="155" t="s">
        <v>34</v>
      </c>
      <c r="F345" s="156" t="s">
        <v>1045</v>
      </c>
      <c r="H345" s="157">
        <v>71.38</v>
      </c>
      <c r="I345" s="158"/>
      <c r="L345" s="154"/>
      <c r="M345" s="159"/>
      <c r="T345" s="160"/>
      <c r="AT345" s="155" t="s">
        <v>184</v>
      </c>
      <c r="AU345" s="155" t="s">
        <v>87</v>
      </c>
      <c r="AV345" s="12" t="s">
        <v>87</v>
      </c>
      <c r="AW345" s="12" t="s">
        <v>39</v>
      </c>
      <c r="AX345" s="12" t="s">
        <v>85</v>
      </c>
      <c r="AY345" s="155" t="s">
        <v>172</v>
      </c>
    </row>
    <row r="346" spans="2:65" s="1" customFormat="1" ht="16.5" customHeight="1" x14ac:dyDescent="0.2">
      <c r="B346" s="34"/>
      <c r="C346" s="187" t="s">
        <v>1055</v>
      </c>
      <c r="D346" s="187" t="s">
        <v>940</v>
      </c>
      <c r="E346" s="188" t="s">
        <v>1056</v>
      </c>
      <c r="F346" s="189" t="s">
        <v>1057</v>
      </c>
      <c r="G346" s="190" t="s">
        <v>1058</v>
      </c>
      <c r="H346" s="191">
        <v>157.036</v>
      </c>
      <c r="I346" s="192"/>
      <c r="J346" s="193">
        <f>ROUND(I346*H346,2)</f>
        <v>0</v>
      </c>
      <c r="K346" s="194"/>
      <c r="L346" s="195"/>
      <c r="M346" s="196" t="s">
        <v>34</v>
      </c>
      <c r="N346" s="197" t="s">
        <v>49</v>
      </c>
      <c r="P346" s="144">
        <f>O346*H346</f>
        <v>0</v>
      </c>
      <c r="Q346" s="144">
        <v>1.3600000000000001E-3</v>
      </c>
      <c r="R346" s="144">
        <f>Q346*H346</f>
        <v>0.21356896000000003</v>
      </c>
      <c r="S346" s="144">
        <v>0</v>
      </c>
      <c r="T346" s="145">
        <f>S346*H346</f>
        <v>0</v>
      </c>
      <c r="AR346" s="146" t="s">
        <v>445</v>
      </c>
      <c r="AT346" s="146" t="s">
        <v>940</v>
      </c>
      <c r="AU346" s="146" t="s">
        <v>87</v>
      </c>
      <c r="AY346" s="18" t="s">
        <v>172</v>
      </c>
      <c r="BE346" s="147">
        <f>IF(N346="základní",J346,0)</f>
        <v>0</v>
      </c>
      <c r="BF346" s="147">
        <f>IF(N346="snížená",J346,0)</f>
        <v>0</v>
      </c>
      <c r="BG346" s="147">
        <f>IF(N346="zákl. přenesená",J346,0)</f>
        <v>0</v>
      </c>
      <c r="BH346" s="147">
        <f>IF(N346="sníž. přenesená",J346,0)</f>
        <v>0</v>
      </c>
      <c r="BI346" s="147">
        <f>IF(N346="nulová",J346,0)</f>
        <v>0</v>
      </c>
      <c r="BJ346" s="18" t="s">
        <v>85</v>
      </c>
      <c r="BK346" s="147">
        <f>ROUND(I346*H346,2)</f>
        <v>0</v>
      </c>
      <c r="BL346" s="18" t="s">
        <v>329</v>
      </c>
      <c r="BM346" s="146" t="s">
        <v>1059</v>
      </c>
    </row>
    <row r="347" spans="2:65" s="1" customFormat="1" ht="10.199999999999999" x14ac:dyDescent="0.2">
      <c r="B347" s="34"/>
      <c r="D347" s="148" t="s">
        <v>180</v>
      </c>
      <c r="F347" s="149" t="s">
        <v>1057</v>
      </c>
      <c r="I347" s="150"/>
      <c r="L347" s="34"/>
      <c r="M347" s="151"/>
      <c r="T347" s="55"/>
      <c r="AT347" s="18" t="s">
        <v>180</v>
      </c>
      <c r="AU347" s="18" t="s">
        <v>87</v>
      </c>
    </row>
    <row r="348" spans="2:65" s="12" customFormat="1" ht="10.199999999999999" x14ac:dyDescent="0.2">
      <c r="B348" s="154"/>
      <c r="D348" s="148" t="s">
        <v>184</v>
      </c>
      <c r="E348" s="155" t="s">
        <v>34</v>
      </c>
      <c r="F348" s="156" t="s">
        <v>1045</v>
      </c>
      <c r="H348" s="157">
        <v>71.38</v>
      </c>
      <c r="I348" s="158"/>
      <c r="L348" s="154"/>
      <c r="M348" s="159"/>
      <c r="T348" s="160"/>
      <c r="AT348" s="155" t="s">
        <v>184</v>
      </c>
      <c r="AU348" s="155" t="s">
        <v>87</v>
      </c>
      <c r="AV348" s="12" t="s">
        <v>87</v>
      </c>
      <c r="AW348" s="12" t="s">
        <v>39</v>
      </c>
      <c r="AX348" s="12" t="s">
        <v>85</v>
      </c>
      <c r="AY348" s="155" t="s">
        <v>172</v>
      </c>
    </row>
    <row r="349" spans="2:65" s="12" customFormat="1" ht="10.199999999999999" x14ac:dyDescent="0.2">
      <c r="B349" s="154"/>
      <c r="D349" s="148" t="s">
        <v>184</v>
      </c>
      <c r="F349" s="156" t="s">
        <v>1060</v>
      </c>
      <c r="H349" s="157">
        <v>157.036</v>
      </c>
      <c r="I349" s="158"/>
      <c r="L349" s="154"/>
      <c r="M349" s="159"/>
      <c r="T349" s="160"/>
      <c r="AT349" s="155" t="s">
        <v>184</v>
      </c>
      <c r="AU349" s="155" t="s">
        <v>87</v>
      </c>
      <c r="AV349" s="12" t="s">
        <v>87</v>
      </c>
      <c r="AW349" s="12" t="s">
        <v>4</v>
      </c>
      <c r="AX349" s="12" t="s">
        <v>85</v>
      </c>
      <c r="AY349" s="155" t="s">
        <v>172</v>
      </c>
    </row>
    <row r="350" spans="2:65" s="1" customFormat="1" ht="16.5" customHeight="1" x14ac:dyDescent="0.2">
      <c r="B350" s="34"/>
      <c r="C350" s="134" t="s">
        <v>1061</v>
      </c>
      <c r="D350" s="134" t="s">
        <v>174</v>
      </c>
      <c r="E350" s="135" t="s">
        <v>1062</v>
      </c>
      <c r="F350" s="136" t="s">
        <v>1063</v>
      </c>
      <c r="G350" s="137" t="s">
        <v>228</v>
      </c>
      <c r="H350" s="138">
        <v>0.245</v>
      </c>
      <c r="I350" s="139"/>
      <c r="J350" s="140">
        <f>ROUND(I350*H350,2)</f>
        <v>0</v>
      </c>
      <c r="K350" s="141"/>
      <c r="L350" s="34"/>
      <c r="M350" s="142" t="s">
        <v>34</v>
      </c>
      <c r="N350" s="143" t="s">
        <v>49</v>
      </c>
      <c r="P350" s="144">
        <f>O350*H350</f>
        <v>0</v>
      </c>
      <c r="Q350" s="144">
        <v>0</v>
      </c>
      <c r="R350" s="144">
        <f>Q350*H350</f>
        <v>0</v>
      </c>
      <c r="S350" s="144">
        <v>0</v>
      </c>
      <c r="T350" s="145">
        <f>S350*H350</f>
        <v>0</v>
      </c>
      <c r="AR350" s="146" t="s">
        <v>329</v>
      </c>
      <c r="AT350" s="146" t="s">
        <v>174</v>
      </c>
      <c r="AU350" s="146" t="s">
        <v>87</v>
      </c>
      <c r="AY350" s="18" t="s">
        <v>172</v>
      </c>
      <c r="BE350" s="147">
        <f>IF(N350="základní",J350,0)</f>
        <v>0</v>
      </c>
      <c r="BF350" s="147">
        <f>IF(N350="snížená",J350,0)</f>
        <v>0</v>
      </c>
      <c r="BG350" s="147">
        <f>IF(N350="zákl. přenesená",J350,0)</f>
        <v>0</v>
      </c>
      <c r="BH350" s="147">
        <f>IF(N350="sníž. přenesená",J350,0)</f>
        <v>0</v>
      </c>
      <c r="BI350" s="147">
        <f>IF(N350="nulová",J350,0)</f>
        <v>0</v>
      </c>
      <c r="BJ350" s="18" t="s">
        <v>85</v>
      </c>
      <c r="BK350" s="147">
        <f>ROUND(I350*H350,2)</f>
        <v>0</v>
      </c>
      <c r="BL350" s="18" t="s">
        <v>329</v>
      </c>
      <c r="BM350" s="146" t="s">
        <v>1064</v>
      </c>
    </row>
    <row r="351" spans="2:65" s="1" customFormat="1" ht="19.2" x14ac:dyDescent="0.2">
      <c r="B351" s="34"/>
      <c r="D351" s="148" t="s">
        <v>180</v>
      </c>
      <c r="F351" s="149" t="s">
        <v>1065</v>
      </c>
      <c r="I351" s="150"/>
      <c r="L351" s="34"/>
      <c r="M351" s="151"/>
      <c r="T351" s="55"/>
      <c r="AT351" s="18" t="s">
        <v>180</v>
      </c>
      <c r="AU351" s="18" t="s">
        <v>87</v>
      </c>
    </row>
    <row r="352" spans="2:65" s="1" customFormat="1" ht="10.199999999999999" x14ac:dyDescent="0.2">
      <c r="B352" s="34"/>
      <c r="D352" s="152" t="s">
        <v>182</v>
      </c>
      <c r="F352" s="153" t="s">
        <v>1066</v>
      </c>
      <c r="I352" s="150"/>
      <c r="L352" s="34"/>
      <c r="M352" s="151"/>
      <c r="T352" s="55"/>
      <c r="AT352" s="18" t="s">
        <v>182</v>
      </c>
      <c r="AU352" s="18" t="s">
        <v>87</v>
      </c>
    </row>
    <row r="353" spans="2:65" s="11" customFormat="1" ht="22.8" customHeight="1" x14ac:dyDescent="0.25">
      <c r="B353" s="122"/>
      <c r="D353" s="123" t="s">
        <v>77</v>
      </c>
      <c r="E353" s="132" t="s">
        <v>1067</v>
      </c>
      <c r="F353" s="132" t="s">
        <v>1068</v>
      </c>
      <c r="I353" s="125"/>
      <c r="J353" s="133">
        <f>BK353</f>
        <v>0</v>
      </c>
      <c r="L353" s="122"/>
      <c r="M353" s="127"/>
      <c r="P353" s="128">
        <f>SUM(P354:P365)</f>
        <v>0</v>
      </c>
      <c r="R353" s="128">
        <f>SUM(R354:R365)</f>
        <v>6.3600000000000002E-3</v>
      </c>
      <c r="T353" s="129">
        <f>SUM(T354:T365)</f>
        <v>0</v>
      </c>
      <c r="AR353" s="123" t="s">
        <v>87</v>
      </c>
      <c r="AT353" s="130" t="s">
        <v>77</v>
      </c>
      <c r="AU353" s="130" t="s">
        <v>85</v>
      </c>
      <c r="AY353" s="123" t="s">
        <v>172</v>
      </c>
      <c r="BK353" s="131">
        <f>SUM(BK354:BK365)</f>
        <v>0</v>
      </c>
    </row>
    <row r="354" spans="2:65" s="1" customFormat="1" ht="16.5" customHeight="1" x14ac:dyDescent="0.2">
      <c r="B354" s="34"/>
      <c r="C354" s="134" t="s">
        <v>1069</v>
      </c>
      <c r="D354" s="134" t="s">
        <v>174</v>
      </c>
      <c r="E354" s="135" t="s">
        <v>1070</v>
      </c>
      <c r="F354" s="136" t="s">
        <v>1071</v>
      </c>
      <c r="G354" s="137" t="s">
        <v>188</v>
      </c>
      <c r="H354" s="138">
        <v>2</v>
      </c>
      <c r="I354" s="139"/>
      <c r="J354" s="140">
        <f>ROUND(I354*H354,2)</f>
        <v>0</v>
      </c>
      <c r="K354" s="141"/>
      <c r="L354" s="34"/>
      <c r="M354" s="142" t="s">
        <v>34</v>
      </c>
      <c r="N354" s="143" t="s">
        <v>49</v>
      </c>
      <c r="P354" s="144">
        <f>O354*H354</f>
        <v>0</v>
      </c>
      <c r="Q354" s="144">
        <v>0</v>
      </c>
      <c r="R354" s="144">
        <f>Q354*H354</f>
        <v>0</v>
      </c>
      <c r="S354" s="144">
        <v>0</v>
      </c>
      <c r="T354" s="145">
        <f>S354*H354</f>
        <v>0</v>
      </c>
      <c r="AR354" s="146" t="s">
        <v>329</v>
      </c>
      <c r="AT354" s="146" t="s">
        <v>174</v>
      </c>
      <c r="AU354" s="146" t="s">
        <v>87</v>
      </c>
      <c r="AY354" s="18" t="s">
        <v>172</v>
      </c>
      <c r="BE354" s="147">
        <f>IF(N354="základní",J354,0)</f>
        <v>0</v>
      </c>
      <c r="BF354" s="147">
        <f>IF(N354="snížená",J354,0)</f>
        <v>0</v>
      </c>
      <c r="BG354" s="147">
        <f>IF(N354="zákl. přenesená",J354,0)</f>
        <v>0</v>
      </c>
      <c r="BH354" s="147">
        <f>IF(N354="sníž. přenesená",J354,0)</f>
        <v>0</v>
      </c>
      <c r="BI354" s="147">
        <f>IF(N354="nulová",J354,0)</f>
        <v>0</v>
      </c>
      <c r="BJ354" s="18" t="s">
        <v>85</v>
      </c>
      <c r="BK354" s="147">
        <f>ROUND(I354*H354,2)</f>
        <v>0</v>
      </c>
      <c r="BL354" s="18" t="s">
        <v>329</v>
      </c>
      <c r="BM354" s="146" t="s">
        <v>1072</v>
      </c>
    </row>
    <row r="355" spans="2:65" s="1" customFormat="1" ht="10.199999999999999" x14ac:dyDescent="0.2">
      <c r="B355" s="34"/>
      <c r="D355" s="148" t="s">
        <v>180</v>
      </c>
      <c r="F355" s="149" t="s">
        <v>1073</v>
      </c>
      <c r="I355" s="150"/>
      <c r="L355" s="34"/>
      <c r="M355" s="151"/>
      <c r="T355" s="55"/>
      <c r="AT355" s="18" t="s">
        <v>180</v>
      </c>
      <c r="AU355" s="18" t="s">
        <v>87</v>
      </c>
    </row>
    <row r="356" spans="2:65" s="1" customFormat="1" ht="10.199999999999999" x14ac:dyDescent="0.2">
      <c r="B356" s="34"/>
      <c r="D356" s="152" t="s">
        <v>182</v>
      </c>
      <c r="F356" s="153" t="s">
        <v>1074</v>
      </c>
      <c r="I356" s="150"/>
      <c r="L356" s="34"/>
      <c r="M356" s="151"/>
      <c r="T356" s="55"/>
      <c r="AT356" s="18" t="s">
        <v>182</v>
      </c>
      <c r="AU356" s="18" t="s">
        <v>87</v>
      </c>
    </row>
    <row r="357" spans="2:65" s="12" customFormat="1" ht="10.199999999999999" x14ac:dyDescent="0.2">
      <c r="B357" s="154"/>
      <c r="D357" s="148" t="s">
        <v>184</v>
      </c>
      <c r="E357" s="155" t="s">
        <v>34</v>
      </c>
      <c r="F357" s="156" t="s">
        <v>87</v>
      </c>
      <c r="H357" s="157">
        <v>2</v>
      </c>
      <c r="I357" s="158"/>
      <c r="L357" s="154"/>
      <c r="M357" s="159"/>
      <c r="T357" s="160"/>
      <c r="AT357" s="155" t="s">
        <v>184</v>
      </c>
      <c r="AU357" s="155" t="s">
        <v>87</v>
      </c>
      <c r="AV357" s="12" t="s">
        <v>87</v>
      </c>
      <c r="AW357" s="12" t="s">
        <v>39</v>
      </c>
      <c r="AX357" s="12" t="s">
        <v>85</v>
      </c>
      <c r="AY357" s="155" t="s">
        <v>172</v>
      </c>
    </row>
    <row r="358" spans="2:65" s="1" customFormat="1" ht="16.5" customHeight="1" x14ac:dyDescent="0.2">
      <c r="B358" s="34"/>
      <c r="C358" s="187" t="s">
        <v>1075</v>
      </c>
      <c r="D358" s="187" t="s">
        <v>940</v>
      </c>
      <c r="E358" s="188" t="s">
        <v>1076</v>
      </c>
      <c r="F358" s="189" t="s">
        <v>1077</v>
      </c>
      <c r="G358" s="190" t="s">
        <v>188</v>
      </c>
      <c r="H358" s="191">
        <v>2</v>
      </c>
      <c r="I358" s="192"/>
      <c r="J358" s="193">
        <f>ROUND(I358*H358,2)</f>
        <v>0</v>
      </c>
      <c r="K358" s="194"/>
      <c r="L358" s="195"/>
      <c r="M358" s="196" t="s">
        <v>34</v>
      </c>
      <c r="N358" s="197" t="s">
        <v>49</v>
      </c>
      <c r="P358" s="144">
        <f>O358*H358</f>
        <v>0</v>
      </c>
      <c r="Q358" s="144">
        <v>1.5E-3</v>
      </c>
      <c r="R358" s="144">
        <f>Q358*H358</f>
        <v>3.0000000000000001E-3</v>
      </c>
      <c r="S358" s="144">
        <v>0</v>
      </c>
      <c r="T358" s="145">
        <f>S358*H358</f>
        <v>0</v>
      </c>
      <c r="AR358" s="146" t="s">
        <v>445</v>
      </c>
      <c r="AT358" s="146" t="s">
        <v>940</v>
      </c>
      <c r="AU358" s="146" t="s">
        <v>87</v>
      </c>
      <c r="AY358" s="18" t="s">
        <v>172</v>
      </c>
      <c r="BE358" s="147">
        <f>IF(N358="základní",J358,0)</f>
        <v>0</v>
      </c>
      <c r="BF358" s="147">
        <f>IF(N358="snížená",J358,0)</f>
        <v>0</v>
      </c>
      <c r="BG358" s="147">
        <f>IF(N358="zákl. přenesená",J358,0)</f>
        <v>0</v>
      </c>
      <c r="BH358" s="147">
        <f>IF(N358="sníž. přenesená",J358,0)</f>
        <v>0</v>
      </c>
      <c r="BI358" s="147">
        <f>IF(N358="nulová",J358,0)</f>
        <v>0</v>
      </c>
      <c r="BJ358" s="18" t="s">
        <v>85</v>
      </c>
      <c r="BK358" s="147">
        <f>ROUND(I358*H358,2)</f>
        <v>0</v>
      </c>
      <c r="BL358" s="18" t="s">
        <v>329</v>
      </c>
      <c r="BM358" s="146" t="s">
        <v>1078</v>
      </c>
    </row>
    <row r="359" spans="2:65" s="1" customFormat="1" ht="10.199999999999999" x14ac:dyDescent="0.2">
      <c r="B359" s="34"/>
      <c r="D359" s="148" t="s">
        <v>180</v>
      </c>
      <c r="F359" s="149" t="s">
        <v>1077</v>
      </c>
      <c r="I359" s="150"/>
      <c r="L359" s="34"/>
      <c r="M359" s="151"/>
      <c r="T359" s="55"/>
      <c r="AT359" s="18" t="s">
        <v>180</v>
      </c>
      <c r="AU359" s="18" t="s">
        <v>87</v>
      </c>
    </row>
    <row r="360" spans="2:65" s="1" customFormat="1" ht="16.5" customHeight="1" x14ac:dyDescent="0.2">
      <c r="B360" s="34"/>
      <c r="C360" s="134" t="s">
        <v>1079</v>
      </c>
      <c r="D360" s="134" t="s">
        <v>174</v>
      </c>
      <c r="E360" s="135" t="s">
        <v>1080</v>
      </c>
      <c r="F360" s="136" t="s">
        <v>1081</v>
      </c>
      <c r="G360" s="137" t="s">
        <v>188</v>
      </c>
      <c r="H360" s="138">
        <v>2</v>
      </c>
      <c r="I360" s="139"/>
      <c r="J360" s="140">
        <f>ROUND(I360*H360,2)</f>
        <v>0</v>
      </c>
      <c r="K360" s="141"/>
      <c r="L360" s="34"/>
      <c r="M360" s="142" t="s">
        <v>34</v>
      </c>
      <c r="N360" s="143" t="s">
        <v>49</v>
      </c>
      <c r="P360" s="144">
        <f>O360*H360</f>
        <v>0</v>
      </c>
      <c r="Q360" s="144">
        <v>1.6800000000000001E-3</v>
      </c>
      <c r="R360" s="144">
        <f>Q360*H360</f>
        <v>3.3600000000000001E-3</v>
      </c>
      <c r="S360" s="144">
        <v>0</v>
      </c>
      <c r="T360" s="145">
        <f>S360*H360</f>
        <v>0</v>
      </c>
      <c r="AR360" s="146" t="s">
        <v>329</v>
      </c>
      <c r="AT360" s="146" t="s">
        <v>174</v>
      </c>
      <c r="AU360" s="146" t="s">
        <v>87</v>
      </c>
      <c r="AY360" s="18" t="s">
        <v>172</v>
      </c>
      <c r="BE360" s="147">
        <f>IF(N360="základní",J360,0)</f>
        <v>0</v>
      </c>
      <c r="BF360" s="147">
        <f>IF(N360="snížená",J360,0)</f>
        <v>0</v>
      </c>
      <c r="BG360" s="147">
        <f>IF(N360="zákl. přenesená",J360,0)</f>
        <v>0</v>
      </c>
      <c r="BH360" s="147">
        <f>IF(N360="sníž. přenesená",J360,0)</f>
        <v>0</v>
      </c>
      <c r="BI360" s="147">
        <f>IF(N360="nulová",J360,0)</f>
        <v>0</v>
      </c>
      <c r="BJ360" s="18" t="s">
        <v>85</v>
      </c>
      <c r="BK360" s="147">
        <f>ROUND(I360*H360,2)</f>
        <v>0</v>
      </c>
      <c r="BL360" s="18" t="s">
        <v>329</v>
      </c>
      <c r="BM360" s="146" t="s">
        <v>1082</v>
      </c>
    </row>
    <row r="361" spans="2:65" s="1" customFormat="1" ht="10.199999999999999" x14ac:dyDescent="0.2">
      <c r="B361" s="34"/>
      <c r="D361" s="148" t="s">
        <v>180</v>
      </c>
      <c r="F361" s="149" t="s">
        <v>1081</v>
      </c>
      <c r="I361" s="150"/>
      <c r="L361" s="34"/>
      <c r="M361" s="151"/>
      <c r="T361" s="55"/>
      <c r="AT361" s="18" t="s">
        <v>180</v>
      </c>
      <c r="AU361" s="18" t="s">
        <v>87</v>
      </c>
    </row>
    <row r="362" spans="2:65" s="12" customFormat="1" ht="10.199999999999999" x14ac:dyDescent="0.2">
      <c r="B362" s="154"/>
      <c r="D362" s="148" t="s">
        <v>184</v>
      </c>
      <c r="E362" s="155" t="s">
        <v>34</v>
      </c>
      <c r="F362" s="156" t="s">
        <v>1083</v>
      </c>
      <c r="H362" s="157">
        <v>2</v>
      </c>
      <c r="I362" s="158"/>
      <c r="L362" s="154"/>
      <c r="M362" s="159"/>
      <c r="T362" s="160"/>
      <c r="AT362" s="155" t="s">
        <v>184</v>
      </c>
      <c r="AU362" s="155" t="s">
        <v>87</v>
      </c>
      <c r="AV362" s="12" t="s">
        <v>87</v>
      </c>
      <c r="AW362" s="12" t="s">
        <v>39</v>
      </c>
      <c r="AX362" s="12" t="s">
        <v>85</v>
      </c>
      <c r="AY362" s="155" t="s">
        <v>172</v>
      </c>
    </row>
    <row r="363" spans="2:65" s="1" customFormat="1" ht="16.5" customHeight="1" x14ac:dyDescent="0.2">
      <c r="B363" s="34"/>
      <c r="C363" s="134" t="s">
        <v>1084</v>
      </c>
      <c r="D363" s="134" t="s">
        <v>174</v>
      </c>
      <c r="E363" s="135" t="s">
        <v>1085</v>
      </c>
      <c r="F363" s="136" t="s">
        <v>1086</v>
      </c>
      <c r="G363" s="137" t="s">
        <v>228</v>
      </c>
      <c r="H363" s="138">
        <v>6.0000000000000001E-3</v>
      </c>
      <c r="I363" s="139"/>
      <c r="J363" s="140">
        <f>ROUND(I363*H363,2)</f>
        <v>0</v>
      </c>
      <c r="K363" s="141"/>
      <c r="L363" s="34"/>
      <c r="M363" s="142" t="s">
        <v>34</v>
      </c>
      <c r="N363" s="143" t="s">
        <v>49</v>
      </c>
      <c r="P363" s="144">
        <f>O363*H363</f>
        <v>0</v>
      </c>
      <c r="Q363" s="144">
        <v>0</v>
      </c>
      <c r="R363" s="144">
        <f>Q363*H363</f>
        <v>0</v>
      </c>
      <c r="S363" s="144">
        <v>0</v>
      </c>
      <c r="T363" s="145">
        <f>S363*H363</f>
        <v>0</v>
      </c>
      <c r="AR363" s="146" t="s">
        <v>329</v>
      </c>
      <c r="AT363" s="146" t="s">
        <v>174</v>
      </c>
      <c r="AU363" s="146" t="s">
        <v>87</v>
      </c>
      <c r="AY363" s="18" t="s">
        <v>172</v>
      </c>
      <c r="BE363" s="147">
        <f>IF(N363="základní",J363,0)</f>
        <v>0</v>
      </c>
      <c r="BF363" s="147">
        <f>IF(N363="snížená",J363,0)</f>
        <v>0</v>
      </c>
      <c r="BG363" s="147">
        <f>IF(N363="zákl. přenesená",J363,0)</f>
        <v>0</v>
      </c>
      <c r="BH363" s="147">
        <f>IF(N363="sníž. přenesená",J363,0)</f>
        <v>0</v>
      </c>
      <c r="BI363" s="147">
        <f>IF(N363="nulová",J363,0)</f>
        <v>0</v>
      </c>
      <c r="BJ363" s="18" t="s">
        <v>85</v>
      </c>
      <c r="BK363" s="147">
        <f>ROUND(I363*H363,2)</f>
        <v>0</v>
      </c>
      <c r="BL363" s="18" t="s">
        <v>329</v>
      </c>
      <c r="BM363" s="146" t="s">
        <v>1087</v>
      </c>
    </row>
    <row r="364" spans="2:65" s="1" customFormat="1" ht="19.2" x14ac:dyDescent="0.2">
      <c r="B364" s="34"/>
      <c r="D364" s="148" t="s">
        <v>180</v>
      </c>
      <c r="F364" s="149" t="s">
        <v>1088</v>
      </c>
      <c r="I364" s="150"/>
      <c r="L364" s="34"/>
      <c r="M364" s="151"/>
      <c r="T364" s="55"/>
      <c r="AT364" s="18" t="s">
        <v>180</v>
      </c>
      <c r="AU364" s="18" t="s">
        <v>87</v>
      </c>
    </row>
    <row r="365" spans="2:65" s="1" customFormat="1" ht="10.199999999999999" x14ac:dyDescent="0.2">
      <c r="B365" s="34"/>
      <c r="D365" s="152" t="s">
        <v>182</v>
      </c>
      <c r="F365" s="153" t="s">
        <v>1089</v>
      </c>
      <c r="I365" s="150"/>
      <c r="L365" s="34"/>
      <c r="M365" s="151"/>
      <c r="T365" s="55"/>
      <c r="AT365" s="18" t="s">
        <v>182</v>
      </c>
      <c r="AU365" s="18" t="s">
        <v>87</v>
      </c>
    </row>
    <row r="366" spans="2:65" s="11" customFormat="1" ht="22.8" customHeight="1" x14ac:dyDescent="0.25">
      <c r="B366" s="122"/>
      <c r="D366" s="123" t="s">
        <v>77</v>
      </c>
      <c r="E366" s="132" t="s">
        <v>1090</v>
      </c>
      <c r="F366" s="132" t="s">
        <v>1091</v>
      </c>
      <c r="I366" s="125"/>
      <c r="J366" s="133">
        <f>BK366</f>
        <v>0</v>
      </c>
      <c r="L366" s="122"/>
      <c r="M366" s="127"/>
      <c r="P366" s="128">
        <f>SUM(P367:P375)</f>
        <v>0</v>
      </c>
      <c r="R366" s="128">
        <f>SUM(R367:R375)</f>
        <v>0</v>
      </c>
      <c r="T366" s="129">
        <f>SUM(T367:T375)</f>
        <v>0</v>
      </c>
      <c r="AR366" s="123" t="s">
        <v>87</v>
      </c>
      <c r="AT366" s="130" t="s">
        <v>77</v>
      </c>
      <c r="AU366" s="130" t="s">
        <v>85</v>
      </c>
      <c r="AY366" s="123" t="s">
        <v>172</v>
      </c>
      <c r="BK366" s="131">
        <f>SUM(BK367:BK375)</f>
        <v>0</v>
      </c>
    </row>
    <row r="367" spans="2:65" s="1" customFormat="1" ht="16.5" customHeight="1" x14ac:dyDescent="0.2">
      <c r="B367" s="34"/>
      <c r="C367" s="134" t="s">
        <v>1092</v>
      </c>
      <c r="D367" s="134" t="s">
        <v>174</v>
      </c>
      <c r="E367" s="135" t="s">
        <v>1093</v>
      </c>
      <c r="F367" s="136" t="s">
        <v>1094</v>
      </c>
      <c r="G367" s="137" t="s">
        <v>935</v>
      </c>
      <c r="H367" s="138">
        <v>8.4</v>
      </c>
      <c r="I367" s="139"/>
      <c r="J367" s="140">
        <f>ROUND(I367*H367,2)</f>
        <v>0</v>
      </c>
      <c r="K367" s="141"/>
      <c r="L367" s="34"/>
      <c r="M367" s="142" t="s">
        <v>34</v>
      </c>
      <c r="N367" s="143" t="s">
        <v>49</v>
      </c>
      <c r="P367" s="144">
        <f>O367*H367</f>
        <v>0</v>
      </c>
      <c r="Q367" s="144">
        <v>0</v>
      </c>
      <c r="R367" s="144">
        <f>Q367*H367</f>
        <v>0</v>
      </c>
      <c r="S367" s="144">
        <v>0</v>
      </c>
      <c r="T367" s="145">
        <f>S367*H367</f>
        <v>0</v>
      </c>
      <c r="AR367" s="146" t="s">
        <v>329</v>
      </c>
      <c r="AT367" s="146" t="s">
        <v>174</v>
      </c>
      <c r="AU367" s="146" t="s">
        <v>87</v>
      </c>
      <c r="AY367" s="18" t="s">
        <v>172</v>
      </c>
      <c r="BE367" s="147">
        <f>IF(N367="základní",J367,0)</f>
        <v>0</v>
      </c>
      <c r="BF367" s="147">
        <f>IF(N367="snížená",J367,0)</f>
        <v>0</v>
      </c>
      <c r="BG367" s="147">
        <f>IF(N367="zákl. přenesená",J367,0)</f>
        <v>0</v>
      </c>
      <c r="BH367" s="147">
        <f>IF(N367="sníž. přenesená",J367,0)</f>
        <v>0</v>
      </c>
      <c r="BI367" s="147">
        <f>IF(N367="nulová",J367,0)</f>
        <v>0</v>
      </c>
      <c r="BJ367" s="18" t="s">
        <v>85</v>
      </c>
      <c r="BK367" s="147">
        <f>ROUND(I367*H367,2)</f>
        <v>0</v>
      </c>
      <c r="BL367" s="18" t="s">
        <v>329</v>
      </c>
      <c r="BM367" s="146" t="s">
        <v>1095</v>
      </c>
    </row>
    <row r="368" spans="2:65" s="1" customFormat="1" ht="10.199999999999999" x14ac:dyDescent="0.2">
      <c r="B368" s="34"/>
      <c r="D368" s="148" t="s">
        <v>180</v>
      </c>
      <c r="F368" s="149" t="s">
        <v>1094</v>
      </c>
      <c r="I368" s="150"/>
      <c r="L368" s="34"/>
      <c r="M368" s="151"/>
      <c r="T368" s="55"/>
      <c r="AT368" s="18" t="s">
        <v>180</v>
      </c>
      <c r="AU368" s="18" t="s">
        <v>87</v>
      </c>
    </row>
    <row r="369" spans="2:65" s="12" customFormat="1" ht="10.199999999999999" x14ac:dyDescent="0.2">
      <c r="B369" s="154"/>
      <c r="D369" s="148" t="s">
        <v>184</v>
      </c>
      <c r="E369" s="155" t="s">
        <v>34</v>
      </c>
      <c r="F369" s="156" t="s">
        <v>1096</v>
      </c>
      <c r="H369" s="157">
        <v>8.4</v>
      </c>
      <c r="I369" s="158"/>
      <c r="L369" s="154"/>
      <c r="M369" s="159"/>
      <c r="T369" s="160"/>
      <c r="AT369" s="155" t="s">
        <v>184</v>
      </c>
      <c r="AU369" s="155" t="s">
        <v>87</v>
      </c>
      <c r="AV369" s="12" t="s">
        <v>87</v>
      </c>
      <c r="AW369" s="12" t="s">
        <v>39</v>
      </c>
      <c r="AX369" s="12" t="s">
        <v>85</v>
      </c>
      <c r="AY369" s="155" t="s">
        <v>172</v>
      </c>
    </row>
    <row r="370" spans="2:65" s="1" customFormat="1" ht="16.5" customHeight="1" x14ac:dyDescent="0.2">
      <c r="B370" s="34"/>
      <c r="C370" s="134" t="s">
        <v>1097</v>
      </c>
      <c r="D370" s="134" t="s">
        <v>174</v>
      </c>
      <c r="E370" s="135" t="s">
        <v>1098</v>
      </c>
      <c r="F370" s="136" t="s">
        <v>1099</v>
      </c>
      <c r="G370" s="137" t="s">
        <v>935</v>
      </c>
      <c r="H370" s="138">
        <v>16.8</v>
      </c>
      <c r="I370" s="139"/>
      <c r="J370" s="140">
        <f>ROUND(I370*H370,2)</f>
        <v>0</v>
      </c>
      <c r="K370" s="141"/>
      <c r="L370" s="34"/>
      <c r="M370" s="142" t="s">
        <v>34</v>
      </c>
      <c r="N370" s="143" t="s">
        <v>49</v>
      </c>
      <c r="P370" s="144">
        <f>O370*H370</f>
        <v>0</v>
      </c>
      <c r="Q370" s="144">
        <v>0</v>
      </c>
      <c r="R370" s="144">
        <f>Q370*H370</f>
        <v>0</v>
      </c>
      <c r="S370" s="144">
        <v>0</v>
      </c>
      <c r="T370" s="145">
        <f>S370*H370</f>
        <v>0</v>
      </c>
      <c r="AR370" s="146" t="s">
        <v>329</v>
      </c>
      <c r="AT370" s="146" t="s">
        <v>174</v>
      </c>
      <c r="AU370" s="146" t="s">
        <v>87</v>
      </c>
      <c r="AY370" s="18" t="s">
        <v>172</v>
      </c>
      <c r="BE370" s="147">
        <f>IF(N370="základní",J370,0)</f>
        <v>0</v>
      </c>
      <c r="BF370" s="147">
        <f>IF(N370="snížená",J370,0)</f>
        <v>0</v>
      </c>
      <c r="BG370" s="147">
        <f>IF(N370="zákl. přenesená",J370,0)</f>
        <v>0</v>
      </c>
      <c r="BH370" s="147">
        <f>IF(N370="sníž. přenesená",J370,0)</f>
        <v>0</v>
      </c>
      <c r="BI370" s="147">
        <f>IF(N370="nulová",J370,0)</f>
        <v>0</v>
      </c>
      <c r="BJ370" s="18" t="s">
        <v>85</v>
      </c>
      <c r="BK370" s="147">
        <f>ROUND(I370*H370,2)</f>
        <v>0</v>
      </c>
      <c r="BL370" s="18" t="s">
        <v>329</v>
      </c>
      <c r="BM370" s="146" t="s">
        <v>1100</v>
      </c>
    </row>
    <row r="371" spans="2:65" s="1" customFormat="1" ht="10.199999999999999" x14ac:dyDescent="0.2">
      <c r="B371" s="34"/>
      <c r="D371" s="148" t="s">
        <v>180</v>
      </c>
      <c r="F371" s="149" t="s">
        <v>1094</v>
      </c>
      <c r="I371" s="150"/>
      <c r="L371" s="34"/>
      <c r="M371" s="151"/>
      <c r="T371" s="55"/>
      <c r="AT371" s="18" t="s">
        <v>180</v>
      </c>
      <c r="AU371" s="18" t="s">
        <v>87</v>
      </c>
    </row>
    <row r="372" spans="2:65" s="12" customFormat="1" ht="10.199999999999999" x14ac:dyDescent="0.2">
      <c r="B372" s="154"/>
      <c r="D372" s="148" t="s">
        <v>184</v>
      </c>
      <c r="E372" s="155" t="s">
        <v>34</v>
      </c>
      <c r="F372" s="156" t="s">
        <v>1101</v>
      </c>
      <c r="H372" s="157">
        <v>16.8</v>
      </c>
      <c r="I372" s="158"/>
      <c r="L372" s="154"/>
      <c r="M372" s="159"/>
      <c r="T372" s="160"/>
      <c r="AT372" s="155" t="s">
        <v>184</v>
      </c>
      <c r="AU372" s="155" t="s">
        <v>87</v>
      </c>
      <c r="AV372" s="12" t="s">
        <v>87</v>
      </c>
      <c r="AW372" s="12" t="s">
        <v>39</v>
      </c>
      <c r="AX372" s="12" t="s">
        <v>85</v>
      </c>
      <c r="AY372" s="155" t="s">
        <v>172</v>
      </c>
    </row>
    <row r="373" spans="2:65" s="1" customFormat="1" ht="16.5" customHeight="1" x14ac:dyDescent="0.2">
      <c r="B373" s="34"/>
      <c r="C373" s="134" t="s">
        <v>1102</v>
      </c>
      <c r="D373" s="134" t="s">
        <v>174</v>
      </c>
      <c r="E373" s="135" t="s">
        <v>1103</v>
      </c>
      <c r="F373" s="136" t="s">
        <v>1104</v>
      </c>
      <c r="G373" s="137" t="s">
        <v>1105</v>
      </c>
      <c r="H373" s="198"/>
      <c r="I373" s="139"/>
      <c r="J373" s="140">
        <f>ROUND(I373*H373,2)</f>
        <v>0</v>
      </c>
      <c r="K373" s="141"/>
      <c r="L373" s="34"/>
      <c r="M373" s="142" t="s">
        <v>34</v>
      </c>
      <c r="N373" s="143" t="s">
        <v>49</v>
      </c>
      <c r="P373" s="144">
        <f>O373*H373</f>
        <v>0</v>
      </c>
      <c r="Q373" s="144">
        <v>0</v>
      </c>
      <c r="R373" s="144">
        <f>Q373*H373</f>
        <v>0</v>
      </c>
      <c r="S373" s="144">
        <v>0</v>
      </c>
      <c r="T373" s="145">
        <f>S373*H373</f>
        <v>0</v>
      </c>
      <c r="AR373" s="146" t="s">
        <v>329</v>
      </c>
      <c r="AT373" s="146" t="s">
        <v>174</v>
      </c>
      <c r="AU373" s="146" t="s">
        <v>87</v>
      </c>
      <c r="AY373" s="18" t="s">
        <v>172</v>
      </c>
      <c r="BE373" s="147">
        <f>IF(N373="základní",J373,0)</f>
        <v>0</v>
      </c>
      <c r="BF373" s="147">
        <f>IF(N373="snížená",J373,0)</f>
        <v>0</v>
      </c>
      <c r="BG373" s="147">
        <f>IF(N373="zákl. přenesená",J373,0)</f>
        <v>0</v>
      </c>
      <c r="BH373" s="147">
        <f>IF(N373="sníž. přenesená",J373,0)</f>
        <v>0</v>
      </c>
      <c r="BI373" s="147">
        <f>IF(N373="nulová",J373,0)</f>
        <v>0</v>
      </c>
      <c r="BJ373" s="18" t="s">
        <v>85</v>
      </c>
      <c r="BK373" s="147">
        <f>ROUND(I373*H373,2)</f>
        <v>0</v>
      </c>
      <c r="BL373" s="18" t="s">
        <v>329</v>
      </c>
      <c r="BM373" s="146" t="s">
        <v>1106</v>
      </c>
    </row>
    <row r="374" spans="2:65" s="1" customFormat="1" ht="19.2" x14ac:dyDescent="0.2">
      <c r="B374" s="34"/>
      <c r="D374" s="148" t="s">
        <v>180</v>
      </c>
      <c r="F374" s="149" t="s">
        <v>1107</v>
      </c>
      <c r="I374" s="150"/>
      <c r="L374" s="34"/>
      <c r="M374" s="151"/>
      <c r="T374" s="55"/>
      <c r="AT374" s="18" t="s">
        <v>180</v>
      </c>
      <c r="AU374" s="18" t="s">
        <v>87</v>
      </c>
    </row>
    <row r="375" spans="2:65" s="1" customFormat="1" ht="10.199999999999999" x14ac:dyDescent="0.2">
      <c r="B375" s="34"/>
      <c r="D375" s="152" t="s">
        <v>182</v>
      </c>
      <c r="F375" s="153" t="s">
        <v>1108</v>
      </c>
      <c r="I375" s="150"/>
      <c r="L375" s="34"/>
      <c r="M375" s="151"/>
      <c r="T375" s="55"/>
      <c r="AT375" s="18" t="s">
        <v>182</v>
      </c>
      <c r="AU375" s="18" t="s">
        <v>87</v>
      </c>
    </row>
    <row r="376" spans="2:65" s="11" customFormat="1" ht="22.8" customHeight="1" x14ac:dyDescent="0.25">
      <c r="B376" s="122"/>
      <c r="D376" s="123" t="s">
        <v>77</v>
      </c>
      <c r="E376" s="132" t="s">
        <v>1109</v>
      </c>
      <c r="F376" s="132" t="s">
        <v>1110</v>
      </c>
      <c r="I376" s="125"/>
      <c r="J376" s="133">
        <f>BK376</f>
        <v>0</v>
      </c>
      <c r="L376" s="122"/>
      <c r="M376" s="127"/>
      <c r="P376" s="128">
        <f>SUM(P377:P382)</f>
        <v>0</v>
      </c>
      <c r="R376" s="128">
        <f>SUM(R377:R382)</f>
        <v>1.0923800000000001E-2</v>
      </c>
      <c r="T376" s="129">
        <f>SUM(T377:T382)</f>
        <v>0</v>
      </c>
      <c r="AR376" s="123" t="s">
        <v>87</v>
      </c>
      <c r="AT376" s="130" t="s">
        <v>77</v>
      </c>
      <c r="AU376" s="130" t="s">
        <v>85</v>
      </c>
      <c r="AY376" s="123" t="s">
        <v>172</v>
      </c>
      <c r="BK376" s="131">
        <f>SUM(BK377:BK382)</f>
        <v>0</v>
      </c>
    </row>
    <row r="377" spans="2:65" s="1" customFormat="1" ht="24.15" customHeight="1" x14ac:dyDescent="0.2">
      <c r="B377" s="34"/>
      <c r="C377" s="134" t="s">
        <v>1111</v>
      </c>
      <c r="D377" s="134" t="s">
        <v>174</v>
      </c>
      <c r="E377" s="135" t="s">
        <v>1112</v>
      </c>
      <c r="F377" s="136" t="s">
        <v>1113</v>
      </c>
      <c r="G377" s="137" t="s">
        <v>935</v>
      </c>
      <c r="H377" s="138">
        <v>5.66</v>
      </c>
      <c r="I377" s="139"/>
      <c r="J377" s="140">
        <f>ROUND(I377*H377,2)</f>
        <v>0</v>
      </c>
      <c r="K377" s="141"/>
      <c r="L377" s="34"/>
      <c r="M377" s="142" t="s">
        <v>34</v>
      </c>
      <c r="N377" s="143" t="s">
        <v>49</v>
      </c>
      <c r="P377" s="144">
        <f>O377*H377</f>
        <v>0</v>
      </c>
      <c r="Q377" s="144">
        <v>1.9300000000000001E-3</v>
      </c>
      <c r="R377" s="144">
        <f>Q377*H377</f>
        <v>1.0923800000000001E-2</v>
      </c>
      <c r="S377" s="144">
        <v>0</v>
      </c>
      <c r="T377" s="145">
        <f>S377*H377</f>
        <v>0</v>
      </c>
      <c r="AR377" s="146" t="s">
        <v>329</v>
      </c>
      <c r="AT377" s="146" t="s">
        <v>174</v>
      </c>
      <c r="AU377" s="146" t="s">
        <v>87</v>
      </c>
      <c r="AY377" s="18" t="s">
        <v>172</v>
      </c>
      <c r="BE377" s="147">
        <f>IF(N377="základní",J377,0)</f>
        <v>0</v>
      </c>
      <c r="BF377" s="147">
        <f>IF(N377="snížená",J377,0)</f>
        <v>0</v>
      </c>
      <c r="BG377" s="147">
        <f>IF(N377="zákl. přenesená",J377,0)</f>
        <v>0</v>
      </c>
      <c r="BH377" s="147">
        <f>IF(N377="sníž. přenesená",J377,0)</f>
        <v>0</v>
      </c>
      <c r="BI377" s="147">
        <f>IF(N377="nulová",J377,0)</f>
        <v>0</v>
      </c>
      <c r="BJ377" s="18" t="s">
        <v>85</v>
      </c>
      <c r="BK377" s="147">
        <f>ROUND(I377*H377,2)</f>
        <v>0</v>
      </c>
      <c r="BL377" s="18" t="s">
        <v>329</v>
      </c>
      <c r="BM377" s="146" t="s">
        <v>1114</v>
      </c>
    </row>
    <row r="378" spans="2:65" s="1" customFormat="1" ht="10.199999999999999" x14ac:dyDescent="0.2">
      <c r="B378" s="34"/>
      <c r="D378" s="148" t="s">
        <v>180</v>
      </c>
      <c r="F378" s="149" t="s">
        <v>1113</v>
      </c>
      <c r="I378" s="150"/>
      <c r="L378" s="34"/>
      <c r="M378" s="151"/>
      <c r="T378" s="55"/>
      <c r="AT378" s="18" t="s">
        <v>180</v>
      </c>
      <c r="AU378" s="18" t="s">
        <v>87</v>
      </c>
    </row>
    <row r="379" spans="2:65" s="12" customFormat="1" ht="10.199999999999999" x14ac:dyDescent="0.2">
      <c r="B379" s="154"/>
      <c r="D379" s="148" t="s">
        <v>184</v>
      </c>
      <c r="E379" s="155" t="s">
        <v>34</v>
      </c>
      <c r="F379" s="156" t="s">
        <v>1115</v>
      </c>
      <c r="H379" s="157">
        <v>5.66</v>
      </c>
      <c r="I379" s="158"/>
      <c r="L379" s="154"/>
      <c r="M379" s="159"/>
      <c r="T379" s="160"/>
      <c r="AT379" s="155" t="s">
        <v>184</v>
      </c>
      <c r="AU379" s="155" t="s">
        <v>87</v>
      </c>
      <c r="AV379" s="12" t="s">
        <v>87</v>
      </c>
      <c r="AW379" s="12" t="s">
        <v>39</v>
      </c>
      <c r="AX379" s="12" t="s">
        <v>85</v>
      </c>
      <c r="AY379" s="155" t="s">
        <v>172</v>
      </c>
    </row>
    <row r="380" spans="2:65" s="1" customFormat="1" ht="16.5" customHeight="1" x14ac:dyDescent="0.2">
      <c r="B380" s="34"/>
      <c r="C380" s="134" t="s">
        <v>1116</v>
      </c>
      <c r="D380" s="134" t="s">
        <v>174</v>
      </c>
      <c r="E380" s="135" t="s">
        <v>1117</v>
      </c>
      <c r="F380" s="136" t="s">
        <v>1118</v>
      </c>
      <c r="G380" s="137" t="s">
        <v>228</v>
      </c>
      <c r="H380" s="138">
        <v>1.0999999999999999E-2</v>
      </c>
      <c r="I380" s="139"/>
      <c r="J380" s="140">
        <f>ROUND(I380*H380,2)</f>
        <v>0</v>
      </c>
      <c r="K380" s="141"/>
      <c r="L380" s="34"/>
      <c r="M380" s="142" t="s">
        <v>34</v>
      </c>
      <c r="N380" s="143" t="s">
        <v>49</v>
      </c>
      <c r="P380" s="144">
        <f>O380*H380</f>
        <v>0</v>
      </c>
      <c r="Q380" s="144">
        <v>0</v>
      </c>
      <c r="R380" s="144">
        <f>Q380*H380</f>
        <v>0</v>
      </c>
      <c r="S380" s="144">
        <v>0</v>
      </c>
      <c r="T380" s="145">
        <f>S380*H380</f>
        <v>0</v>
      </c>
      <c r="AR380" s="146" t="s">
        <v>329</v>
      </c>
      <c r="AT380" s="146" t="s">
        <v>174</v>
      </c>
      <c r="AU380" s="146" t="s">
        <v>87</v>
      </c>
      <c r="AY380" s="18" t="s">
        <v>172</v>
      </c>
      <c r="BE380" s="147">
        <f>IF(N380="základní",J380,0)</f>
        <v>0</v>
      </c>
      <c r="BF380" s="147">
        <f>IF(N380="snížená",J380,0)</f>
        <v>0</v>
      </c>
      <c r="BG380" s="147">
        <f>IF(N380="zákl. přenesená",J380,0)</f>
        <v>0</v>
      </c>
      <c r="BH380" s="147">
        <f>IF(N380="sníž. přenesená",J380,0)</f>
        <v>0</v>
      </c>
      <c r="BI380" s="147">
        <f>IF(N380="nulová",J380,0)</f>
        <v>0</v>
      </c>
      <c r="BJ380" s="18" t="s">
        <v>85</v>
      </c>
      <c r="BK380" s="147">
        <f>ROUND(I380*H380,2)</f>
        <v>0</v>
      </c>
      <c r="BL380" s="18" t="s">
        <v>329</v>
      </c>
      <c r="BM380" s="146" t="s">
        <v>1119</v>
      </c>
    </row>
    <row r="381" spans="2:65" s="1" customFormat="1" ht="19.2" x14ac:dyDescent="0.2">
      <c r="B381" s="34"/>
      <c r="D381" s="148" t="s">
        <v>180</v>
      </c>
      <c r="F381" s="149" t="s">
        <v>1120</v>
      </c>
      <c r="I381" s="150"/>
      <c r="L381" s="34"/>
      <c r="M381" s="151"/>
      <c r="T381" s="55"/>
      <c r="AT381" s="18" t="s">
        <v>180</v>
      </c>
      <c r="AU381" s="18" t="s">
        <v>87</v>
      </c>
    </row>
    <row r="382" spans="2:65" s="1" customFormat="1" ht="10.199999999999999" x14ac:dyDescent="0.2">
      <c r="B382" s="34"/>
      <c r="D382" s="152" t="s">
        <v>182</v>
      </c>
      <c r="F382" s="153" t="s">
        <v>1121</v>
      </c>
      <c r="I382" s="150"/>
      <c r="L382" s="34"/>
      <c r="M382" s="151"/>
      <c r="T382" s="55"/>
      <c r="AT382" s="18" t="s">
        <v>182</v>
      </c>
      <c r="AU382" s="18" t="s">
        <v>87</v>
      </c>
    </row>
    <row r="383" spans="2:65" s="11" customFormat="1" ht="22.8" customHeight="1" x14ac:dyDescent="0.25">
      <c r="B383" s="122"/>
      <c r="D383" s="123" t="s">
        <v>77</v>
      </c>
      <c r="E383" s="132" t="s">
        <v>1122</v>
      </c>
      <c r="F383" s="132" t="s">
        <v>1123</v>
      </c>
      <c r="I383" s="125"/>
      <c r="J383" s="133">
        <f>BK383</f>
        <v>0</v>
      </c>
      <c r="L383" s="122"/>
      <c r="M383" s="127"/>
      <c r="P383" s="128">
        <f>SUM(P384:P395)</f>
        <v>0</v>
      </c>
      <c r="R383" s="128">
        <f>SUM(R384:R395)</f>
        <v>0</v>
      </c>
      <c r="T383" s="129">
        <f>SUM(T384:T395)</f>
        <v>0</v>
      </c>
      <c r="AR383" s="123" t="s">
        <v>87</v>
      </c>
      <c r="AT383" s="130" t="s">
        <v>77</v>
      </c>
      <c r="AU383" s="130" t="s">
        <v>85</v>
      </c>
      <c r="AY383" s="123" t="s">
        <v>172</v>
      </c>
      <c r="BK383" s="131">
        <f>SUM(BK384:BK395)</f>
        <v>0</v>
      </c>
    </row>
    <row r="384" spans="2:65" s="1" customFormat="1" ht="33" customHeight="1" x14ac:dyDescent="0.2">
      <c r="B384" s="34"/>
      <c r="C384" s="134" t="s">
        <v>1124</v>
      </c>
      <c r="D384" s="134" t="s">
        <v>174</v>
      </c>
      <c r="E384" s="135" t="s">
        <v>1125</v>
      </c>
      <c r="F384" s="136" t="s">
        <v>1126</v>
      </c>
      <c r="G384" s="137" t="s">
        <v>188</v>
      </c>
      <c r="H384" s="138">
        <v>15</v>
      </c>
      <c r="I384" s="139"/>
      <c r="J384" s="140">
        <f>ROUND(I384*H384,2)</f>
        <v>0</v>
      </c>
      <c r="K384" s="141"/>
      <c r="L384" s="34"/>
      <c r="M384" s="142" t="s">
        <v>34</v>
      </c>
      <c r="N384" s="143" t="s">
        <v>49</v>
      </c>
      <c r="P384" s="144">
        <f>O384*H384</f>
        <v>0</v>
      </c>
      <c r="Q384" s="144">
        <v>0</v>
      </c>
      <c r="R384" s="144">
        <f>Q384*H384</f>
        <v>0</v>
      </c>
      <c r="S384" s="144">
        <v>0</v>
      </c>
      <c r="T384" s="145">
        <f>S384*H384</f>
        <v>0</v>
      </c>
      <c r="AR384" s="146" t="s">
        <v>329</v>
      </c>
      <c r="AT384" s="146" t="s">
        <v>174</v>
      </c>
      <c r="AU384" s="146" t="s">
        <v>87</v>
      </c>
      <c r="AY384" s="18" t="s">
        <v>172</v>
      </c>
      <c r="BE384" s="147">
        <f>IF(N384="základní",J384,0)</f>
        <v>0</v>
      </c>
      <c r="BF384" s="147">
        <f>IF(N384="snížená",J384,0)</f>
        <v>0</v>
      </c>
      <c r="BG384" s="147">
        <f>IF(N384="zákl. přenesená",J384,0)</f>
        <v>0</v>
      </c>
      <c r="BH384" s="147">
        <f>IF(N384="sníž. přenesená",J384,0)</f>
        <v>0</v>
      </c>
      <c r="BI384" s="147">
        <f>IF(N384="nulová",J384,0)</f>
        <v>0</v>
      </c>
      <c r="BJ384" s="18" t="s">
        <v>85</v>
      </c>
      <c r="BK384" s="147">
        <f>ROUND(I384*H384,2)</f>
        <v>0</v>
      </c>
      <c r="BL384" s="18" t="s">
        <v>329</v>
      </c>
      <c r="BM384" s="146" t="s">
        <v>1127</v>
      </c>
    </row>
    <row r="385" spans="2:65" s="1" customFormat="1" ht="19.2" x14ac:dyDescent="0.2">
      <c r="B385" s="34"/>
      <c r="D385" s="148" t="s">
        <v>180</v>
      </c>
      <c r="F385" s="149" t="s">
        <v>1126</v>
      </c>
      <c r="I385" s="150"/>
      <c r="L385" s="34"/>
      <c r="M385" s="151"/>
      <c r="T385" s="55"/>
      <c r="AT385" s="18" t="s">
        <v>180</v>
      </c>
      <c r="AU385" s="18" t="s">
        <v>87</v>
      </c>
    </row>
    <row r="386" spans="2:65" s="12" customFormat="1" ht="10.199999999999999" x14ac:dyDescent="0.2">
      <c r="B386" s="154"/>
      <c r="D386" s="148" t="s">
        <v>184</v>
      </c>
      <c r="E386" s="155" t="s">
        <v>34</v>
      </c>
      <c r="F386" s="156" t="s">
        <v>323</v>
      </c>
      <c r="H386" s="157">
        <v>15</v>
      </c>
      <c r="I386" s="158"/>
      <c r="L386" s="154"/>
      <c r="M386" s="159"/>
      <c r="T386" s="160"/>
      <c r="AT386" s="155" t="s">
        <v>184</v>
      </c>
      <c r="AU386" s="155" t="s">
        <v>87</v>
      </c>
      <c r="AV386" s="12" t="s">
        <v>87</v>
      </c>
      <c r="AW386" s="12" t="s">
        <v>39</v>
      </c>
      <c r="AX386" s="12" t="s">
        <v>85</v>
      </c>
      <c r="AY386" s="155" t="s">
        <v>172</v>
      </c>
    </row>
    <row r="387" spans="2:65" s="1" customFormat="1" ht="24.15" customHeight="1" x14ac:dyDescent="0.2">
      <c r="B387" s="34"/>
      <c r="C387" s="134" t="s">
        <v>1128</v>
      </c>
      <c r="D387" s="134" t="s">
        <v>174</v>
      </c>
      <c r="E387" s="135" t="s">
        <v>1129</v>
      </c>
      <c r="F387" s="136" t="s">
        <v>1130</v>
      </c>
      <c r="G387" s="137" t="s">
        <v>188</v>
      </c>
      <c r="H387" s="138">
        <v>2</v>
      </c>
      <c r="I387" s="139"/>
      <c r="J387" s="140">
        <f>ROUND(I387*H387,2)</f>
        <v>0</v>
      </c>
      <c r="K387" s="141"/>
      <c r="L387" s="34"/>
      <c r="M387" s="142" t="s">
        <v>34</v>
      </c>
      <c r="N387" s="143" t="s">
        <v>49</v>
      </c>
      <c r="P387" s="144">
        <f>O387*H387</f>
        <v>0</v>
      </c>
      <c r="Q387" s="144">
        <v>0</v>
      </c>
      <c r="R387" s="144">
        <f>Q387*H387</f>
        <v>0</v>
      </c>
      <c r="S387" s="144">
        <v>0</v>
      </c>
      <c r="T387" s="145">
        <f>S387*H387</f>
        <v>0</v>
      </c>
      <c r="AR387" s="146" t="s">
        <v>329</v>
      </c>
      <c r="AT387" s="146" t="s">
        <v>174</v>
      </c>
      <c r="AU387" s="146" t="s">
        <v>87</v>
      </c>
      <c r="AY387" s="18" t="s">
        <v>172</v>
      </c>
      <c r="BE387" s="147">
        <f>IF(N387="základní",J387,0)</f>
        <v>0</v>
      </c>
      <c r="BF387" s="147">
        <f>IF(N387="snížená",J387,0)</f>
        <v>0</v>
      </c>
      <c r="BG387" s="147">
        <f>IF(N387="zákl. přenesená",J387,0)</f>
        <v>0</v>
      </c>
      <c r="BH387" s="147">
        <f>IF(N387="sníž. přenesená",J387,0)</f>
        <v>0</v>
      </c>
      <c r="BI387" s="147">
        <f>IF(N387="nulová",J387,0)</f>
        <v>0</v>
      </c>
      <c r="BJ387" s="18" t="s">
        <v>85</v>
      </c>
      <c r="BK387" s="147">
        <f>ROUND(I387*H387,2)</f>
        <v>0</v>
      </c>
      <c r="BL387" s="18" t="s">
        <v>329</v>
      </c>
      <c r="BM387" s="146" t="s">
        <v>1131</v>
      </c>
    </row>
    <row r="388" spans="2:65" s="1" customFormat="1" ht="19.2" x14ac:dyDescent="0.2">
      <c r="B388" s="34"/>
      <c r="D388" s="148" t="s">
        <v>180</v>
      </c>
      <c r="F388" s="149" t="s">
        <v>1130</v>
      </c>
      <c r="I388" s="150"/>
      <c r="L388" s="34"/>
      <c r="M388" s="151"/>
      <c r="T388" s="55"/>
      <c r="AT388" s="18" t="s">
        <v>180</v>
      </c>
      <c r="AU388" s="18" t="s">
        <v>87</v>
      </c>
    </row>
    <row r="389" spans="2:65" s="12" customFormat="1" ht="10.199999999999999" x14ac:dyDescent="0.2">
      <c r="B389" s="154"/>
      <c r="D389" s="148" t="s">
        <v>184</v>
      </c>
      <c r="E389" s="155" t="s">
        <v>34</v>
      </c>
      <c r="F389" s="156" t="s">
        <v>87</v>
      </c>
      <c r="H389" s="157">
        <v>2</v>
      </c>
      <c r="I389" s="158"/>
      <c r="L389" s="154"/>
      <c r="M389" s="159"/>
      <c r="T389" s="160"/>
      <c r="AT389" s="155" t="s">
        <v>184</v>
      </c>
      <c r="AU389" s="155" t="s">
        <v>87</v>
      </c>
      <c r="AV389" s="12" t="s">
        <v>87</v>
      </c>
      <c r="AW389" s="12" t="s">
        <v>39</v>
      </c>
      <c r="AX389" s="12" t="s">
        <v>85</v>
      </c>
      <c r="AY389" s="155" t="s">
        <v>172</v>
      </c>
    </row>
    <row r="390" spans="2:65" s="1" customFormat="1" ht="21.75" customHeight="1" x14ac:dyDescent="0.2">
      <c r="B390" s="34"/>
      <c r="C390" s="134" t="s">
        <v>1132</v>
      </c>
      <c r="D390" s="134" t="s">
        <v>174</v>
      </c>
      <c r="E390" s="135" t="s">
        <v>1133</v>
      </c>
      <c r="F390" s="136" t="s">
        <v>1134</v>
      </c>
      <c r="G390" s="137" t="s">
        <v>188</v>
      </c>
      <c r="H390" s="138">
        <v>1</v>
      </c>
      <c r="I390" s="139"/>
      <c r="J390" s="140">
        <f>ROUND(I390*H390,2)</f>
        <v>0</v>
      </c>
      <c r="K390" s="141"/>
      <c r="L390" s="34"/>
      <c r="M390" s="142" t="s">
        <v>34</v>
      </c>
      <c r="N390" s="143" t="s">
        <v>49</v>
      </c>
      <c r="P390" s="144">
        <f>O390*H390</f>
        <v>0</v>
      </c>
      <c r="Q390" s="144">
        <v>0</v>
      </c>
      <c r="R390" s="144">
        <f>Q390*H390</f>
        <v>0</v>
      </c>
      <c r="S390" s="144">
        <v>0</v>
      </c>
      <c r="T390" s="145">
        <f>S390*H390</f>
        <v>0</v>
      </c>
      <c r="AR390" s="146" t="s">
        <v>329</v>
      </c>
      <c r="AT390" s="146" t="s">
        <v>174</v>
      </c>
      <c r="AU390" s="146" t="s">
        <v>87</v>
      </c>
      <c r="AY390" s="18" t="s">
        <v>172</v>
      </c>
      <c r="BE390" s="147">
        <f>IF(N390="základní",J390,0)</f>
        <v>0</v>
      </c>
      <c r="BF390" s="147">
        <f>IF(N390="snížená",J390,0)</f>
        <v>0</v>
      </c>
      <c r="BG390" s="147">
        <f>IF(N390="zákl. přenesená",J390,0)</f>
        <v>0</v>
      </c>
      <c r="BH390" s="147">
        <f>IF(N390="sníž. přenesená",J390,0)</f>
        <v>0</v>
      </c>
      <c r="BI390" s="147">
        <f>IF(N390="nulová",J390,0)</f>
        <v>0</v>
      </c>
      <c r="BJ390" s="18" t="s">
        <v>85</v>
      </c>
      <c r="BK390" s="147">
        <f>ROUND(I390*H390,2)</f>
        <v>0</v>
      </c>
      <c r="BL390" s="18" t="s">
        <v>329</v>
      </c>
      <c r="BM390" s="146" t="s">
        <v>1135</v>
      </c>
    </row>
    <row r="391" spans="2:65" s="1" customFormat="1" ht="10.199999999999999" x14ac:dyDescent="0.2">
      <c r="B391" s="34"/>
      <c r="D391" s="148" t="s">
        <v>180</v>
      </c>
      <c r="F391" s="149" t="s">
        <v>1136</v>
      </c>
      <c r="I391" s="150"/>
      <c r="L391" s="34"/>
      <c r="M391" s="151"/>
      <c r="T391" s="55"/>
      <c r="AT391" s="18" t="s">
        <v>180</v>
      </c>
      <c r="AU391" s="18" t="s">
        <v>87</v>
      </c>
    </row>
    <row r="392" spans="2:65" s="12" customFormat="1" ht="10.199999999999999" x14ac:dyDescent="0.2">
      <c r="B392" s="154"/>
      <c r="D392" s="148" t="s">
        <v>184</v>
      </c>
      <c r="E392" s="155" t="s">
        <v>34</v>
      </c>
      <c r="F392" s="156" t="s">
        <v>85</v>
      </c>
      <c r="H392" s="157">
        <v>1</v>
      </c>
      <c r="I392" s="158"/>
      <c r="L392" s="154"/>
      <c r="M392" s="159"/>
      <c r="T392" s="160"/>
      <c r="AT392" s="155" t="s">
        <v>184</v>
      </c>
      <c r="AU392" s="155" t="s">
        <v>87</v>
      </c>
      <c r="AV392" s="12" t="s">
        <v>87</v>
      </c>
      <c r="AW392" s="12" t="s">
        <v>39</v>
      </c>
      <c r="AX392" s="12" t="s">
        <v>85</v>
      </c>
      <c r="AY392" s="155" t="s">
        <v>172</v>
      </c>
    </row>
    <row r="393" spans="2:65" s="1" customFormat="1" ht="16.5" customHeight="1" x14ac:dyDescent="0.2">
      <c r="B393" s="34"/>
      <c r="C393" s="134" t="s">
        <v>1137</v>
      </c>
      <c r="D393" s="134" t="s">
        <v>174</v>
      </c>
      <c r="E393" s="135" t="s">
        <v>1138</v>
      </c>
      <c r="F393" s="136" t="s">
        <v>1139</v>
      </c>
      <c r="G393" s="137" t="s">
        <v>1105</v>
      </c>
      <c r="H393" s="198"/>
      <c r="I393" s="139"/>
      <c r="J393" s="140">
        <f>ROUND(I393*H393,2)</f>
        <v>0</v>
      </c>
      <c r="K393" s="141"/>
      <c r="L393" s="34"/>
      <c r="M393" s="142" t="s">
        <v>34</v>
      </c>
      <c r="N393" s="143" t="s">
        <v>49</v>
      </c>
      <c r="P393" s="144">
        <f>O393*H393</f>
        <v>0</v>
      </c>
      <c r="Q393" s="144">
        <v>0</v>
      </c>
      <c r="R393" s="144">
        <f>Q393*H393</f>
        <v>0</v>
      </c>
      <c r="S393" s="144">
        <v>0</v>
      </c>
      <c r="T393" s="145">
        <f>S393*H393</f>
        <v>0</v>
      </c>
      <c r="AR393" s="146" t="s">
        <v>329</v>
      </c>
      <c r="AT393" s="146" t="s">
        <v>174</v>
      </c>
      <c r="AU393" s="146" t="s">
        <v>87</v>
      </c>
      <c r="AY393" s="18" t="s">
        <v>172</v>
      </c>
      <c r="BE393" s="147">
        <f>IF(N393="základní",J393,0)</f>
        <v>0</v>
      </c>
      <c r="BF393" s="147">
        <f>IF(N393="snížená",J393,0)</f>
        <v>0</v>
      </c>
      <c r="BG393" s="147">
        <f>IF(N393="zákl. přenesená",J393,0)</f>
        <v>0</v>
      </c>
      <c r="BH393" s="147">
        <f>IF(N393="sníž. přenesená",J393,0)</f>
        <v>0</v>
      </c>
      <c r="BI393" s="147">
        <f>IF(N393="nulová",J393,0)</f>
        <v>0</v>
      </c>
      <c r="BJ393" s="18" t="s">
        <v>85</v>
      </c>
      <c r="BK393" s="147">
        <f>ROUND(I393*H393,2)</f>
        <v>0</v>
      </c>
      <c r="BL393" s="18" t="s">
        <v>329</v>
      </c>
      <c r="BM393" s="146" t="s">
        <v>1140</v>
      </c>
    </row>
    <row r="394" spans="2:65" s="1" customFormat="1" ht="19.2" x14ac:dyDescent="0.2">
      <c r="B394" s="34"/>
      <c r="D394" s="148" t="s">
        <v>180</v>
      </c>
      <c r="F394" s="149" t="s">
        <v>1141</v>
      </c>
      <c r="I394" s="150"/>
      <c r="L394" s="34"/>
      <c r="M394" s="151"/>
      <c r="T394" s="55"/>
      <c r="AT394" s="18" t="s">
        <v>180</v>
      </c>
      <c r="AU394" s="18" t="s">
        <v>87</v>
      </c>
    </row>
    <row r="395" spans="2:65" s="1" customFormat="1" ht="10.199999999999999" x14ac:dyDescent="0.2">
      <c r="B395" s="34"/>
      <c r="D395" s="152" t="s">
        <v>182</v>
      </c>
      <c r="F395" s="153" t="s">
        <v>1142</v>
      </c>
      <c r="I395" s="150"/>
      <c r="L395" s="34"/>
      <c r="M395" s="151"/>
      <c r="T395" s="55"/>
      <c r="AT395" s="18" t="s">
        <v>182</v>
      </c>
      <c r="AU395" s="18" t="s">
        <v>87</v>
      </c>
    </row>
    <row r="396" spans="2:65" s="11" customFormat="1" ht="22.8" customHeight="1" x14ac:dyDescent="0.25">
      <c r="B396" s="122"/>
      <c r="D396" s="123" t="s">
        <v>77</v>
      </c>
      <c r="E396" s="132" t="s">
        <v>1143</v>
      </c>
      <c r="F396" s="132" t="s">
        <v>1144</v>
      </c>
      <c r="I396" s="125"/>
      <c r="J396" s="133">
        <f>BK396</f>
        <v>0</v>
      </c>
      <c r="L396" s="122"/>
      <c r="M396" s="127"/>
      <c r="P396" s="128">
        <f>SUM(P397:P415)</f>
        <v>0</v>
      </c>
      <c r="R396" s="128">
        <f>SUM(R397:R415)</f>
        <v>6.2165709999999989E-3</v>
      </c>
      <c r="T396" s="129">
        <f>SUM(T397:T415)</f>
        <v>0</v>
      </c>
      <c r="AR396" s="123" t="s">
        <v>87</v>
      </c>
      <c r="AT396" s="130" t="s">
        <v>77</v>
      </c>
      <c r="AU396" s="130" t="s">
        <v>85</v>
      </c>
      <c r="AY396" s="123" t="s">
        <v>172</v>
      </c>
      <c r="BK396" s="131">
        <f>SUM(BK397:BK415)</f>
        <v>0</v>
      </c>
    </row>
    <row r="397" spans="2:65" s="1" customFormat="1" ht="16.5" customHeight="1" x14ac:dyDescent="0.2">
      <c r="B397" s="34"/>
      <c r="C397" s="134" t="s">
        <v>1145</v>
      </c>
      <c r="D397" s="134" t="s">
        <v>174</v>
      </c>
      <c r="E397" s="135" t="s">
        <v>1146</v>
      </c>
      <c r="F397" s="136" t="s">
        <v>1147</v>
      </c>
      <c r="G397" s="137" t="s">
        <v>177</v>
      </c>
      <c r="H397" s="138">
        <v>13.603</v>
      </c>
      <c r="I397" s="139"/>
      <c r="J397" s="140">
        <f>ROUND(I397*H397,2)</f>
        <v>0</v>
      </c>
      <c r="K397" s="141"/>
      <c r="L397" s="34"/>
      <c r="M397" s="142" t="s">
        <v>34</v>
      </c>
      <c r="N397" s="143" t="s">
        <v>49</v>
      </c>
      <c r="P397" s="144">
        <f>O397*H397</f>
        <v>0</v>
      </c>
      <c r="Q397" s="144">
        <v>6.7000000000000002E-5</v>
      </c>
      <c r="R397" s="144">
        <f>Q397*H397</f>
        <v>9.1140100000000005E-4</v>
      </c>
      <c r="S397" s="144">
        <v>0</v>
      </c>
      <c r="T397" s="145">
        <f>S397*H397</f>
        <v>0</v>
      </c>
      <c r="AR397" s="146" t="s">
        <v>329</v>
      </c>
      <c r="AT397" s="146" t="s">
        <v>174</v>
      </c>
      <c r="AU397" s="146" t="s">
        <v>87</v>
      </c>
      <c r="AY397" s="18" t="s">
        <v>172</v>
      </c>
      <c r="BE397" s="147">
        <f>IF(N397="základní",J397,0)</f>
        <v>0</v>
      </c>
      <c r="BF397" s="147">
        <f>IF(N397="snížená",J397,0)</f>
        <v>0</v>
      </c>
      <c r="BG397" s="147">
        <f>IF(N397="zákl. přenesená",J397,0)</f>
        <v>0</v>
      </c>
      <c r="BH397" s="147">
        <f>IF(N397="sníž. přenesená",J397,0)</f>
        <v>0</v>
      </c>
      <c r="BI397" s="147">
        <f>IF(N397="nulová",J397,0)</f>
        <v>0</v>
      </c>
      <c r="BJ397" s="18" t="s">
        <v>85</v>
      </c>
      <c r="BK397" s="147">
        <f>ROUND(I397*H397,2)</f>
        <v>0</v>
      </c>
      <c r="BL397" s="18" t="s">
        <v>329</v>
      </c>
      <c r="BM397" s="146" t="s">
        <v>1148</v>
      </c>
    </row>
    <row r="398" spans="2:65" s="1" customFormat="1" ht="10.199999999999999" x14ac:dyDescent="0.2">
      <c r="B398" s="34"/>
      <c r="D398" s="148" t="s">
        <v>180</v>
      </c>
      <c r="F398" s="149" t="s">
        <v>1149</v>
      </c>
      <c r="I398" s="150"/>
      <c r="L398" s="34"/>
      <c r="M398" s="151"/>
      <c r="T398" s="55"/>
      <c r="AT398" s="18" t="s">
        <v>180</v>
      </c>
      <c r="AU398" s="18" t="s">
        <v>87</v>
      </c>
    </row>
    <row r="399" spans="2:65" s="1" customFormat="1" ht="10.199999999999999" x14ac:dyDescent="0.2">
      <c r="B399" s="34"/>
      <c r="D399" s="152" t="s">
        <v>182</v>
      </c>
      <c r="F399" s="153" t="s">
        <v>1150</v>
      </c>
      <c r="I399" s="150"/>
      <c r="L399" s="34"/>
      <c r="M399" s="151"/>
      <c r="T399" s="55"/>
      <c r="AT399" s="18" t="s">
        <v>182</v>
      </c>
      <c r="AU399" s="18" t="s">
        <v>87</v>
      </c>
    </row>
    <row r="400" spans="2:65" s="14" customFormat="1" ht="10.199999999999999" x14ac:dyDescent="0.2">
      <c r="B400" s="171"/>
      <c r="D400" s="148" t="s">
        <v>184</v>
      </c>
      <c r="E400" s="172" t="s">
        <v>34</v>
      </c>
      <c r="F400" s="173" t="s">
        <v>1151</v>
      </c>
      <c r="H400" s="172" t="s">
        <v>34</v>
      </c>
      <c r="I400" s="174"/>
      <c r="L400" s="171"/>
      <c r="M400" s="175"/>
      <c r="T400" s="176"/>
      <c r="AT400" s="172" t="s">
        <v>184</v>
      </c>
      <c r="AU400" s="172" t="s">
        <v>87</v>
      </c>
      <c r="AV400" s="14" t="s">
        <v>85</v>
      </c>
      <c r="AW400" s="14" t="s">
        <v>39</v>
      </c>
      <c r="AX400" s="14" t="s">
        <v>78</v>
      </c>
      <c r="AY400" s="172" t="s">
        <v>172</v>
      </c>
    </row>
    <row r="401" spans="2:65" s="12" customFormat="1" ht="10.199999999999999" x14ac:dyDescent="0.2">
      <c r="B401" s="154"/>
      <c r="D401" s="148" t="s">
        <v>184</v>
      </c>
      <c r="E401" s="155" t="s">
        <v>34</v>
      </c>
      <c r="F401" s="156" t="s">
        <v>1152</v>
      </c>
      <c r="H401" s="157">
        <v>13.603</v>
      </c>
      <c r="I401" s="158"/>
      <c r="L401" s="154"/>
      <c r="M401" s="159"/>
      <c r="T401" s="160"/>
      <c r="AT401" s="155" t="s">
        <v>184</v>
      </c>
      <c r="AU401" s="155" t="s">
        <v>87</v>
      </c>
      <c r="AV401" s="12" t="s">
        <v>87</v>
      </c>
      <c r="AW401" s="12" t="s">
        <v>39</v>
      </c>
      <c r="AX401" s="12" t="s">
        <v>85</v>
      </c>
      <c r="AY401" s="155" t="s">
        <v>172</v>
      </c>
    </row>
    <row r="402" spans="2:65" s="1" customFormat="1" ht="16.5" customHeight="1" x14ac:dyDescent="0.2">
      <c r="B402" s="34"/>
      <c r="C402" s="134" t="s">
        <v>1153</v>
      </c>
      <c r="D402" s="134" t="s">
        <v>174</v>
      </c>
      <c r="E402" s="135" t="s">
        <v>1154</v>
      </c>
      <c r="F402" s="136" t="s">
        <v>1155</v>
      </c>
      <c r="G402" s="137" t="s">
        <v>177</v>
      </c>
      <c r="H402" s="138">
        <v>13.603</v>
      </c>
      <c r="I402" s="139"/>
      <c r="J402" s="140">
        <f>ROUND(I402*H402,2)</f>
        <v>0</v>
      </c>
      <c r="K402" s="141"/>
      <c r="L402" s="34"/>
      <c r="M402" s="142" t="s">
        <v>34</v>
      </c>
      <c r="N402" s="143" t="s">
        <v>49</v>
      </c>
      <c r="P402" s="144">
        <f>O402*H402</f>
        <v>0</v>
      </c>
      <c r="Q402" s="144">
        <v>3.0000000000000001E-5</v>
      </c>
      <c r="R402" s="144">
        <f>Q402*H402</f>
        <v>4.0809E-4</v>
      </c>
      <c r="S402" s="144">
        <v>0</v>
      </c>
      <c r="T402" s="145">
        <f>S402*H402</f>
        <v>0</v>
      </c>
      <c r="AR402" s="146" t="s">
        <v>329</v>
      </c>
      <c r="AT402" s="146" t="s">
        <v>174</v>
      </c>
      <c r="AU402" s="146" t="s">
        <v>87</v>
      </c>
      <c r="AY402" s="18" t="s">
        <v>172</v>
      </c>
      <c r="BE402" s="147">
        <f>IF(N402="základní",J402,0)</f>
        <v>0</v>
      </c>
      <c r="BF402" s="147">
        <f>IF(N402="snížená",J402,0)</f>
        <v>0</v>
      </c>
      <c r="BG402" s="147">
        <f>IF(N402="zákl. přenesená",J402,0)</f>
        <v>0</v>
      </c>
      <c r="BH402" s="147">
        <f>IF(N402="sníž. přenesená",J402,0)</f>
        <v>0</v>
      </c>
      <c r="BI402" s="147">
        <f>IF(N402="nulová",J402,0)</f>
        <v>0</v>
      </c>
      <c r="BJ402" s="18" t="s">
        <v>85</v>
      </c>
      <c r="BK402" s="147">
        <f>ROUND(I402*H402,2)</f>
        <v>0</v>
      </c>
      <c r="BL402" s="18" t="s">
        <v>329</v>
      </c>
      <c r="BM402" s="146" t="s">
        <v>1156</v>
      </c>
    </row>
    <row r="403" spans="2:65" s="1" customFormat="1" ht="10.199999999999999" x14ac:dyDescent="0.2">
      <c r="B403" s="34"/>
      <c r="D403" s="148" t="s">
        <v>180</v>
      </c>
      <c r="F403" s="149" t="s">
        <v>1157</v>
      </c>
      <c r="I403" s="150"/>
      <c r="L403" s="34"/>
      <c r="M403" s="151"/>
      <c r="T403" s="55"/>
      <c r="AT403" s="18" t="s">
        <v>180</v>
      </c>
      <c r="AU403" s="18" t="s">
        <v>87</v>
      </c>
    </row>
    <row r="404" spans="2:65" s="1" customFormat="1" ht="10.199999999999999" x14ac:dyDescent="0.2">
      <c r="B404" s="34"/>
      <c r="D404" s="152" t="s">
        <v>182</v>
      </c>
      <c r="F404" s="153" t="s">
        <v>1158</v>
      </c>
      <c r="I404" s="150"/>
      <c r="L404" s="34"/>
      <c r="M404" s="151"/>
      <c r="T404" s="55"/>
      <c r="AT404" s="18" t="s">
        <v>182</v>
      </c>
      <c r="AU404" s="18" t="s">
        <v>87</v>
      </c>
    </row>
    <row r="405" spans="2:65" s="14" customFormat="1" ht="10.199999999999999" x14ac:dyDescent="0.2">
      <c r="B405" s="171"/>
      <c r="D405" s="148" t="s">
        <v>184</v>
      </c>
      <c r="E405" s="172" t="s">
        <v>34</v>
      </c>
      <c r="F405" s="173" t="s">
        <v>1151</v>
      </c>
      <c r="H405" s="172" t="s">
        <v>34</v>
      </c>
      <c r="I405" s="174"/>
      <c r="L405" s="171"/>
      <c r="M405" s="175"/>
      <c r="T405" s="176"/>
      <c r="AT405" s="172" t="s">
        <v>184</v>
      </c>
      <c r="AU405" s="172" t="s">
        <v>87</v>
      </c>
      <c r="AV405" s="14" t="s">
        <v>85</v>
      </c>
      <c r="AW405" s="14" t="s">
        <v>39</v>
      </c>
      <c r="AX405" s="14" t="s">
        <v>78</v>
      </c>
      <c r="AY405" s="172" t="s">
        <v>172</v>
      </c>
    </row>
    <row r="406" spans="2:65" s="12" customFormat="1" ht="10.199999999999999" x14ac:dyDescent="0.2">
      <c r="B406" s="154"/>
      <c r="D406" s="148" t="s">
        <v>184</v>
      </c>
      <c r="E406" s="155" t="s">
        <v>34</v>
      </c>
      <c r="F406" s="156" t="s">
        <v>1152</v>
      </c>
      <c r="H406" s="157">
        <v>13.603</v>
      </c>
      <c r="I406" s="158"/>
      <c r="L406" s="154"/>
      <c r="M406" s="159"/>
      <c r="T406" s="160"/>
      <c r="AT406" s="155" t="s">
        <v>184</v>
      </c>
      <c r="AU406" s="155" t="s">
        <v>87</v>
      </c>
      <c r="AV406" s="12" t="s">
        <v>87</v>
      </c>
      <c r="AW406" s="12" t="s">
        <v>39</v>
      </c>
      <c r="AX406" s="12" t="s">
        <v>85</v>
      </c>
      <c r="AY406" s="155" t="s">
        <v>172</v>
      </c>
    </row>
    <row r="407" spans="2:65" s="1" customFormat="1" ht="16.5" customHeight="1" x14ac:dyDescent="0.2">
      <c r="B407" s="34"/>
      <c r="C407" s="134" t="s">
        <v>1159</v>
      </c>
      <c r="D407" s="134" t="s">
        <v>174</v>
      </c>
      <c r="E407" s="135" t="s">
        <v>1160</v>
      </c>
      <c r="F407" s="136" t="s">
        <v>1161</v>
      </c>
      <c r="G407" s="137" t="s">
        <v>177</v>
      </c>
      <c r="H407" s="138">
        <v>13.603</v>
      </c>
      <c r="I407" s="139"/>
      <c r="J407" s="140">
        <f>ROUND(I407*H407,2)</f>
        <v>0</v>
      </c>
      <c r="K407" s="141"/>
      <c r="L407" s="34"/>
      <c r="M407" s="142" t="s">
        <v>34</v>
      </c>
      <c r="N407" s="143" t="s">
        <v>49</v>
      </c>
      <c r="P407" s="144">
        <f>O407*H407</f>
        <v>0</v>
      </c>
      <c r="Q407" s="144">
        <v>1.2999999999999999E-4</v>
      </c>
      <c r="R407" s="144">
        <f>Q407*H407</f>
        <v>1.7683899999999999E-3</v>
      </c>
      <c r="S407" s="144">
        <v>0</v>
      </c>
      <c r="T407" s="145">
        <f>S407*H407</f>
        <v>0</v>
      </c>
      <c r="AR407" s="146" t="s">
        <v>329</v>
      </c>
      <c r="AT407" s="146" t="s">
        <v>174</v>
      </c>
      <c r="AU407" s="146" t="s">
        <v>87</v>
      </c>
      <c r="AY407" s="18" t="s">
        <v>172</v>
      </c>
      <c r="BE407" s="147">
        <f>IF(N407="základní",J407,0)</f>
        <v>0</v>
      </c>
      <c r="BF407" s="147">
        <f>IF(N407="snížená",J407,0)</f>
        <v>0</v>
      </c>
      <c r="BG407" s="147">
        <f>IF(N407="zákl. přenesená",J407,0)</f>
        <v>0</v>
      </c>
      <c r="BH407" s="147">
        <f>IF(N407="sníž. přenesená",J407,0)</f>
        <v>0</v>
      </c>
      <c r="BI407" s="147">
        <f>IF(N407="nulová",J407,0)</f>
        <v>0</v>
      </c>
      <c r="BJ407" s="18" t="s">
        <v>85</v>
      </c>
      <c r="BK407" s="147">
        <f>ROUND(I407*H407,2)</f>
        <v>0</v>
      </c>
      <c r="BL407" s="18" t="s">
        <v>329</v>
      </c>
      <c r="BM407" s="146" t="s">
        <v>1162</v>
      </c>
    </row>
    <row r="408" spans="2:65" s="1" customFormat="1" ht="10.199999999999999" x14ac:dyDescent="0.2">
      <c r="B408" s="34"/>
      <c r="D408" s="148" t="s">
        <v>180</v>
      </c>
      <c r="F408" s="149" t="s">
        <v>1163</v>
      </c>
      <c r="I408" s="150"/>
      <c r="L408" s="34"/>
      <c r="M408" s="151"/>
      <c r="T408" s="55"/>
      <c r="AT408" s="18" t="s">
        <v>180</v>
      </c>
      <c r="AU408" s="18" t="s">
        <v>87</v>
      </c>
    </row>
    <row r="409" spans="2:65" s="1" customFormat="1" ht="10.199999999999999" x14ac:dyDescent="0.2">
      <c r="B409" s="34"/>
      <c r="D409" s="152" t="s">
        <v>182</v>
      </c>
      <c r="F409" s="153" t="s">
        <v>1164</v>
      </c>
      <c r="I409" s="150"/>
      <c r="L409" s="34"/>
      <c r="M409" s="151"/>
      <c r="T409" s="55"/>
      <c r="AT409" s="18" t="s">
        <v>182</v>
      </c>
      <c r="AU409" s="18" t="s">
        <v>87</v>
      </c>
    </row>
    <row r="410" spans="2:65" s="1" customFormat="1" ht="16.5" customHeight="1" x14ac:dyDescent="0.2">
      <c r="B410" s="34"/>
      <c r="C410" s="134" t="s">
        <v>1165</v>
      </c>
      <c r="D410" s="134" t="s">
        <v>174</v>
      </c>
      <c r="E410" s="135" t="s">
        <v>1166</v>
      </c>
      <c r="F410" s="136" t="s">
        <v>1167</v>
      </c>
      <c r="G410" s="137" t="s">
        <v>177</v>
      </c>
      <c r="H410" s="138">
        <v>13.603</v>
      </c>
      <c r="I410" s="139"/>
      <c r="J410" s="140">
        <f>ROUND(I410*H410,2)</f>
        <v>0</v>
      </c>
      <c r="K410" s="141"/>
      <c r="L410" s="34"/>
      <c r="M410" s="142" t="s">
        <v>34</v>
      </c>
      <c r="N410" s="143" t="s">
        <v>49</v>
      </c>
      <c r="P410" s="144">
        <f>O410*H410</f>
        <v>0</v>
      </c>
      <c r="Q410" s="144">
        <v>1.3999999999999999E-4</v>
      </c>
      <c r="R410" s="144">
        <f>Q410*H410</f>
        <v>1.9044199999999998E-3</v>
      </c>
      <c r="S410" s="144">
        <v>0</v>
      </c>
      <c r="T410" s="145">
        <f>S410*H410</f>
        <v>0</v>
      </c>
      <c r="AR410" s="146" t="s">
        <v>329</v>
      </c>
      <c r="AT410" s="146" t="s">
        <v>174</v>
      </c>
      <c r="AU410" s="146" t="s">
        <v>87</v>
      </c>
      <c r="AY410" s="18" t="s">
        <v>172</v>
      </c>
      <c r="BE410" s="147">
        <f>IF(N410="základní",J410,0)</f>
        <v>0</v>
      </c>
      <c r="BF410" s="147">
        <f>IF(N410="snížená",J410,0)</f>
        <v>0</v>
      </c>
      <c r="BG410" s="147">
        <f>IF(N410="zákl. přenesená",J410,0)</f>
        <v>0</v>
      </c>
      <c r="BH410" s="147">
        <f>IF(N410="sníž. přenesená",J410,0)</f>
        <v>0</v>
      </c>
      <c r="BI410" s="147">
        <f>IF(N410="nulová",J410,0)</f>
        <v>0</v>
      </c>
      <c r="BJ410" s="18" t="s">
        <v>85</v>
      </c>
      <c r="BK410" s="147">
        <f>ROUND(I410*H410,2)</f>
        <v>0</v>
      </c>
      <c r="BL410" s="18" t="s">
        <v>329</v>
      </c>
      <c r="BM410" s="146" t="s">
        <v>1168</v>
      </c>
    </row>
    <row r="411" spans="2:65" s="1" customFormat="1" ht="10.199999999999999" x14ac:dyDescent="0.2">
      <c r="B411" s="34"/>
      <c r="D411" s="148" t="s">
        <v>180</v>
      </c>
      <c r="F411" s="149" t="s">
        <v>1169</v>
      </c>
      <c r="I411" s="150"/>
      <c r="L411" s="34"/>
      <c r="M411" s="151"/>
      <c r="T411" s="55"/>
      <c r="AT411" s="18" t="s">
        <v>180</v>
      </c>
      <c r="AU411" s="18" t="s">
        <v>87</v>
      </c>
    </row>
    <row r="412" spans="2:65" s="1" customFormat="1" ht="10.199999999999999" x14ac:dyDescent="0.2">
      <c r="B412" s="34"/>
      <c r="D412" s="152" t="s">
        <v>182</v>
      </c>
      <c r="F412" s="153" t="s">
        <v>1170</v>
      </c>
      <c r="I412" s="150"/>
      <c r="L412" s="34"/>
      <c r="M412" s="151"/>
      <c r="T412" s="55"/>
      <c r="AT412" s="18" t="s">
        <v>182</v>
      </c>
      <c r="AU412" s="18" t="s">
        <v>87</v>
      </c>
    </row>
    <row r="413" spans="2:65" s="1" customFormat="1" ht="16.5" customHeight="1" x14ac:dyDescent="0.2">
      <c r="B413" s="34"/>
      <c r="C413" s="134" t="s">
        <v>1171</v>
      </c>
      <c r="D413" s="134" t="s">
        <v>174</v>
      </c>
      <c r="E413" s="135" t="s">
        <v>1172</v>
      </c>
      <c r="F413" s="136" t="s">
        <v>1173</v>
      </c>
      <c r="G413" s="137" t="s">
        <v>177</v>
      </c>
      <c r="H413" s="138">
        <v>13.603</v>
      </c>
      <c r="I413" s="139"/>
      <c r="J413" s="140">
        <f>ROUND(I413*H413,2)</f>
        <v>0</v>
      </c>
      <c r="K413" s="141"/>
      <c r="L413" s="34"/>
      <c r="M413" s="142" t="s">
        <v>34</v>
      </c>
      <c r="N413" s="143" t="s">
        <v>49</v>
      </c>
      <c r="P413" s="144">
        <f>O413*H413</f>
        <v>0</v>
      </c>
      <c r="Q413" s="144">
        <v>9.0000000000000006E-5</v>
      </c>
      <c r="R413" s="144">
        <f>Q413*H413</f>
        <v>1.22427E-3</v>
      </c>
      <c r="S413" s="144">
        <v>0</v>
      </c>
      <c r="T413" s="145">
        <f>S413*H413</f>
        <v>0</v>
      </c>
      <c r="AR413" s="146" t="s">
        <v>329</v>
      </c>
      <c r="AT413" s="146" t="s">
        <v>174</v>
      </c>
      <c r="AU413" s="146" t="s">
        <v>87</v>
      </c>
      <c r="AY413" s="18" t="s">
        <v>172</v>
      </c>
      <c r="BE413" s="147">
        <f>IF(N413="základní",J413,0)</f>
        <v>0</v>
      </c>
      <c r="BF413" s="147">
        <f>IF(N413="snížená",J413,0)</f>
        <v>0</v>
      </c>
      <c r="BG413" s="147">
        <f>IF(N413="zákl. přenesená",J413,0)</f>
        <v>0</v>
      </c>
      <c r="BH413" s="147">
        <f>IF(N413="sníž. přenesená",J413,0)</f>
        <v>0</v>
      </c>
      <c r="BI413" s="147">
        <f>IF(N413="nulová",J413,0)</f>
        <v>0</v>
      </c>
      <c r="BJ413" s="18" t="s">
        <v>85</v>
      </c>
      <c r="BK413" s="147">
        <f>ROUND(I413*H413,2)</f>
        <v>0</v>
      </c>
      <c r="BL413" s="18" t="s">
        <v>329</v>
      </c>
      <c r="BM413" s="146" t="s">
        <v>1174</v>
      </c>
    </row>
    <row r="414" spans="2:65" s="1" customFormat="1" ht="10.199999999999999" x14ac:dyDescent="0.2">
      <c r="B414" s="34"/>
      <c r="D414" s="148" t="s">
        <v>180</v>
      </c>
      <c r="F414" s="149" t="s">
        <v>1175</v>
      </c>
      <c r="I414" s="150"/>
      <c r="L414" s="34"/>
      <c r="M414" s="151"/>
      <c r="T414" s="55"/>
      <c r="AT414" s="18" t="s">
        <v>180</v>
      </c>
      <c r="AU414" s="18" t="s">
        <v>87</v>
      </c>
    </row>
    <row r="415" spans="2:65" s="1" customFormat="1" ht="10.199999999999999" x14ac:dyDescent="0.2">
      <c r="B415" s="34"/>
      <c r="D415" s="152" t="s">
        <v>182</v>
      </c>
      <c r="F415" s="153" t="s">
        <v>1176</v>
      </c>
      <c r="I415" s="150"/>
      <c r="L415" s="34"/>
      <c r="M415" s="151"/>
      <c r="T415" s="55"/>
      <c r="AT415" s="18" t="s">
        <v>182</v>
      </c>
      <c r="AU415" s="18" t="s">
        <v>87</v>
      </c>
    </row>
    <row r="416" spans="2:65" s="11" customFormat="1" ht="22.8" customHeight="1" x14ac:dyDescent="0.25">
      <c r="B416" s="122"/>
      <c r="D416" s="123" t="s">
        <v>77</v>
      </c>
      <c r="E416" s="132" t="s">
        <v>1177</v>
      </c>
      <c r="F416" s="132" t="s">
        <v>1178</v>
      </c>
      <c r="I416" s="125"/>
      <c r="J416" s="133">
        <f>BK416</f>
        <v>0</v>
      </c>
      <c r="L416" s="122"/>
      <c r="M416" s="127"/>
      <c r="P416" s="128">
        <f>SUM(P417:P420)</f>
        <v>0</v>
      </c>
      <c r="R416" s="128">
        <f>SUM(R417:R420)</f>
        <v>0</v>
      </c>
      <c r="T416" s="129">
        <f>SUM(T417:T420)</f>
        <v>0</v>
      </c>
      <c r="AR416" s="123" t="s">
        <v>178</v>
      </c>
      <c r="AT416" s="130" t="s">
        <v>77</v>
      </c>
      <c r="AU416" s="130" t="s">
        <v>85</v>
      </c>
      <c r="AY416" s="123" t="s">
        <v>172</v>
      </c>
      <c r="BK416" s="131">
        <f>SUM(BK417:BK420)</f>
        <v>0</v>
      </c>
    </row>
    <row r="417" spans="2:65" s="1" customFormat="1" ht="16.5" customHeight="1" x14ac:dyDescent="0.2">
      <c r="B417" s="34"/>
      <c r="C417" s="134" t="s">
        <v>1179</v>
      </c>
      <c r="D417" s="134" t="s">
        <v>174</v>
      </c>
      <c r="E417" s="135" t="s">
        <v>1180</v>
      </c>
      <c r="F417" s="136" t="s">
        <v>1181</v>
      </c>
      <c r="G417" s="137" t="s">
        <v>188</v>
      </c>
      <c r="H417" s="138">
        <v>2</v>
      </c>
      <c r="I417" s="139"/>
      <c r="J417" s="140">
        <f>ROUND(I417*H417,2)</f>
        <v>0</v>
      </c>
      <c r="K417" s="141"/>
      <c r="L417" s="34"/>
      <c r="M417" s="142" t="s">
        <v>34</v>
      </c>
      <c r="N417" s="143" t="s">
        <v>49</v>
      </c>
      <c r="P417" s="144">
        <f>O417*H417</f>
        <v>0</v>
      </c>
      <c r="Q417" s="144">
        <v>0</v>
      </c>
      <c r="R417" s="144">
        <f>Q417*H417</f>
        <v>0</v>
      </c>
      <c r="S417" s="144">
        <v>0</v>
      </c>
      <c r="T417" s="145">
        <f>S417*H417</f>
        <v>0</v>
      </c>
      <c r="AR417" s="146" t="s">
        <v>329</v>
      </c>
      <c r="AT417" s="146" t="s">
        <v>174</v>
      </c>
      <c r="AU417" s="146" t="s">
        <v>87</v>
      </c>
      <c r="AY417" s="18" t="s">
        <v>172</v>
      </c>
      <c r="BE417" s="147">
        <f>IF(N417="základní",J417,0)</f>
        <v>0</v>
      </c>
      <c r="BF417" s="147">
        <f>IF(N417="snížená",J417,0)</f>
        <v>0</v>
      </c>
      <c r="BG417" s="147">
        <f>IF(N417="zákl. přenesená",J417,0)</f>
        <v>0</v>
      </c>
      <c r="BH417" s="147">
        <f>IF(N417="sníž. přenesená",J417,0)</f>
        <v>0</v>
      </c>
      <c r="BI417" s="147">
        <f>IF(N417="nulová",J417,0)</f>
        <v>0</v>
      </c>
      <c r="BJ417" s="18" t="s">
        <v>85</v>
      </c>
      <c r="BK417" s="147">
        <f>ROUND(I417*H417,2)</f>
        <v>0</v>
      </c>
      <c r="BL417" s="18" t="s">
        <v>329</v>
      </c>
      <c r="BM417" s="146" t="s">
        <v>1182</v>
      </c>
    </row>
    <row r="418" spans="2:65" s="1" customFormat="1" ht="10.199999999999999" x14ac:dyDescent="0.2">
      <c r="B418" s="34"/>
      <c r="D418" s="148" t="s">
        <v>180</v>
      </c>
      <c r="F418" s="149" t="s">
        <v>1181</v>
      </c>
      <c r="I418" s="150"/>
      <c r="L418" s="34"/>
      <c r="M418" s="151"/>
      <c r="T418" s="55"/>
      <c r="AT418" s="18" t="s">
        <v>180</v>
      </c>
      <c r="AU418" s="18" t="s">
        <v>87</v>
      </c>
    </row>
    <row r="419" spans="2:65" s="1" customFormat="1" ht="16.5" customHeight="1" x14ac:dyDescent="0.2">
      <c r="B419" s="34"/>
      <c r="C419" s="134" t="s">
        <v>1183</v>
      </c>
      <c r="D419" s="134" t="s">
        <v>174</v>
      </c>
      <c r="E419" s="135" t="s">
        <v>1184</v>
      </c>
      <c r="F419" s="136" t="s">
        <v>1185</v>
      </c>
      <c r="G419" s="137" t="s">
        <v>1186</v>
      </c>
      <c r="H419" s="138">
        <v>1</v>
      </c>
      <c r="I419" s="139"/>
      <c r="J419" s="140">
        <f>ROUND(I419*H419,2)</f>
        <v>0</v>
      </c>
      <c r="K419" s="141"/>
      <c r="L419" s="34"/>
      <c r="M419" s="142" t="s">
        <v>34</v>
      </c>
      <c r="N419" s="143" t="s">
        <v>49</v>
      </c>
      <c r="P419" s="144">
        <f>O419*H419</f>
        <v>0</v>
      </c>
      <c r="Q419" s="144">
        <v>0</v>
      </c>
      <c r="R419" s="144">
        <f>Q419*H419</f>
        <v>0</v>
      </c>
      <c r="S419" s="144">
        <v>0</v>
      </c>
      <c r="T419" s="145">
        <f>S419*H419</f>
        <v>0</v>
      </c>
      <c r="AR419" s="146" t="s">
        <v>329</v>
      </c>
      <c r="AT419" s="146" t="s">
        <v>174</v>
      </c>
      <c r="AU419" s="146" t="s">
        <v>87</v>
      </c>
      <c r="AY419" s="18" t="s">
        <v>172</v>
      </c>
      <c r="BE419" s="147">
        <f>IF(N419="základní",J419,0)</f>
        <v>0</v>
      </c>
      <c r="BF419" s="147">
        <f>IF(N419="snížená",J419,0)</f>
        <v>0</v>
      </c>
      <c r="BG419" s="147">
        <f>IF(N419="zákl. přenesená",J419,0)</f>
        <v>0</v>
      </c>
      <c r="BH419" s="147">
        <f>IF(N419="sníž. přenesená",J419,0)</f>
        <v>0</v>
      </c>
      <c r="BI419" s="147">
        <f>IF(N419="nulová",J419,0)</f>
        <v>0</v>
      </c>
      <c r="BJ419" s="18" t="s">
        <v>85</v>
      </c>
      <c r="BK419" s="147">
        <f>ROUND(I419*H419,2)</f>
        <v>0</v>
      </c>
      <c r="BL419" s="18" t="s">
        <v>329</v>
      </c>
      <c r="BM419" s="146" t="s">
        <v>1187</v>
      </c>
    </row>
    <row r="420" spans="2:65" s="1" customFormat="1" ht="10.199999999999999" x14ac:dyDescent="0.2">
      <c r="B420" s="34"/>
      <c r="D420" s="148" t="s">
        <v>180</v>
      </c>
      <c r="F420" s="149" t="s">
        <v>1185</v>
      </c>
      <c r="I420" s="150"/>
      <c r="L420" s="34"/>
      <c r="M420" s="199"/>
      <c r="N420" s="200"/>
      <c r="O420" s="200"/>
      <c r="P420" s="200"/>
      <c r="Q420" s="200"/>
      <c r="R420" s="200"/>
      <c r="S420" s="200"/>
      <c r="T420" s="201"/>
      <c r="AT420" s="18" t="s">
        <v>180</v>
      </c>
      <c r="AU420" s="18" t="s">
        <v>87</v>
      </c>
    </row>
    <row r="421" spans="2:65" s="1" customFormat="1" ht="6.9" customHeight="1" x14ac:dyDescent="0.2">
      <c r="B421" s="43"/>
      <c r="C421" s="44"/>
      <c r="D421" s="44"/>
      <c r="E421" s="44"/>
      <c r="F421" s="44"/>
      <c r="G421" s="44"/>
      <c r="H421" s="44"/>
      <c r="I421" s="44"/>
      <c r="J421" s="44"/>
      <c r="K421" s="44"/>
      <c r="L421" s="34"/>
    </row>
  </sheetData>
  <sheetProtection algorithmName="SHA-512" hashValue="2o91QXHfKPekBzjfkPZQwE91/cmaa3n60ii11/P4ZkO1/4zHAHblpoFvPTCPtNsA5Oi+irzCue78J49seATf6w==" saltValue="PepT4kyDggLqhB+2UZST3HP7dKJBDxHoDk0sKVAFHsKVhDWxjSUE9UJ9W9jnJvlx+S46uSYCSdPsTJU/OOyheQ==" spinCount="100000" sheet="1" objects="1" scenarios="1" formatColumns="0" formatRows="0" autoFilter="0"/>
  <autoFilter ref="C100:K420" xr:uid="{00000000-0009-0000-0000-000008000000}"/>
  <mergeCells count="12">
    <mergeCell ref="E93:H93"/>
    <mergeCell ref="L2:V2"/>
    <mergeCell ref="E50:H50"/>
    <mergeCell ref="E52:H52"/>
    <mergeCell ref="E54:H54"/>
    <mergeCell ref="E89:H89"/>
    <mergeCell ref="E91:H91"/>
    <mergeCell ref="E7:H7"/>
    <mergeCell ref="E9:H9"/>
    <mergeCell ref="E11:H11"/>
    <mergeCell ref="E20:H20"/>
    <mergeCell ref="E29:H29"/>
  </mergeCells>
  <hyperlinks>
    <hyperlink ref="F106" r:id="rId1" xr:uid="{00000000-0004-0000-0800-000000000000}"/>
    <hyperlink ref="F116" r:id="rId2" xr:uid="{00000000-0004-0000-0800-000001000000}"/>
    <hyperlink ref="F120" r:id="rId3" xr:uid="{00000000-0004-0000-0800-000002000000}"/>
    <hyperlink ref="F124" r:id="rId4" xr:uid="{00000000-0004-0000-0800-000003000000}"/>
    <hyperlink ref="F130" r:id="rId5" xr:uid="{00000000-0004-0000-0800-000004000000}"/>
    <hyperlink ref="F136" r:id="rId6" xr:uid="{00000000-0004-0000-0800-000005000000}"/>
    <hyperlink ref="F142" r:id="rId7" xr:uid="{00000000-0004-0000-0800-000006000000}"/>
    <hyperlink ref="F148" r:id="rId8" xr:uid="{00000000-0004-0000-0800-000007000000}"/>
    <hyperlink ref="F158" r:id="rId9" xr:uid="{00000000-0004-0000-0800-000008000000}"/>
    <hyperlink ref="F168" r:id="rId10" xr:uid="{00000000-0004-0000-0800-000009000000}"/>
    <hyperlink ref="F182" r:id="rId11" xr:uid="{00000000-0004-0000-0800-00000A000000}"/>
    <hyperlink ref="F190" r:id="rId12" xr:uid="{00000000-0004-0000-0800-00000B000000}"/>
    <hyperlink ref="F193" r:id="rId13" xr:uid="{00000000-0004-0000-0800-00000C000000}"/>
    <hyperlink ref="F201" r:id="rId14" xr:uid="{00000000-0004-0000-0800-00000D000000}"/>
    <hyperlink ref="F207" r:id="rId15" xr:uid="{00000000-0004-0000-0800-00000E000000}"/>
    <hyperlink ref="F211" r:id="rId16" xr:uid="{00000000-0004-0000-0800-00000F000000}"/>
    <hyperlink ref="F224" r:id="rId17" xr:uid="{00000000-0004-0000-0800-000010000000}"/>
    <hyperlink ref="F230" r:id="rId18" xr:uid="{00000000-0004-0000-0800-000011000000}"/>
    <hyperlink ref="F233" r:id="rId19" xr:uid="{00000000-0004-0000-0800-000012000000}"/>
    <hyperlink ref="F245" r:id="rId20" xr:uid="{00000000-0004-0000-0800-000013000000}"/>
    <hyperlink ref="F253" r:id="rId21" xr:uid="{00000000-0004-0000-0800-000014000000}"/>
    <hyperlink ref="F256" r:id="rId22" xr:uid="{00000000-0004-0000-0800-000015000000}"/>
    <hyperlink ref="F260" r:id="rId23" xr:uid="{00000000-0004-0000-0800-000016000000}"/>
    <hyperlink ref="F263" r:id="rId24" xr:uid="{00000000-0004-0000-0800-000017000000}"/>
    <hyperlink ref="F270" r:id="rId25" xr:uid="{00000000-0004-0000-0800-000018000000}"/>
    <hyperlink ref="F276" r:id="rId26" xr:uid="{00000000-0004-0000-0800-000019000000}"/>
    <hyperlink ref="F282" r:id="rId27" xr:uid="{00000000-0004-0000-0800-00001A000000}"/>
    <hyperlink ref="F289" r:id="rId28" xr:uid="{00000000-0004-0000-0800-00001B000000}"/>
    <hyperlink ref="F292" r:id="rId29" xr:uid="{00000000-0004-0000-0800-00001C000000}"/>
    <hyperlink ref="F299" r:id="rId30" xr:uid="{00000000-0004-0000-0800-00001D000000}"/>
    <hyperlink ref="F303" r:id="rId31" xr:uid="{00000000-0004-0000-0800-00001E000000}"/>
    <hyperlink ref="F310" r:id="rId32" xr:uid="{00000000-0004-0000-0800-00001F000000}"/>
    <hyperlink ref="F314" r:id="rId33" xr:uid="{00000000-0004-0000-0800-000020000000}"/>
    <hyperlink ref="F319" r:id="rId34" xr:uid="{00000000-0004-0000-0800-000021000000}"/>
    <hyperlink ref="F322" r:id="rId35" xr:uid="{00000000-0004-0000-0800-000022000000}"/>
    <hyperlink ref="F325" r:id="rId36" xr:uid="{00000000-0004-0000-0800-000023000000}"/>
    <hyperlink ref="F329" r:id="rId37" xr:uid="{00000000-0004-0000-0800-000024000000}"/>
    <hyperlink ref="F333" r:id="rId38" xr:uid="{00000000-0004-0000-0800-000025000000}"/>
    <hyperlink ref="F338" r:id="rId39" xr:uid="{00000000-0004-0000-0800-000026000000}"/>
    <hyperlink ref="F352" r:id="rId40" xr:uid="{00000000-0004-0000-0800-000027000000}"/>
    <hyperlink ref="F356" r:id="rId41" xr:uid="{00000000-0004-0000-0800-000028000000}"/>
    <hyperlink ref="F365" r:id="rId42" xr:uid="{00000000-0004-0000-0800-000029000000}"/>
    <hyperlink ref="F375" r:id="rId43" xr:uid="{00000000-0004-0000-0800-00002A000000}"/>
    <hyperlink ref="F382" r:id="rId44" xr:uid="{00000000-0004-0000-0800-00002B000000}"/>
    <hyperlink ref="F395" r:id="rId45" xr:uid="{00000000-0004-0000-0800-00002C000000}"/>
    <hyperlink ref="F399" r:id="rId46" xr:uid="{00000000-0004-0000-0800-00002D000000}"/>
    <hyperlink ref="F404" r:id="rId47" xr:uid="{00000000-0004-0000-0800-00002E000000}"/>
    <hyperlink ref="F409" r:id="rId48" xr:uid="{00000000-0004-0000-0800-00002F000000}"/>
    <hyperlink ref="F412" r:id="rId49" xr:uid="{00000000-0004-0000-0800-000030000000}"/>
    <hyperlink ref="F415" r:id="rId50" xr:uid="{00000000-0004-0000-0800-00003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37</vt:i4>
      </vt:variant>
    </vt:vector>
  </HeadingPairs>
  <TitlesOfParts>
    <vt:vector size="56" baseType="lpstr">
      <vt:lpstr>Rekapitulace stavby</vt:lpstr>
      <vt:lpstr>01a - Přípravné práce</vt:lpstr>
      <vt:lpstr>07 - KOLUMBÁRIUM</vt:lpstr>
      <vt:lpstr>08 - KOLUMBÁRIUM</vt:lpstr>
      <vt:lpstr>09 - KOLUMBÁRIUM</vt:lpstr>
      <vt:lpstr>10 - KOLUMBÁRIUM</vt:lpstr>
      <vt:lpstr>11 - KOLUMBÁRIUM</vt:lpstr>
      <vt:lpstr>12 - KOLUMBÁRIUM</vt:lpstr>
      <vt:lpstr>13 - PŘÍSTŘEŠEK</vt:lpstr>
      <vt:lpstr>02 - Navrhovaný mobiliář</vt:lpstr>
      <vt:lpstr>A - Mlatový povrch</vt:lpstr>
      <vt:lpstr>B - Litý beton pochozí</vt:lpstr>
      <vt:lpstr>C - Kačírek pochozí vsak</vt:lpstr>
      <vt:lpstr>04 - Výsadba-SÚ</vt:lpstr>
      <vt:lpstr>05a - ZTI-venkovní rozvod</vt:lpstr>
      <vt:lpstr>05b - ZTI-vnitřní vodovod...</vt:lpstr>
      <vt:lpstr>05c - Elektro</vt:lpstr>
      <vt:lpstr>06 - VRN</vt:lpstr>
      <vt:lpstr>Pokyny pro vyplnění</vt:lpstr>
      <vt:lpstr>'01a - Přípravné práce'!Názvy_tisku</vt:lpstr>
      <vt:lpstr>'02 - Navrhovaný mobiliář'!Názvy_tisku</vt:lpstr>
      <vt:lpstr>'04 - Výsadba-SÚ'!Názvy_tisku</vt:lpstr>
      <vt:lpstr>'05a - ZTI-venkovní rozvod'!Názvy_tisku</vt:lpstr>
      <vt:lpstr>'05b - ZTI-vnitřní vodovod...'!Názvy_tisku</vt:lpstr>
      <vt:lpstr>'05c - Elektro'!Názvy_tisku</vt:lpstr>
      <vt:lpstr>'06 - VRN'!Názvy_tisku</vt:lpstr>
      <vt:lpstr>'07 - KOLUMBÁRIUM'!Názvy_tisku</vt:lpstr>
      <vt:lpstr>'08 - KOLUMBÁRIUM'!Názvy_tisku</vt:lpstr>
      <vt:lpstr>'09 - KOLUMBÁRIUM'!Názvy_tisku</vt:lpstr>
      <vt:lpstr>'10 - KOLUMBÁRIUM'!Názvy_tisku</vt:lpstr>
      <vt:lpstr>'11 - KOLUMBÁRIUM'!Názvy_tisku</vt:lpstr>
      <vt:lpstr>'12 - KOLUMBÁRIUM'!Názvy_tisku</vt:lpstr>
      <vt:lpstr>'13 - PŘÍSTŘEŠEK'!Názvy_tisku</vt:lpstr>
      <vt:lpstr>'A - Mlatový povrch'!Názvy_tisku</vt:lpstr>
      <vt:lpstr>'B - Litý beton pochozí'!Názvy_tisku</vt:lpstr>
      <vt:lpstr>'C - Kačírek pochozí vsak'!Názvy_tisku</vt:lpstr>
      <vt:lpstr>'Rekapitulace stavby'!Názvy_tisku</vt:lpstr>
      <vt:lpstr>'01a - Přípravné práce'!Oblast_tisku</vt:lpstr>
      <vt:lpstr>'02 - Navrhovaný mobiliář'!Oblast_tisku</vt:lpstr>
      <vt:lpstr>'04 - Výsadba-SÚ'!Oblast_tisku</vt:lpstr>
      <vt:lpstr>'05a - ZTI-venkovní rozvod'!Oblast_tisku</vt:lpstr>
      <vt:lpstr>'05b - ZTI-vnitřní vodovod...'!Oblast_tisku</vt:lpstr>
      <vt:lpstr>'05c - Elektro'!Oblast_tisku</vt:lpstr>
      <vt:lpstr>'06 - VRN'!Oblast_tisku</vt:lpstr>
      <vt:lpstr>'07 - KOLUMBÁRIUM'!Oblast_tisku</vt:lpstr>
      <vt:lpstr>'08 - KOLUMBÁRIUM'!Oblast_tisku</vt:lpstr>
      <vt:lpstr>'09 - KOLUMBÁRIUM'!Oblast_tisku</vt:lpstr>
      <vt:lpstr>'10 - KOLUMBÁRIUM'!Oblast_tisku</vt:lpstr>
      <vt:lpstr>'11 - KOLUMBÁRIUM'!Oblast_tisku</vt:lpstr>
      <vt:lpstr>'12 - KOLUMBÁRIUM'!Oblast_tisku</vt:lpstr>
      <vt:lpstr>'13 - PŘÍSTŘEŠEK'!Oblast_tisku</vt:lpstr>
      <vt:lpstr>'A - Mlatový povrch'!Oblast_tisku</vt:lpstr>
      <vt:lpstr>'B - Litý beton pochozí'!Oblast_tisku</vt:lpstr>
      <vt:lpstr>'C - Kačírek pochozí vsak'!Oblast_tisku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DESKTOP-MJVLEKN\Iveta</dc:creator>
  <cp:lastModifiedBy>Petr </cp:lastModifiedBy>
  <dcterms:created xsi:type="dcterms:W3CDTF">2024-11-25T19:24:19Z</dcterms:created>
  <dcterms:modified xsi:type="dcterms:W3CDTF">2025-01-22T14:50:34Z</dcterms:modified>
</cp:coreProperties>
</file>