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222024 - Přístavba HZS Š..." sheetId="2" r:id="rId2"/>
  </sheets>
  <definedNames>
    <definedName name="_xlnm.Print_Area" localSheetId="0">'Rekapitulace stavby'!$D$4:$AO$76,'Rekapitulace stavby'!$C$82:$AQ$103</definedName>
    <definedName name="_xlnm.Print_Titles" localSheetId="0">'Rekapitulace stavby'!$92:$92</definedName>
    <definedName name="_xlnm._FilterDatabase" localSheetId="1" hidden="1">'0222024 - Přístavba HZS Š...'!$C$139:$K$391</definedName>
    <definedName name="_xlnm.Print_Area" localSheetId="1">'0222024 - Přístavba HZS Š...'!$C$4:$J$76,'0222024 - Přístavba HZS Š...'!$C$82:$J$123,'0222024 - Přístavba HZS Š...'!$C$129:$J$391</definedName>
    <definedName name="_xlnm.Print_Titles" localSheetId="1">'0222024 - Přístavba HZS Š...'!$139:$139</definedName>
  </definedNames>
  <calcPr/>
</workbook>
</file>

<file path=xl/calcChain.xml><?xml version="1.0" encoding="utf-8"?>
<calcChain xmlns="http://schemas.openxmlformats.org/spreadsheetml/2006/main">
  <c i="2" l="1" r="T383"/>
  <c r="J35"/>
  <c r="J34"/>
  <c i="1" r="AY95"/>
  <c i="2" r="J33"/>
  <c i="1" r="AX95"/>
  <c i="2" r="BI391"/>
  <c r="BH391"/>
  <c r="BG391"/>
  <c r="BF391"/>
  <c r="T391"/>
  <c r="T390"/>
  <c r="R391"/>
  <c r="R390"/>
  <c r="P391"/>
  <c r="P390"/>
  <c r="BI389"/>
  <c r="BH389"/>
  <c r="BG389"/>
  <c r="BF389"/>
  <c r="T389"/>
  <c r="T388"/>
  <c r="R389"/>
  <c r="R388"/>
  <c r="P389"/>
  <c r="P388"/>
  <c r="BI387"/>
  <c r="BH387"/>
  <c r="BG387"/>
  <c r="BF387"/>
  <c r="T387"/>
  <c r="T386"/>
  <c r="R387"/>
  <c r="R386"/>
  <c r="P387"/>
  <c r="P386"/>
  <c r="BI385"/>
  <c r="BH385"/>
  <c r="BG385"/>
  <c r="BF385"/>
  <c r="T385"/>
  <c r="R385"/>
  <c r="P385"/>
  <c r="BI384"/>
  <c r="BH384"/>
  <c r="BG384"/>
  <c r="BF384"/>
  <c r="T384"/>
  <c r="R384"/>
  <c r="P384"/>
  <c r="BI381"/>
  <c r="BH381"/>
  <c r="BG381"/>
  <c r="BF381"/>
  <c r="T381"/>
  <c r="T380"/>
  <c r="T379"/>
  <c r="R381"/>
  <c r="R380"/>
  <c r="R379"/>
  <c r="P381"/>
  <c r="P380"/>
  <c r="P379"/>
  <c r="BI378"/>
  <c r="BH378"/>
  <c r="BG378"/>
  <c r="BF378"/>
  <c r="T378"/>
  <c r="R378"/>
  <c r="P378"/>
  <c r="BI377"/>
  <c r="BH377"/>
  <c r="BG377"/>
  <c r="BF377"/>
  <c r="T377"/>
  <c r="R377"/>
  <c r="P377"/>
  <c r="BI376"/>
  <c r="BH376"/>
  <c r="BG376"/>
  <c r="BF376"/>
  <c r="T376"/>
  <c r="R376"/>
  <c r="P376"/>
  <c r="BI375"/>
  <c r="BH375"/>
  <c r="BG375"/>
  <c r="BF375"/>
  <c r="T375"/>
  <c r="R375"/>
  <c r="P375"/>
  <c r="BI374"/>
  <c r="BH374"/>
  <c r="BG374"/>
  <c r="BF374"/>
  <c r="T374"/>
  <c r="R374"/>
  <c r="P374"/>
  <c r="BI372"/>
  <c r="BH372"/>
  <c r="BG372"/>
  <c r="BF372"/>
  <c r="T372"/>
  <c r="R372"/>
  <c r="P372"/>
  <c r="BI370"/>
  <c r="BH370"/>
  <c r="BG370"/>
  <c r="BF370"/>
  <c r="T370"/>
  <c r="R370"/>
  <c r="P370"/>
  <c r="BI369"/>
  <c r="BH369"/>
  <c r="BG369"/>
  <c r="BF369"/>
  <c r="T369"/>
  <c r="R369"/>
  <c r="P369"/>
  <c r="BI367"/>
  <c r="BH367"/>
  <c r="BG367"/>
  <c r="BF367"/>
  <c r="T367"/>
  <c r="R367"/>
  <c r="P367"/>
  <c r="BI366"/>
  <c r="BH366"/>
  <c r="BG366"/>
  <c r="BF366"/>
  <c r="T366"/>
  <c r="R366"/>
  <c r="P366"/>
  <c r="BI365"/>
  <c r="BH365"/>
  <c r="BG365"/>
  <c r="BF365"/>
  <c r="T365"/>
  <c r="R365"/>
  <c r="P365"/>
  <c r="BI363"/>
  <c r="BH363"/>
  <c r="BG363"/>
  <c r="BF363"/>
  <c r="T363"/>
  <c r="R363"/>
  <c r="P363"/>
  <c r="BI361"/>
  <c r="BH361"/>
  <c r="BG361"/>
  <c r="BF361"/>
  <c r="T361"/>
  <c r="R361"/>
  <c r="P361"/>
  <c r="BI359"/>
  <c r="BH359"/>
  <c r="BG359"/>
  <c r="BF359"/>
  <c r="T359"/>
  <c r="R359"/>
  <c r="P359"/>
  <c r="BI358"/>
  <c r="BH358"/>
  <c r="BG358"/>
  <c r="BF358"/>
  <c r="T358"/>
  <c r="R358"/>
  <c r="P358"/>
  <c r="BI357"/>
  <c r="BH357"/>
  <c r="BG357"/>
  <c r="BF357"/>
  <c r="T357"/>
  <c r="R357"/>
  <c r="P357"/>
  <c r="BI356"/>
  <c r="BH356"/>
  <c r="BG356"/>
  <c r="BF356"/>
  <c r="T356"/>
  <c r="R356"/>
  <c r="P356"/>
  <c r="BI355"/>
  <c r="BH355"/>
  <c r="BG355"/>
  <c r="BF355"/>
  <c r="T355"/>
  <c r="R355"/>
  <c r="P355"/>
  <c r="BI354"/>
  <c r="BH354"/>
  <c r="BG354"/>
  <c r="BF354"/>
  <c r="T354"/>
  <c r="R354"/>
  <c r="P354"/>
  <c r="BI352"/>
  <c r="BH352"/>
  <c r="BG352"/>
  <c r="BF352"/>
  <c r="T352"/>
  <c r="R352"/>
  <c r="P352"/>
  <c r="BI350"/>
  <c r="BH350"/>
  <c r="BG350"/>
  <c r="BF350"/>
  <c r="T350"/>
  <c r="R350"/>
  <c r="P350"/>
  <c r="BI349"/>
  <c r="BH349"/>
  <c r="BG349"/>
  <c r="BF349"/>
  <c r="T349"/>
  <c r="R349"/>
  <c r="P349"/>
  <c r="BI347"/>
  <c r="BH347"/>
  <c r="BG347"/>
  <c r="BF347"/>
  <c r="T347"/>
  <c r="R347"/>
  <c r="P347"/>
  <c r="BI345"/>
  <c r="BH345"/>
  <c r="BG345"/>
  <c r="BF345"/>
  <c r="T345"/>
  <c r="R345"/>
  <c r="P345"/>
  <c r="BI344"/>
  <c r="BH344"/>
  <c r="BG344"/>
  <c r="BF344"/>
  <c r="T344"/>
  <c r="R344"/>
  <c r="P344"/>
  <c r="BI342"/>
  <c r="BH342"/>
  <c r="BG342"/>
  <c r="BF342"/>
  <c r="T342"/>
  <c r="R342"/>
  <c r="P342"/>
  <c r="BI341"/>
  <c r="BH341"/>
  <c r="BG341"/>
  <c r="BF341"/>
  <c r="T341"/>
  <c r="R341"/>
  <c r="P341"/>
  <c r="BI340"/>
  <c r="BH340"/>
  <c r="BG340"/>
  <c r="BF340"/>
  <c r="T340"/>
  <c r="R340"/>
  <c r="P340"/>
  <c r="BI339"/>
  <c r="BH339"/>
  <c r="BG339"/>
  <c r="BF339"/>
  <c r="T339"/>
  <c r="R339"/>
  <c r="P339"/>
  <c r="BI337"/>
  <c r="BH337"/>
  <c r="BG337"/>
  <c r="BF337"/>
  <c r="T337"/>
  <c r="R337"/>
  <c r="P337"/>
  <c r="BI335"/>
  <c r="BH335"/>
  <c r="BG335"/>
  <c r="BF335"/>
  <c r="T335"/>
  <c r="R335"/>
  <c r="P335"/>
  <c r="BI334"/>
  <c r="BH334"/>
  <c r="BG334"/>
  <c r="BF334"/>
  <c r="T334"/>
  <c r="R334"/>
  <c r="P334"/>
  <c r="BI333"/>
  <c r="BH333"/>
  <c r="BG333"/>
  <c r="BF333"/>
  <c r="T333"/>
  <c r="R333"/>
  <c r="P333"/>
  <c r="BI331"/>
  <c r="BH331"/>
  <c r="BG331"/>
  <c r="BF331"/>
  <c r="T331"/>
  <c r="R331"/>
  <c r="P331"/>
  <c r="BI329"/>
  <c r="BH329"/>
  <c r="BG329"/>
  <c r="BF329"/>
  <c r="T329"/>
  <c r="R329"/>
  <c r="P329"/>
  <c r="BI327"/>
  <c r="BH327"/>
  <c r="BG327"/>
  <c r="BF327"/>
  <c r="T327"/>
  <c r="R327"/>
  <c r="P327"/>
  <c r="BI325"/>
  <c r="BH325"/>
  <c r="BG325"/>
  <c r="BF325"/>
  <c r="T325"/>
  <c r="R325"/>
  <c r="P325"/>
  <c r="BI323"/>
  <c r="BH323"/>
  <c r="BG323"/>
  <c r="BF323"/>
  <c r="T323"/>
  <c r="R323"/>
  <c r="P323"/>
  <c r="BI321"/>
  <c r="BH321"/>
  <c r="BG321"/>
  <c r="BF321"/>
  <c r="T321"/>
  <c r="R321"/>
  <c r="P321"/>
  <c r="BI319"/>
  <c r="BH319"/>
  <c r="BG319"/>
  <c r="BF319"/>
  <c r="T319"/>
  <c r="R319"/>
  <c r="P319"/>
  <c r="BI315"/>
  <c r="BH315"/>
  <c r="BG315"/>
  <c r="BF315"/>
  <c r="T315"/>
  <c r="R315"/>
  <c r="P315"/>
  <c r="BI313"/>
  <c r="BH313"/>
  <c r="BG313"/>
  <c r="BF313"/>
  <c r="T313"/>
  <c r="R313"/>
  <c r="P313"/>
  <c r="BI311"/>
  <c r="BH311"/>
  <c r="BG311"/>
  <c r="BF311"/>
  <c r="T311"/>
  <c r="R311"/>
  <c r="P311"/>
  <c r="BI310"/>
  <c r="BH310"/>
  <c r="BG310"/>
  <c r="BF310"/>
  <c r="T310"/>
  <c r="R310"/>
  <c r="P310"/>
  <c r="BI308"/>
  <c r="BH308"/>
  <c r="BG308"/>
  <c r="BF308"/>
  <c r="T308"/>
  <c r="R308"/>
  <c r="P308"/>
  <c r="BI306"/>
  <c r="BH306"/>
  <c r="BG306"/>
  <c r="BF306"/>
  <c r="T306"/>
  <c r="T305"/>
  <c r="R306"/>
  <c r="R305"/>
  <c r="P306"/>
  <c r="P305"/>
  <c r="BI304"/>
  <c r="BH304"/>
  <c r="BG304"/>
  <c r="BF304"/>
  <c r="T304"/>
  <c r="R304"/>
  <c r="P304"/>
  <c r="BI302"/>
  <c r="BH302"/>
  <c r="BG302"/>
  <c r="BF302"/>
  <c r="T302"/>
  <c r="R302"/>
  <c r="P302"/>
  <c r="BI300"/>
  <c r="BH300"/>
  <c r="BG300"/>
  <c r="BF300"/>
  <c r="T300"/>
  <c r="R300"/>
  <c r="P300"/>
  <c r="BI298"/>
  <c r="BH298"/>
  <c r="BG298"/>
  <c r="BF298"/>
  <c r="T298"/>
  <c r="R298"/>
  <c r="P298"/>
  <c r="BI295"/>
  <c r="BH295"/>
  <c r="BG295"/>
  <c r="BF295"/>
  <c r="T295"/>
  <c r="R295"/>
  <c r="P295"/>
  <c r="BI294"/>
  <c r="BH294"/>
  <c r="BG294"/>
  <c r="BF294"/>
  <c r="T294"/>
  <c r="R294"/>
  <c r="P294"/>
  <c r="BI293"/>
  <c r="BH293"/>
  <c r="BG293"/>
  <c r="BF293"/>
  <c r="T293"/>
  <c r="R293"/>
  <c r="P293"/>
  <c r="BI292"/>
  <c r="BH292"/>
  <c r="BG292"/>
  <c r="BF292"/>
  <c r="T292"/>
  <c r="R292"/>
  <c r="P292"/>
  <c r="BI290"/>
  <c r="BH290"/>
  <c r="BG290"/>
  <c r="BF290"/>
  <c r="T290"/>
  <c r="R290"/>
  <c r="P290"/>
  <c r="BI288"/>
  <c r="BH288"/>
  <c r="BG288"/>
  <c r="BF288"/>
  <c r="T288"/>
  <c r="R288"/>
  <c r="P288"/>
  <c r="BI286"/>
  <c r="BH286"/>
  <c r="BG286"/>
  <c r="BF286"/>
  <c r="T286"/>
  <c r="R286"/>
  <c r="P286"/>
  <c r="BI284"/>
  <c r="BH284"/>
  <c r="BG284"/>
  <c r="BF284"/>
  <c r="T284"/>
  <c r="R284"/>
  <c r="P284"/>
  <c r="BI282"/>
  <c r="BH282"/>
  <c r="BG282"/>
  <c r="BF282"/>
  <c r="T282"/>
  <c r="R282"/>
  <c r="P282"/>
  <c r="BI280"/>
  <c r="BH280"/>
  <c r="BG280"/>
  <c r="BF280"/>
  <c r="T280"/>
  <c r="R280"/>
  <c r="P280"/>
  <c r="BI279"/>
  <c r="BH279"/>
  <c r="BG279"/>
  <c r="BF279"/>
  <c r="T279"/>
  <c r="R279"/>
  <c r="P279"/>
  <c r="BI276"/>
  <c r="BH276"/>
  <c r="BG276"/>
  <c r="BF276"/>
  <c r="T276"/>
  <c r="R276"/>
  <c r="P276"/>
  <c r="BI274"/>
  <c r="BH274"/>
  <c r="BG274"/>
  <c r="BF274"/>
  <c r="T274"/>
  <c r="R274"/>
  <c r="P274"/>
  <c r="BI272"/>
  <c r="BH272"/>
  <c r="BG272"/>
  <c r="BF272"/>
  <c r="T272"/>
  <c r="R272"/>
  <c r="P272"/>
  <c r="BI270"/>
  <c r="BH270"/>
  <c r="BG270"/>
  <c r="BF270"/>
  <c r="T270"/>
  <c r="R270"/>
  <c r="P270"/>
  <c r="BI268"/>
  <c r="BH268"/>
  <c r="BG268"/>
  <c r="BF268"/>
  <c r="T268"/>
  <c r="R268"/>
  <c r="P268"/>
  <c r="BI265"/>
  <c r="BH265"/>
  <c r="BG265"/>
  <c r="BF265"/>
  <c r="T265"/>
  <c r="R265"/>
  <c r="P265"/>
  <c r="BI263"/>
  <c r="BH263"/>
  <c r="BG263"/>
  <c r="BF263"/>
  <c r="T263"/>
  <c r="R263"/>
  <c r="P263"/>
  <c r="BI260"/>
  <c r="BH260"/>
  <c r="BG260"/>
  <c r="BF260"/>
  <c r="T260"/>
  <c r="R260"/>
  <c r="P260"/>
  <c r="BI258"/>
  <c r="BH258"/>
  <c r="BG258"/>
  <c r="BF258"/>
  <c r="T258"/>
  <c r="R258"/>
  <c r="P258"/>
  <c r="BI255"/>
  <c r="BH255"/>
  <c r="BG255"/>
  <c r="BF255"/>
  <c r="T255"/>
  <c r="R255"/>
  <c r="P255"/>
  <c r="BI253"/>
  <c r="BH253"/>
  <c r="BG253"/>
  <c r="BF253"/>
  <c r="T253"/>
  <c r="R253"/>
  <c r="P253"/>
  <c r="BI250"/>
  <c r="BH250"/>
  <c r="BG250"/>
  <c r="BF250"/>
  <c r="T250"/>
  <c r="R250"/>
  <c r="P250"/>
  <c r="BI248"/>
  <c r="BH248"/>
  <c r="BG248"/>
  <c r="BF248"/>
  <c r="T248"/>
  <c r="R248"/>
  <c r="P248"/>
  <c r="BI245"/>
  <c r="BH245"/>
  <c r="BG245"/>
  <c r="BF245"/>
  <c r="T245"/>
  <c r="T244"/>
  <c r="R245"/>
  <c r="R244"/>
  <c r="P245"/>
  <c r="P244"/>
  <c r="BI243"/>
  <c r="BH243"/>
  <c r="BG243"/>
  <c r="BF243"/>
  <c r="T243"/>
  <c r="R243"/>
  <c r="P243"/>
  <c r="BI241"/>
  <c r="BH241"/>
  <c r="BG241"/>
  <c r="BF241"/>
  <c r="T241"/>
  <c r="R241"/>
  <c r="P241"/>
  <c r="BI240"/>
  <c r="BH240"/>
  <c r="BG240"/>
  <c r="BF240"/>
  <c r="T240"/>
  <c r="R240"/>
  <c r="P240"/>
  <c r="BI239"/>
  <c r="BH239"/>
  <c r="BG239"/>
  <c r="BF239"/>
  <c r="T239"/>
  <c r="R239"/>
  <c r="P239"/>
  <c r="BI236"/>
  <c r="BH236"/>
  <c r="BG236"/>
  <c r="BF236"/>
  <c r="T236"/>
  <c r="R236"/>
  <c r="P236"/>
  <c r="BI234"/>
  <c r="BH234"/>
  <c r="BG234"/>
  <c r="BF234"/>
  <c r="T234"/>
  <c r="R234"/>
  <c r="P234"/>
  <c r="BI233"/>
  <c r="BH233"/>
  <c r="BG233"/>
  <c r="BF233"/>
  <c r="T233"/>
  <c r="R233"/>
  <c r="P233"/>
  <c r="BI231"/>
  <c r="BH231"/>
  <c r="BG231"/>
  <c r="BF231"/>
  <c r="T231"/>
  <c r="R231"/>
  <c r="P231"/>
  <c r="BI229"/>
  <c r="BH229"/>
  <c r="BG229"/>
  <c r="BF229"/>
  <c r="T229"/>
  <c r="R229"/>
  <c r="P229"/>
  <c r="BI227"/>
  <c r="BH227"/>
  <c r="BG227"/>
  <c r="BF227"/>
  <c r="T227"/>
  <c r="R227"/>
  <c r="P227"/>
  <c r="BI225"/>
  <c r="BH225"/>
  <c r="BG225"/>
  <c r="BF225"/>
  <c r="T225"/>
  <c r="R225"/>
  <c r="P225"/>
  <c r="BI222"/>
  <c r="BH222"/>
  <c r="BG222"/>
  <c r="BF222"/>
  <c r="T222"/>
  <c r="R222"/>
  <c r="P222"/>
  <c r="BI220"/>
  <c r="BH220"/>
  <c r="BG220"/>
  <c r="BF220"/>
  <c r="T220"/>
  <c r="R220"/>
  <c r="P220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1"/>
  <c r="BH201"/>
  <c r="BG201"/>
  <c r="BF201"/>
  <c r="T201"/>
  <c r="R201"/>
  <c r="P201"/>
  <c r="BI197"/>
  <c r="BH197"/>
  <c r="BG197"/>
  <c r="BF197"/>
  <c r="T197"/>
  <c r="R197"/>
  <c r="P197"/>
  <c r="BI196"/>
  <c r="BH196"/>
  <c r="BG196"/>
  <c r="BF196"/>
  <c r="T196"/>
  <c r="R196"/>
  <c r="P196"/>
  <c r="BI194"/>
  <c r="BH194"/>
  <c r="BG194"/>
  <c r="BF194"/>
  <c r="T194"/>
  <c r="R194"/>
  <c r="P194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6"/>
  <c r="BH176"/>
  <c r="BG176"/>
  <c r="BF176"/>
  <c r="T176"/>
  <c r="R176"/>
  <c r="P176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7"/>
  <c r="BH157"/>
  <c r="BG157"/>
  <c r="BF157"/>
  <c r="T157"/>
  <c r="R157"/>
  <c r="P157"/>
  <c r="BI156"/>
  <c r="BH156"/>
  <c r="BG156"/>
  <c r="BF156"/>
  <c r="T156"/>
  <c r="R156"/>
  <c r="P156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3"/>
  <c r="BH143"/>
  <c r="BG143"/>
  <c r="BF143"/>
  <c r="T143"/>
  <c r="R143"/>
  <c r="P143"/>
  <c r="F134"/>
  <c r="E132"/>
  <c r="F87"/>
  <c r="E85"/>
  <c r="J22"/>
  <c r="E22"/>
  <c r="J137"/>
  <c r="J21"/>
  <c r="J19"/>
  <c r="E19"/>
  <c r="J136"/>
  <c r="J18"/>
  <c r="J16"/>
  <c r="E16"/>
  <c r="F137"/>
  <c r="J15"/>
  <c r="J13"/>
  <c r="E13"/>
  <c r="F136"/>
  <c r="J12"/>
  <c r="J10"/>
  <c r="J134"/>
  <c i="1" r="CK101"/>
  <c r="CJ101"/>
  <c r="CI101"/>
  <c r="CH101"/>
  <c r="CG101"/>
  <c r="CF101"/>
  <c r="BZ101"/>
  <c r="CE101"/>
  <c r="CK100"/>
  <c r="CJ100"/>
  <c r="CI100"/>
  <c r="CH100"/>
  <c r="CG100"/>
  <c r="CF100"/>
  <c r="BZ100"/>
  <c r="CE100"/>
  <c r="CK99"/>
  <c r="CJ99"/>
  <c r="CI99"/>
  <c r="CH99"/>
  <c r="CG99"/>
  <c r="CF99"/>
  <c r="BZ99"/>
  <c r="CE99"/>
  <c r="CK98"/>
  <c r="CJ98"/>
  <c r="CI98"/>
  <c r="CH98"/>
  <c r="CG98"/>
  <c r="CF98"/>
  <c r="BZ98"/>
  <c r="CE98"/>
  <c r="L90"/>
  <c r="AM90"/>
  <c r="AM89"/>
  <c r="L89"/>
  <c r="AM87"/>
  <c r="L87"/>
  <c r="L85"/>
  <c r="L84"/>
  <c i="2" r="F35"/>
  <c r="J260"/>
  <c r="J250"/>
  <c r="BK241"/>
  <c r="BK234"/>
  <c r="J229"/>
  <c r="J220"/>
  <c r="BK215"/>
  <c r="J208"/>
  <c r="BK197"/>
  <c r="BK187"/>
  <c r="J181"/>
  <c r="J173"/>
  <c r="J167"/>
  <c r="BK157"/>
  <c r="BK150"/>
  <c i="1" r="AS94"/>
  <c i="2" r="J387"/>
  <c r="J381"/>
  <c r="BK376"/>
  <c r="BK370"/>
  <c r="BK366"/>
  <c r="BK361"/>
  <c r="J358"/>
  <c r="BK354"/>
  <c r="J350"/>
  <c r="BK345"/>
  <c r="J341"/>
  <c r="BK335"/>
  <c r="J333"/>
  <c r="J327"/>
  <c r="BK319"/>
  <c r="J313"/>
  <c r="BK308"/>
  <c r="J304"/>
  <c r="J298"/>
  <c r="BK292"/>
  <c r="J288"/>
  <c r="BK282"/>
  <c r="J276"/>
  <c r="J272"/>
  <c r="J268"/>
  <c r="J258"/>
  <c r="J248"/>
  <c r="J240"/>
  <c r="BK231"/>
  <c r="BK220"/>
  <c r="BK213"/>
  <c r="BK208"/>
  <c r="J201"/>
  <c r="J189"/>
  <c r="J180"/>
  <c r="J166"/>
  <c r="J162"/>
  <c r="J152"/>
  <c r="J143"/>
  <c r="J391"/>
  <c r="BK385"/>
  <c r="BK377"/>
  <c r="J374"/>
  <c r="BK367"/>
  <c r="J363"/>
  <c r="BK357"/>
  <c r="J355"/>
  <c r="J349"/>
  <c r="BK342"/>
  <c r="J339"/>
  <c r="BK334"/>
  <c r="J331"/>
  <c r="J325"/>
  <c r="BK315"/>
  <c r="J311"/>
  <c r="J302"/>
  <c r="BK295"/>
  <c r="J292"/>
  <c r="J286"/>
  <c r="BK280"/>
  <c r="BK276"/>
  <c r="BK270"/>
  <c r="BK265"/>
  <c r="BK258"/>
  <c r="BK250"/>
  <c r="J239"/>
  <c r="J231"/>
  <c r="BK222"/>
  <c r="J216"/>
  <c r="BK209"/>
  <c r="J206"/>
  <c r="BK196"/>
  <c r="BK181"/>
  <c r="BK171"/>
  <c r="BK164"/>
  <c r="BK156"/>
  <c r="BK152"/>
  <c r="J146"/>
  <c r="J389"/>
  <c r="J384"/>
  <c r="J377"/>
  <c r="BK374"/>
  <c r="BK369"/>
  <c r="J365"/>
  <c r="BK358"/>
  <c r="J356"/>
  <c r="BK350"/>
  <c r="J345"/>
  <c r="BK341"/>
  <c r="BK339"/>
  <c r="J335"/>
  <c r="BK329"/>
  <c r="BK323"/>
  <c r="J319"/>
  <c r="BK310"/>
  <c r="J306"/>
  <c r="BK300"/>
  <c r="BK294"/>
  <c r="BK290"/>
  <c r="BK284"/>
  <c r="J282"/>
  <c r="BK274"/>
  <c r="J270"/>
  <c r="BK255"/>
  <c r="J245"/>
  <c r="BK239"/>
  <c r="BK229"/>
  <c r="J222"/>
  <c r="BK216"/>
  <c r="J213"/>
  <c r="J207"/>
  <c r="J196"/>
  <c r="J187"/>
  <c r="J176"/>
  <c r="BK166"/>
  <c r="J157"/>
  <c r="J153"/>
  <c r="J148"/>
  <c r="F32"/>
  <c r="BK389"/>
  <c r="BK381"/>
  <c r="BK375"/>
  <c r="J372"/>
  <c r="J367"/>
  <c r="BK363"/>
  <c r="BK359"/>
  <c r="J357"/>
  <c r="J352"/>
  <c r="J347"/>
  <c r="J342"/>
  <c r="BK337"/>
  <c r="J334"/>
  <c r="J329"/>
  <c r="J321"/>
  <c r="BK311"/>
  <c r="J308"/>
  <c r="BK302"/>
  <c r="J300"/>
  <c r="J294"/>
  <c r="J290"/>
  <c r="J284"/>
  <c r="J280"/>
  <c r="J274"/>
  <c r="J263"/>
  <c r="J255"/>
  <c r="J243"/>
  <c r="BK236"/>
  <c r="J233"/>
  <c r="J225"/>
  <c r="J214"/>
  <c r="BK207"/>
  <c r="J205"/>
  <c r="BK194"/>
  <c r="BK185"/>
  <c r="BK180"/>
  <c r="BK169"/>
  <c r="BK160"/>
  <c r="BK153"/>
  <c r="BK146"/>
  <c r="F33"/>
  <c r="BK387"/>
  <c r="BK384"/>
  <c r="J378"/>
  <c r="J375"/>
  <c r="J370"/>
  <c r="J366"/>
  <c r="J361"/>
  <c r="BK356"/>
  <c r="J354"/>
  <c r="BK349"/>
  <c r="J344"/>
  <c r="J340"/>
  <c r="J337"/>
  <c r="BK331"/>
  <c r="BK327"/>
  <c r="J323"/>
  <c r="J315"/>
  <c r="BK306"/>
  <c r="BK298"/>
  <c r="BK293"/>
  <c r="BK286"/>
  <c r="J279"/>
  <c r="BK268"/>
  <c r="J265"/>
  <c r="BK253"/>
  <c r="BK245"/>
  <c r="BK240"/>
  <c r="BK233"/>
  <c r="J227"/>
  <c r="J217"/>
  <c r="BK206"/>
  <c r="J197"/>
  <c r="J185"/>
  <c r="BK176"/>
  <c r="J169"/>
  <c r="BK162"/>
  <c r="J156"/>
  <c r="J150"/>
  <c r="BK391"/>
  <c r="J385"/>
  <c r="BK378"/>
  <c r="J376"/>
  <c r="BK372"/>
  <c r="J369"/>
  <c r="BK365"/>
  <c r="J359"/>
  <c r="BK355"/>
  <c r="BK352"/>
  <c r="BK347"/>
  <c r="BK344"/>
  <c r="BK340"/>
  <c r="BK333"/>
  <c r="BK325"/>
  <c r="BK321"/>
  <c r="BK313"/>
  <c r="J310"/>
  <c r="BK304"/>
  <c r="J295"/>
  <c r="J293"/>
  <c r="BK288"/>
  <c r="BK279"/>
  <c r="BK272"/>
  <c r="BK260"/>
  <c r="BK248"/>
  <c r="J241"/>
  <c r="J234"/>
  <c r="BK227"/>
  <c r="BK217"/>
  <c r="J215"/>
  <c r="BK205"/>
  <c r="J194"/>
  <c r="BK182"/>
  <c r="J171"/>
  <c r="J164"/>
  <c r="BK154"/>
  <c r="BK148"/>
  <c r="J32"/>
  <c r="F34"/>
  <c r="BK263"/>
  <c r="J253"/>
  <c r="BK243"/>
  <c r="J236"/>
  <c r="BK225"/>
  <c r="BK214"/>
  <c r="J209"/>
  <c r="BK201"/>
  <c r="BK189"/>
  <c r="J182"/>
  <c r="BK173"/>
  <c r="BK167"/>
  <c r="J160"/>
  <c r="J154"/>
  <c r="BK143"/>
  <c l="1" r="T382"/>
  <c r="P142"/>
  <c r="BK175"/>
  <c r="J175"/>
  <c r="J98"/>
  <c r="T175"/>
  <c r="T193"/>
  <c r="R224"/>
  <c r="R273"/>
  <c r="P343"/>
  <c r="P159"/>
  <c r="R184"/>
  <c r="P200"/>
  <c r="R238"/>
  <c r="T247"/>
  <c r="T307"/>
  <c r="P351"/>
  <c r="BK371"/>
  <c r="J371"/>
  <c r="J115"/>
  <c r="BK142"/>
  <c r="J142"/>
  <c r="J96"/>
  <c r="R159"/>
  <c r="T184"/>
  <c r="T200"/>
  <c r="BK238"/>
  <c r="J238"/>
  <c r="J103"/>
  <c r="P247"/>
  <c r="P307"/>
  <c r="BK338"/>
  <c r="J338"/>
  <c r="J111"/>
  <c r="BK351"/>
  <c r="J351"/>
  <c r="J113"/>
  <c r="T362"/>
  <c r="BK159"/>
  <c r="J159"/>
  <c r="J97"/>
  <c r="BK184"/>
  <c r="J184"/>
  <c r="J99"/>
  <c r="P193"/>
  <c r="P224"/>
  <c r="BK247"/>
  <c r="J247"/>
  <c r="J106"/>
  <c r="T273"/>
  <c r="BK330"/>
  <c r="J330"/>
  <c r="J110"/>
  <c r="P338"/>
  <c r="R351"/>
  <c r="T371"/>
  <c r="T142"/>
  <c r="P184"/>
  <c r="R200"/>
  <c r="P238"/>
  <c r="P273"/>
  <c r="R330"/>
  <c r="BK343"/>
  <c r="J343"/>
  <c r="J112"/>
  <c r="R343"/>
  <c r="P362"/>
  <c r="R371"/>
  <c r="P383"/>
  <c r="P382"/>
  <c r="T159"/>
  <c r="R175"/>
  <c r="BK193"/>
  <c r="J193"/>
  <c r="J100"/>
  <c r="R193"/>
  <c r="BK224"/>
  <c r="J224"/>
  <c r="J102"/>
  <c r="T238"/>
  <c r="BK273"/>
  <c r="J273"/>
  <c r="J107"/>
  <c r="R307"/>
  <c r="T330"/>
  <c r="R338"/>
  <c r="T351"/>
  <c r="P371"/>
  <c r="R383"/>
  <c r="R382"/>
  <c r="R142"/>
  <c r="R141"/>
  <c r="P175"/>
  <c r="BK200"/>
  <c r="J200"/>
  <c r="J101"/>
  <c r="T224"/>
  <c r="R247"/>
  <c r="BK307"/>
  <c r="J307"/>
  <c r="J109"/>
  <c r="P330"/>
  <c r="T338"/>
  <c r="T343"/>
  <c r="BK362"/>
  <c r="J362"/>
  <c r="J114"/>
  <c r="R362"/>
  <c r="BK383"/>
  <c r="J383"/>
  <c r="J119"/>
  <c r="BK244"/>
  <c r="J244"/>
  <c r="J104"/>
  <c r="BK305"/>
  <c r="J305"/>
  <c r="J108"/>
  <c r="BK380"/>
  <c r="BK379"/>
  <c r="J379"/>
  <c r="J116"/>
  <c r="BK386"/>
  <c r="J386"/>
  <c r="J120"/>
  <c r="BK388"/>
  <c r="J388"/>
  <c r="J121"/>
  <c r="BK390"/>
  <c r="J390"/>
  <c r="J122"/>
  <c i="1" r="BB95"/>
  <c r="BC95"/>
  <c r="AW95"/>
  <c i="2" r="J87"/>
  <c r="F89"/>
  <c r="J89"/>
  <c r="F90"/>
  <c r="J90"/>
  <c r="BE143"/>
  <c r="BE146"/>
  <c r="BE148"/>
  <c r="BE150"/>
  <c r="BE152"/>
  <c r="BE153"/>
  <c r="BE154"/>
  <c r="BE156"/>
  <c r="BE157"/>
  <c r="BE160"/>
  <c r="BE162"/>
  <c r="BE164"/>
  <c r="BE166"/>
  <c r="BE167"/>
  <c r="BE169"/>
  <c r="BE171"/>
  <c r="BE173"/>
  <c r="BE176"/>
  <c r="BE180"/>
  <c r="BE181"/>
  <c r="BE182"/>
  <c r="BE185"/>
  <c r="BE187"/>
  <c r="BE189"/>
  <c r="BE194"/>
  <c r="BE196"/>
  <c r="BE197"/>
  <c r="BE201"/>
  <c r="BE205"/>
  <c r="BE206"/>
  <c r="BE207"/>
  <c r="BE208"/>
  <c r="BE209"/>
  <c r="BE213"/>
  <c r="BE214"/>
  <c r="BE215"/>
  <c r="BE216"/>
  <c r="BE217"/>
  <c r="BE220"/>
  <c r="BE222"/>
  <c r="BE225"/>
  <c r="BE227"/>
  <c r="BE229"/>
  <c r="BE231"/>
  <c r="BE233"/>
  <c r="BE234"/>
  <c r="BE236"/>
  <c r="BE239"/>
  <c r="BE240"/>
  <c r="BE241"/>
  <c r="BE243"/>
  <c r="BE245"/>
  <c r="BE248"/>
  <c r="BE250"/>
  <c r="BE253"/>
  <c r="BE255"/>
  <c r="BE258"/>
  <c r="BE260"/>
  <c r="BE263"/>
  <c r="BE265"/>
  <c r="BE268"/>
  <c r="BE270"/>
  <c r="BE272"/>
  <c r="BE274"/>
  <c r="BE276"/>
  <c r="BE279"/>
  <c r="BE280"/>
  <c r="BE282"/>
  <c r="BE284"/>
  <c r="BE286"/>
  <c r="BE288"/>
  <c r="BE290"/>
  <c r="BE292"/>
  <c r="BE293"/>
  <c r="BE294"/>
  <c r="BE295"/>
  <c r="BE298"/>
  <c r="BE300"/>
  <c r="BE302"/>
  <c r="BE304"/>
  <c r="BE306"/>
  <c r="BE308"/>
  <c r="BE310"/>
  <c r="BE311"/>
  <c r="BE313"/>
  <c r="BE315"/>
  <c r="BE319"/>
  <c r="BE321"/>
  <c r="BE323"/>
  <c r="BE325"/>
  <c r="BE327"/>
  <c r="BE329"/>
  <c r="BE331"/>
  <c r="BE333"/>
  <c r="BE334"/>
  <c r="BE335"/>
  <c r="BE337"/>
  <c r="BE339"/>
  <c r="BE340"/>
  <c r="BE341"/>
  <c r="BE342"/>
  <c r="BE344"/>
  <c r="BE345"/>
  <c r="BE347"/>
  <c r="BE349"/>
  <c r="BE350"/>
  <c r="BE352"/>
  <c r="BE354"/>
  <c r="BE355"/>
  <c r="BE356"/>
  <c r="BE357"/>
  <c r="BE358"/>
  <c r="BE359"/>
  <c r="BE361"/>
  <c r="BE363"/>
  <c r="BE365"/>
  <c r="BE366"/>
  <c r="BE367"/>
  <c r="BE369"/>
  <c r="BE370"/>
  <c r="BE372"/>
  <c r="BE374"/>
  <c r="BE375"/>
  <c r="BE376"/>
  <c r="BE377"/>
  <c r="BE378"/>
  <c r="BE381"/>
  <c r="BE384"/>
  <c r="BE385"/>
  <c r="BE387"/>
  <c r="BE389"/>
  <c r="BE391"/>
  <c i="1" r="BA95"/>
  <c r="BD95"/>
  <c r="BD94"/>
  <c r="W36"/>
  <c r="BB94"/>
  <c r="W34"/>
  <c r="BA94"/>
  <c r="W33"/>
  <c r="BC94"/>
  <c r="W35"/>
  <c i="2" l="1" r="R246"/>
  <c r="R140"/>
  <c r="T141"/>
  <c r="P246"/>
  <c r="T246"/>
  <c r="P141"/>
  <c r="P140"/>
  <c i="1" r="AU95"/>
  <c i="2" r="BK141"/>
  <c r="J141"/>
  <c r="J95"/>
  <c r="J380"/>
  <c r="J117"/>
  <c r="BK382"/>
  <c r="J382"/>
  <c r="J118"/>
  <c r="BK246"/>
  <c r="J246"/>
  <c r="J105"/>
  <c i="1" r="AY94"/>
  <c i="2" r="J31"/>
  <c i="1" r="AV95"/>
  <c r="AT95"/>
  <c r="AU94"/>
  <c r="AX94"/>
  <c r="AW94"/>
  <c r="AK33"/>
  <c i="2" r="F31"/>
  <c i="1" r="AZ95"/>
  <c r="AZ94"/>
  <c i="2" l="1" r="T140"/>
  <c r="BK140"/>
  <c r="J140"/>
  <c r="J28"/>
  <c i="1" r="AG95"/>
  <c r="AG94"/>
  <c r="AK26"/>
  <c r="AV94"/>
  <c i="2" l="1" r="J37"/>
  <c r="J94"/>
  <c i="1" r="AN95"/>
  <c r="AG101"/>
  <c r="AV101"/>
  <c r="BY101"/>
  <c r="AT94"/>
  <c r="AN94"/>
  <c r="AG99"/>
  <c r="CD99"/>
  <c r="AG100"/>
  <c r="CD100"/>
  <c r="AG98"/>
  <c r="AV98"/>
  <c r="BY98"/>
  <c l="1" r="CD101"/>
  <c r="CD98"/>
  <c r="AN101"/>
  <c r="AV99"/>
  <c r="BY99"/>
  <c r="AV100"/>
  <c r="BY100"/>
  <c r="AN98"/>
  <c r="AG97"/>
  <c r="AK27"/>
  <c r="AK29"/>
  <c l="1" r="W32"/>
  <c r="AN100"/>
  <c r="AG103"/>
  <c r="AN99"/>
  <c r="AK32"/>
  <c r="AK38"/>
  <c l="1" r="AN97"/>
  <c r="AN103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<sst xmlns="http://schemas.openxmlformats.org/spreadsheetml/2006/main">
  <si>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</si>
  <si>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</si>
  <si>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</si>
  <si>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</si>
  <si>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</si>
  <si>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{d8becb3b-af4f-45f7-9117-a7e92a8fc0dd}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</si>
  <si>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</si>
  <si>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</si>
  <si>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</si>
  <si>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</si>
  <si>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</si>
  <si>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</si>
  <si>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</si>
  <si>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</si>
  <si>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0222024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</si>
  <si>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</si>
  <si>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</si>
  <si>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Přístavba HZS Štětí</t>
  </si>
  <si>
    <t>KSO:</t>
  </si>
  <si>
    <t>CC-CZ:</t>
  </si>
  <si>
    <t>Místo:</t>
  </si>
  <si>
    <t xml:space="preserve"> </t>
  </si>
  <si>
    <t>Datum:</t>
  </si>
  <si>
    <t>4. 9. 2024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</si>
  <si>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</si>
  <si>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</si>
  <si>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</si>
  <si>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</si>
  <si>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</si>
  <si>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</si>
  <si>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</si>
  <si>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</si>
  <si>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</si>
  <si>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Náklady z rozpočtů</t>
  </si>
  <si>
    <t>Ostatní náklady ze souhrnného listu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</si>
  <si>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</si>
  <si>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</si>
  <si>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</si>
  <si>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</si>
  <si>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</si>
  <si>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</si>
  <si>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</si>
  <si>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</si>
  <si>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</si>
  <si>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</si>
  <si>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</si>
  <si>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</si>
  <si>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</si>
  <si>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</si>
  <si>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</si>
  <si>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</si>
  <si>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</si>
  <si>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</si>
  <si>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</si>
  <si>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</si>
  <si>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</si>
  <si>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</si>
  <si>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</si>
  <si>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</si>
  <si>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</si>
  <si>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</si>
  <si>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</si>
  <si>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</si>
  <si>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</si>
  <si>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</si>
  <si>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</si>
  <si>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</si>
  <si>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</si>
  <si>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</si>
  <si>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</si>
  <si>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</si>
  <si>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</si>
  <si>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</si>
  <si>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1) 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</si>
  <si>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</si>
  <si>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</si>
  <si>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</si>
  <si>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</si>
  <si>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</si>
  <si>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</si>
  <si>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</si>
  <si>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</si>
  <si>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2) Ostatní náklady ze souhrnného listu</t>
  </si>
  <si>
    <t>Procent. zadání_x000d_
[% nákladů rozpočtu]</t>
  </si>
  <si>
    <t>Zařazení nákladů</t>
  </si>
  <si>
    <t>Ostatní náklady</t>
  </si>
  <si>
    <t>stavební čast</t>
  </si>
  <si>
    <t>OSTATNENAKLADY</t>
  </si>
  <si>
    <t>Vyplň vlastní</t>
  </si>
  <si>
    <t>OSTATNENAKLADYVLASTNE</t>
  </si>
  <si>
    <t>Celkové náklady za stavbu 1) + 2)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</si>
  <si>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</si>
  <si>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</si>
  <si>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</si>
  <si>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</si>
  <si>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</si>
  <si>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</si>
  <si>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</si>
  <si>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</si>
  <si>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</si>
  <si>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</si>
  <si>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</si>
  <si>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</si>
  <si>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</si>
  <si>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</si>
  <si>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</si>
  <si>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</si>
  <si>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</si>
  <si>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</si>
  <si>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</si>
  <si>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</si>
  <si>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741 - Elektroinstalace - silnoproud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</si>
  <si>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</si>
  <si>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</si>
  <si>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</si>
  <si>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767 - Konstrukce zámečnické</t>
  </si>
  <si>
    <t xml:space="preserve">    777 - Podlahy lité</t>
  </si>
  <si>
    <t xml:space="preserve">    783 - Dokončovací práce - nátěry</t>
  </si>
  <si>
    <t xml:space="preserve">    784 - Dokončovací práce - malby a tapety</t>
  </si>
  <si>
    <t>M - Práce a dodávky M</t>
  </si>
  <si>
    <t xml:space="preserve">    22-M - Montáže technologických zařízení pro dopravní stavby</t>
  </si>
  <si>
    <t>VRN - Vedlejší rozpočtové náklady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</si>
  <si>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</si>
  <si>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</si>
  <si>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</si>
  <si>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</si>
  <si>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</si>
  <si>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</si>
  <si>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</si>
  <si>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</si>
  <si>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</si>
  <si>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</si>
  <si>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</si>
  <si>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</si>
  <si>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</si>
  <si>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</si>
  <si>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</si>
  <si>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</si>
  <si>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</si>
  <si>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</si>
  <si>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</si>
  <si>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</si>
  <si>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</si>
  <si>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</si>
  <si>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121151113</t>
  </si>
  <si>
    <t>Sejmutí ornice plochy do 500 m2 tl vrstvy do 200 mm strojně</t>
  </si>
  <si>
    <t>m2</t>
  </si>
  <si>
    <t>4</t>
  </si>
  <si>
    <t>1633053388</t>
  </si>
  <si>
    <t>VV</t>
  </si>
  <si>
    <t>cca</t>
  </si>
  <si>
    <t>4,4*6,8</t>
  </si>
  <si>
    <t>122211101</t>
  </si>
  <si>
    <t>Odkopávky a prokopávky v hornině třídy těžitelnosti I, skupiny 3 ručně</t>
  </si>
  <si>
    <t>m3</t>
  </si>
  <si>
    <t>921987066</t>
  </si>
  <si>
    <t>3,4*4,8*0,1</t>
  </si>
  <si>
    <t>3</t>
  </si>
  <si>
    <t>132212132</t>
  </si>
  <si>
    <t>Hloubení nezapažených rýh šířky do 800 mm v nesoudržných horninách třídy těžitelnosti I skupiny 3 ručně</t>
  </si>
  <si>
    <t>1641317344</t>
  </si>
  <si>
    <t>(2*2,8+4,8)*0,6*0,6</t>
  </si>
  <si>
    <t>162251102</t>
  </si>
  <si>
    <t>Vodorovné přemístění do 50 m výkopku/sypaniny z horniny třídy těžitelnosti I, skupiny 1 až 3</t>
  </si>
  <si>
    <t>1178946428</t>
  </si>
  <si>
    <t>29,92*0,2+1,632+3,744</t>
  </si>
  <si>
    <t>5</t>
  </si>
  <si>
    <t>167101103</t>
  </si>
  <si>
    <t>Skládání nebo překládání výkopku z horniny tř. 1 až 4</t>
  </si>
  <si>
    <t>-1655453423</t>
  </si>
  <si>
    <t>6</t>
  </si>
  <si>
    <t>171251201</t>
  </si>
  <si>
    <t>Uložení sypaniny na skládky nebo meziskládky</t>
  </si>
  <si>
    <t>639831282</t>
  </si>
  <si>
    <t>7</t>
  </si>
  <si>
    <t>174111101</t>
  </si>
  <si>
    <t>Zásyp jam, šachet rýh nebo kolem objektů sypaninou se zhutněním ručně</t>
  </si>
  <si>
    <t>-1326289602</t>
  </si>
  <si>
    <t>11,36*0,3</t>
  </si>
  <si>
    <t>8</t>
  </si>
  <si>
    <t>174111109</t>
  </si>
  <si>
    <t>Příplatek k zásypu za ruční prohození sypaniny sítem</t>
  </si>
  <si>
    <t>-142739952</t>
  </si>
  <si>
    <t>9</t>
  </si>
  <si>
    <t>181951102</t>
  </si>
  <si>
    <t>Úprava pláně v hornině tř. 1 až 4 se zhutněním</t>
  </si>
  <si>
    <t>-255783434</t>
  </si>
  <si>
    <t>3*5</t>
  </si>
  <si>
    <t>Zakládání</t>
  </si>
  <si>
    <t>10</t>
  </si>
  <si>
    <t>271572211</t>
  </si>
  <si>
    <t>Podsyp pod základové konstrukce se zhutněním z netříděného štěrkopísku</t>
  </si>
  <si>
    <t>990425177</t>
  </si>
  <si>
    <t>(2*2,8+4,8)*0,6*0,05*1,1</t>
  </si>
  <si>
    <t>11</t>
  </si>
  <si>
    <t>273321411</t>
  </si>
  <si>
    <t>Základové desky ze ŽB bez zvýšených nároků na prostředí tř. C 20/25</t>
  </si>
  <si>
    <t>-802409124</t>
  </si>
  <si>
    <t>3,3*4,6*0,2+4,6*0,3*0,1</t>
  </si>
  <si>
    <t>273351121</t>
  </si>
  <si>
    <t>Zřízení bednění základových desek</t>
  </si>
  <si>
    <t>-923504378</t>
  </si>
  <si>
    <t>(2*3,3+4,6)*0,2*1,5</t>
  </si>
  <si>
    <t>13</t>
  </si>
  <si>
    <t>273351122</t>
  </si>
  <si>
    <t>Odstranění bednění základových desek</t>
  </si>
  <si>
    <t>1392701895</t>
  </si>
  <si>
    <t>14</t>
  </si>
  <si>
    <t>273362021</t>
  </si>
  <si>
    <t>Výztuž základových desek svařovanými sítěmi Kari</t>
  </si>
  <si>
    <t>t</t>
  </si>
  <si>
    <t>1512658522</t>
  </si>
  <si>
    <t>3,3*4,6*14*0,000222*1,1*2</t>
  </si>
  <si>
    <t>15</t>
  </si>
  <si>
    <t>274313711</t>
  </si>
  <si>
    <t>Základové pásy z betonu tř. C 20/25</t>
  </si>
  <si>
    <t>-1597251268</t>
  </si>
  <si>
    <t>(2*2,8+4,8)*0,6*0,35</t>
  </si>
  <si>
    <t>16</t>
  </si>
  <si>
    <t>279113145</t>
  </si>
  <si>
    <t>Základová zeď tl přes 300 do 400 mm z tvárnic ztraceného bednění včetně výplně z betonu tř. C 20/25</t>
  </si>
  <si>
    <t>1458762983</t>
  </si>
  <si>
    <t>(2*2,9+4,6)*0,25</t>
  </si>
  <si>
    <t>17</t>
  </si>
  <si>
    <t>279361821</t>
  </si>
  <si>
    <t>Výztuž základových zdí nosných betonářskou ocelí 10 505</t>
  </si>
  <si>
    <t>1736268176</t>
  </si>
  <si>
    <t>2,6*0,022</t>
  </si>
  <si>
    <t>Svislé a kompletní konstrukce</t>
  </si>
  <si>
    <t>18</t>
  </si>
  <si>
    <t>311235161</t>
  </si>
  <si>
    <t>Zdivo jednovrstvé z cihel broušených přes P10 do P15 na tenkovrstvou maltu tl 300 mm</t>
  </si>
  <si>
    <t>1221896024</t>
  </si>
  <si>
    <t>(2*3,3+4,6)*3</t>
  </si>
  <si>
    <t>-1,8*2,2-2*0,8*0,5</t>
  </si>
  <si>
    <t>Součet</t>
  </si>
  <si>
    <t>19</t>
  </si>
  <si>
    <t>317168052</t>
  </si>
  <si>
    <t>Překlad keramický vysoký v 238 mm dl 1250 mm</t>
  </si>
  <si>
    <t>kus</t>
  </si>
  <si>
    <t>-868837354</t>
  </si>
  <si>
    <t>20</t>
  </si>
  <si>
    <t>317168056</t>
  </si>
  <si>
    <t>Překlad keramický vysoký v 238 mm dl 2250 mm</t>
  </si>
  <si>
    <t>291293626</t>
  </si>
  <si>
    <t>342291121</t>
  </si>
  <si>
    <t>Ukotvení příčekastěn k cihelným konstrukcím plochými kotvami</t>
  </si>
  <si>
    <t>m</t>
  </si>
  <si>
    <t>768095457</t>
  </si>
  <si>
    <t>2*3</t>
  </si>
  <si>
    <t>Vodorovné konstrukce</t>
  </si>
  <si>
    <t>22</t>
  </si>
  <si>
    <t>417238233</t>
  </si>
  <si>
    <t>Obezdívka věnce jednostranná věncovkou keramickou v přes 210 do 250 mm bez tepelné izolace</t>
  </si>
  <si>
    <t>1141078176</t>
  </si>
  <si>
    <t>2*(2*3,3+4,6)</t>
  </si>
  <si>
    <t>23</t>
  </si>
  <si>
    <t>417321515</t>
  </si>
  <si>
    <t>Ztužující pásy a věnce ze ŽB tř. C 25/30</t>
  </si>
  <si>
    <t>841438840</t>
  </si>
  <si>
    <t>(2*3+4,3)*0,25*0,16</t>
  </si>
  <si>
    <t>24</t>
  </si>
  <si>
    <t>417361821</t>
  </si>
  <si>
    <t>Výztuž ztužujících pásů a věnců betonářskou ocelí 10 505</t>
  </si>
  <si>
    <t>223349158</t>
  </si>
  <si>
    <t>(2*3+4,3)*4*0,00089*1,1</t>
  </si>
  <si>
    <t>(2*3*4,3)*5*0,7*0,000222*1,1</t>
  </si>
  <si>
    <t>Komunikace pozemní</t>
  </si>
  <si>
    <t>25</t>
  </si>
  <si>
    <t>564851011</t>
  </si>
  <si>
    <t>Podklad ze štěrkodrtě ŠD plochy do 100 m2 tl 150 mm</t>
  </si>
  <si>
    <t>1796589336</t>
  </si>
  <si>
    <t>(8+2,4)*1,5</t>
  </si>
  <si>
    <t>26</t>
  </si>
  <si>
    <t>596211110</t>
  </si>
  <si>
    <t>Kladení zámkové dlažby komunikací pro pěší ručně tl 60 mm skupiny A pl do 50 m2</t>
  </si>
  <si>
    <t>433801167</t>
  </si>
  <si>
    <t>27</t>
  </si>
  <si>
    <t>M</t>
  </si>
  <si>
    <t>59245015</t>
  </si>
  <si>
    <t>dlažba zámková betonová tvaru I 200x165mm tl 60mm přírodní</t>
  </si>
  <si>
    <t>-71338703</t>
  </si>
  <si>
    <t>P</t>
  </si>
  <si>
    <t>Poznámka k položce:_x000d_
Spotřeba: 36 kus/m2</t>
  </si>
  <si>
    <t>15,6*1,03 'Přepočtené koeficientem množství</t>
  </si>
  <si>
    <t>Úpravy povrchů, podlahy a osazování výplní</t>
  </si>
  <si>
    <t>28</t>
  </si>
  <si>
    <t>612121111</t>
  </si>
  <si>
    <t>Zatření spár cementovou maltou vnitřních stěn z tvárnic nebo kamene</t>
  </si>
  <si>
    <t>-1509311030</t>
  </si>
  <si>
    <t>2*(3+4)*3,15*1,1</t>
  </si>
  <si>
    <t>29</t>
  </si>
  <si>
    <t>612131101</t>
  </si>
  <si>
    <t>Cementový postřik vnitřních stěn nanášený celoplošně ručně</t>
  </si>
  <si>
    <t>1788899796</t>
  </si>
  <si>
    <t>30</t>
  </si>
  <si>
    <t>612131121</t>
  </si>
  <si>
    <t>Penetrační disperzní nátěr vnitřních stěn nanášený ručně</t>
  </si>
  <si>
    <t>1027716896</t>
  </si>
  <si>
    <t>31</t>
  </si>
  <si>
    <t>612321121</t>
  </si>
  <si>
    <t>Vápenocementová omítka hladká jednovrstvá vnitřních stěn nanášená ručně</t>
  </si>
  <si>
    <t>-1423881638</t>
  </si>
  <si>
    <t>32</t>
  </si>
  <si>
    <t>612321131</t>
  </si>
  <si>
    <t>Vápenocementový štuk vnitřních stěn tloušťky do 3 mm</t>
  </si>
  <si>
    <t>-67915141</t>
  </si>
  <si>
    <t>33</t>
  </si>
  <si>
    <t>622121111</t>
  </si>
  <si>
    <t>Zatření spár cementovou maltou vnějších stěn z tvárnic nebo kamene</t>
  </si>
  <si>
    <t>-252736791</t>
  </si>
  <si>
    <t>(2*3,3+4,6)*3,3*1,1</t>
  </si>
  <si>
    <t>34</t>
  </si>
  <si>
    <t>622131101</t>
  </si>
  <si>
    <t>Cementový postřik vnějších stěn nanášený celoplošně ručně</t>
  </si>
  <si>
    <t>99029973</t>
  </si>
  <si>
    <t>35</t>
  </si>
  <si>
    <t>622131121</t>
  </si>
  <si>
    <t>Penetrační disperzní nátěr vnějších stěn nanášený ručně</t>
  </si>
  <si>
    <t>-2138934911</t>
  </si>
  <si>
    <t>36</t>
  </si>
  <si>
    <t>622321121</t>
  </si>
  <si>
    <t>Vápenocementová omítka hladká jednovrstvá vnějších stěn nanášená ručně</t>
  </si>
  <si>
    <t>709557321</t>
  </si>
  <si>
    <t>37</t>
  </si>
  <si>
    <t>622321131</t>
  </si>
  <si>
    <t>Vápenocementový štuk vnějších stěn tloušťky do 3 mm</t>
  </si>
  <si>
    <t>1243712217</t>
  </si>
  <si>
    <t>38</t>
  </si>
  <si>
    <t>622325209</t>
  </si>
  <si>
    <t>Oprava vnější vápenocementové štukové omítky složitosti 1 stěn v rozsahu přes 80 do 100 %</t>
  </si>
  <si>
    <t>-639829855</t>
  </si>
  <si>
    <t>místa napojení přístavby (obvod) cca</t>
  </si>
  <si>
    <t>(2*3,6+4,6)*1</t>
  </si>
  <si>
    <t>39</t>
  </si>
  <si>
    <t>632451234</t>
  </si>
  <si>
    <t>Potěr cementový samonivelační litý C25 tl přes 45 do 50 mm</t>
  </si>
  <si>
    <t>-948372953</t>
  </si>
  <si>
    <t>3*4</t>
  </si>
  <si>
    <t>40</t>
  </si>
  <si>
    <t>634112123</t>
  </si>
  <si>
    <t>Obvodová dilatace podlahovým páskem z pěnového PE s fólií mezi stěnou a mazaninou nebo potěrem v 80 mm</t>
  </si>
  <si>
    <t>1911506851</t>
  </si>
  <si>
    <t>2*(3+4)</t>
  </si>
  <si>
    <t>Ostatní konstrukce a práce, bourání</t>
  </si>
  <si>
    <t>41</t>
  </si>
  <si>
    <t>916231213</t>
  </si>
  <si>
    <t>Osazení chodníkového obrubníku betonového stojatého s boční opěrou do lože z betonu prostého</t>
  </si>
  <si>
    <t>1273915737</t>
  </si>
  <si>
    <t>1,5+8+3,9+2,4+1,9</t>
  </si>
  <si>
    <t>42</t>
  </si>
  <si>
    <t>59217036</t>
  </si>
  <si>
    <t>obrubník betonový parkový přírodní 500x80x250mm</t>
  </si>
  <si>
    <t>1677127167</t>
  </si>
  <si>
    <t>17,7*2,04 'Přepočtené koeficientem množství</t>
  </si>
  <si>
    <t>43</t>
  </si>
  <si>
    <t>941111111</t>
  </si>
  <si>
    <t>Montáž lešení řadového trubkového lehkého s podlahami zatížení do 200 kg/m2 š do 0,9 m v do 10 m</t>
  </si>
  <si>
    <t>-637297357</t>
  </si>
  <si>
    <t>(2*4,3+6,6)*4</t>
  </si>
  <si>
    <t>44</t>
  </si>
  <si>
    <t>941111211</t>
  </si>
  <si>
    <t>Příplatek k lešení řadovému trubkovému lehkému s podlahami š 0,9 m v 10 m za první a ZKD den použití</t>
  </si>
  <si>
    <t>1677045880</t>
  </si>
  <si>
    <t>60,8*80 'Přepočtené koeficientem množství</t>
  </si>
  <si>
    <t>45</t>
  </si>
  <si>
    <t>941111811</t>
  </si>
  <si>
    <t>Demontáž lešení řadového trubkového lehkého s podlahami zatížení do 200 kg/m2 š do 0,9 m v do 10 m</t>
  </si>
  <si>
    <t>-259124797</t>
  </si>
  <si>
    <t>46</t>
  </si>
  <si>
    <t>949101111</t>
  </si>
  <si>
    <t>Lešení pomocné pro objekty pozemních staveb s lešeňovou podlahou v do 1,9 m zatížení do 150 kg/m2</t>
  </si>
  <si>
    <t>2078812535</t>
  </si>
  <si>
    <t>47</t>
  </si>
  <si>
    <t>978015391</t>
  </si>
  <si>
    <t>Otlučení (osekání) vnější vápenné nebo vápenocementové omítky stupně členitosti 1 a 2 v rozsahu přes 80 do 100 % - přístavba</t>
  </si>
  <si>
    <t>1528952020</t>
  </si>
  <si>
    <t>4*3,15</t>
  </si>
  <si>
    <t>997</t>
  </si>
  <si>
    <t>Přesun sutě</t>
  </si>
  <si>
    <t>48</t>
  </si>
  <si>
    <t>997013111</t>
  </si>
  <si>
    <t xml:space="preserve">Vnitrostaveništní doprava suti a vybouraných hmot pro budovy v do 6 m s použitím mechanizace </t>
  </si>
  <si>
    <t>1796439999</t>
  </si>
  <si>
    <t>49</t>
  </si>
  <si>
    <t>997013501</t>
  </si>
  <si>
    <t>Odvoz suti a vybouraných hmot na skládku nebo meziskládku do 1 km se složením</t>
  </si>
  <si>
    <t>1524257434</t>
  </si>
  <si>
    <t>50</t>
  </si>
  <si>
    <t>997013509</t>
  </si>
  <si>
    <t>Příplatek k odvozu suti a vybouraných hmot na skládku ZKD 1 km přes 1 km</t>
  </si>
  <si>
    <t>-487678016</t>
  </si>
  <si>
    <t>0,751*25 'Přepočtené koeficientem množství</t>
  </si>
  <si>
    <t>51</t>
  </si>
  <si>
    <t>997013631</t>
  </si>
  <si>
    <t>Poplatek za uložení na skládce (skládkovné) stavebního odpadu směsného kód odpadu 17 09 04</t>
  </si>
  <si>
    <t>1661882929</t>
  </si>
  <si>
    <t>998</t>
  </si>
  <si>
    <t>Přesun hmot</t>
  </si>
  <si>
    <t>52</t>
  </si>
  <si>
    <t>998011002</t>
  </si>
  <si>
    <t>Přesun hmot pro budovy zděné v přes 6 do 12 m</t>
  </si>
  <si>
    <t>-2066782098</t>
  </si>
  <si>
    <t>PSV</t>
  </si>
  <si>
    <t>Práce a dodávky PSV</t>
  </si>
  <si>
    <t>711</t>
  </si>
  <si>
    <t>Izolace proti vodě, vlhkosti a plynům</t>
  </si>
  <si>
    <t>53</t>
  </si>
  <si>
    <t>711111001</t>
  </si>
  <si>
    <t>Provedení izolace proti zemní vlhkosti vodorovné za studena nátěrem penetračním</t>
  </si>
  <si>
    <t>430404628</t>
  </si>
  <si>
    <t>3,3*4,6</t>
  </si>
  <si>
    <t>54</t>
  </si>
  <si>
    <t>11163150</t>
  </si>
  <si>
    <t>lak penetrační asfaltový</t>
  </si>
  <si>
    <t>1937211069</t>
  </si>
  <si>
    <t>Poznámka k položce:_x000d_
Spotřeba 0,3-0,4kg/m2</t>
  </si>
  <si>
    <t>15,18*0,0003 'Přepočtené koeficientem množství</t>
  </si>
  <si>
    <t>55</t>
  </si>
  <si>
    <t>711112001</t>
  </si>
  <si>
    <t>Provedení izolace proti zemní vlhkosti svislé za studena nátěrem penetračním</t>
  </si>
  <si>
    <t>567872267</t>
  </si>
  <si>
    <t>4,6*0,5</t>
  </si>
  <si>
    <t>56</t>
  </si>
  <si>
    <t>-1645194015</t>
  </si>
  <si>
    <t>2,3*0,00035 'Přepočtené koeficientem množství</t>
  </si>
  <si>
    <t>57</t>
  </si>
  <si>
    <t>711141559</t>
  </si>
  <si>
    <t>Provedení izolace proti zemní vlhkosti pásy přitavením vodorovné NAIP</t>
  </si>
  <si>
    <t>-555521025</t>
  </si>
  <si>
    <t>15,18*2 'Přepočtené koeficientem množství</t>
  </si>
  <si>
    <t>58</t>
  </si>
  <si>
    <t>62853004</t>
  </si>
  <si>
    <t>pás asfaltový natavitelný modifikovaný SBS tl 4,0mm s vložkou ze skleněné tkaniny a spalitelnou PE fólií nebo jemnozrnný minerálním posypem na horním povrchu</t>
  </si>
  <si>
    <t>1453784617</t>
  </si>
  <si>
    <t>15,18*1,15 'Přepočtené koeficientem množství</t>
  </si>
  <si>
    <t>59</t>
  </si>
  <si>
    <t>62855001</t>
  </si>
  <si>
    <t>pás asfaltový natavitelný modifikovaný SBS tl 4,0mm s vložkou z polyesterové rohože a spalitelnou PE fólií nebo jemnozrnný minerálním posypem na horním povrchu</t>
  </si>
  <si>
    <t>-1862719945</t>
  </si>
  <si>
    <t>60</t>
  </si>
  <si>
    <t>711142559</t>
  </si>
  <si>
    <t>Provedení izolace proti zemní vlhkosti pásy přitavením svislé NAIP</t>
  </si>
  <si>
    <t>-817900965</t>
  </si>
  <si>
    <t>2,3*2 'Přepočtené koeficientem množství</t>
  </si>
  <si>
    <t>61</t>
  </si>
  <si>
    <t>591910354</t>
  </si>
  <si>
    <t>2,3*1,2 'Přepočtené koeficientem množství</t>
  </si>
  <si>
    <t>62</t>
  </si>
  <si>
    <t>814191227</t>
  </si>
  <si>
    <t>63</t>
  </si>
  <si>
    <t>998711101</t>
  </si>
  <si>
    <t>Přesun hmot tonážní pro izolace proti vodě, vlhkosti a plynům v objektech výšky do 6 m</t>
  </si>
  <si>
    <t>-496267400</t>
  </si>
  <si>
    <t>712</t>
  </si>
  <si>
    <t>Povlakové krytiny</t>
  </si>
  <si>
    <t>64</t>
  </si>
  <si>
    <t>712311101</t>
  </si>
  <si>
    <t>Provedení povlakové krytiny střech do 10° za studena lakem penetračním nebo asfaltovým</t>
  </si>
  <si>
    <t>-596871427</t>
  </si>
  <si>
    <t>3,7*4,6</t>
  </si>
  <si>
    <t>65</t>
  </si>
  <si>
    <t>-1600129776</t>
  </si>
  <si>
    <t>17,02*0,00032 'Přepočtené koeficientem množství</t>
  </si>
  <si>
    <t>66</t>
  </si>
  <si>
    <t>712331101</t>
  </si>
  <si>
    <t>Provedení povlakové krytiny střech do 10° podkladní vrstvy pásy na sucho AIP nebo NAIP</t>
  </si>
  <si>
    <t>1795433882</t>
  </si>
  <si>
    <t>67</t>
  </si>
  <si>
    <t>-1110404740</t>
  </si>
  <si>
    <t>17,02*1,1655 'Přepočtené koeficientem množství</t>
  </si>
  <si>
    <t>68</t>
  </si>
  <si>
    <t>712363001</t>
  </si>
  <si>
    <t>Provedení povlakové krytiny střech do 10° termoplastickou fólií PVC rozvinutím a natažením v ploše</t>
  </si>
  <si>
    <t>2023402169</t>
  </si>
  <si>
    <t>69</t>
  </si>
  <si>
    <t>28322011</t>
  </si>
  <si>
    <t>fólie hydroizolační střešní mPVC mechanicky kotvená šedá tl 1,8mm</t>
  </si>
  <si>
    <t>1980786749</t>
  </si>
  <si>
    <t>70</t>
  </si>
  <si>
    <t>712363002</t>
  </si>
  <si>
    <t>Provedení povlakové krytiny střech do 10° vytvoření spoje 2 pásů fólií PVC slepením lepidlem</t>
  </si>
  <si>
    <t>-1918348350</t>
  </si>
  <si>
    <t>4,6/1,1*3,7</t>
  </si>
  <si>
    <t>71</t>
  </si>
  <si>
    <t>24744624</t>
  </si>
  <si>
    <t>lepidlo na podlahové krytiny s vysokou pevností ve střihu v silně zatěžovaných i mokrých prostorech</t>
  </si>
  <si>
    <t>kg</t>
  </si>
  <si>
    <t>1431568577</t>
  </si>
  <si>
    <t>15,473*0,05 'Přepočtené koeficientem množství</t>
  </si>
  <si>
    <t>72</t>
  </si>
  <si>
    <t>712363004</t>
  </si>
  <si>
    <t>Provedení povlakové krytiny střech do 10° nalepením fólie PVC lepidlem na oplechování v plné ploše</t>
  </si>
  <si>
    <t>611340987</t>
  </si>
  <si>
    <t>2*(3,7+4,6)*0,1</t>
  </si>
  <si>
    <t>73</t>
  </si>
  <si>
    <t>712363351</t>
  </si>
  <si>
    <t>Povlakové krytiny střech do 10° z tvarovaných poplastovaných lišt pásek rš 50 mm</t>
  </si>
  <si>
    <t>813189611</t>
  </si>
  <si>
    <t>74</t>
  </si>
  <si>
    <t>712363352</t>
  </si>
  <si>
    <t>Povlakové krytiny střech do 10° z tvarovaných poplastovaných lišt délky 2 m koutová lišta vnitřní rš 100 mm</t>
  </si>
  <si>
    <t>-112601883</t>
  </si>
  <si>
    <t>75</t>
  </si>
  <si>
    <t>712363356</t>
  </si>
  <si>
    <t>Povlakové krytiny střech do 10° z tvarovaných poplastovaných lišt délky 2 m okapnice široká rš 200 mm</t>
  </si>
  <si>
    <t>739002728</t>
  </si>
  <si>
    <t>76</t>
  </si>
  <si>
    <t>712363384</t>
  </si>
  <si>
    <t>Povlakové krytiny střech do 10° z tvarovaných poplastovaných lišt pro profily atypické výroby o větší rš</t>
  </si>
  <si>
    <t>1284778456</t>
  </si>
  <si>
    <t>okraj střechy - závětrná lišta rš 530 mm</t>
  </si>
  <si>
    <t>2*3,7*0,53</t>
  </si>
  <si>
    <t>77</t>
  </si>
  <si>
    <t>712391172</t>
  </si>
  <si>
    <t>Provedení povlakové krytiny střech do 10° ochranné textilní vrstvy</t>
  </si>
  <si>
    <t>-1744451792</t>
  </si>
  <si>
    <t>78</t>
  </si>
  <si>
    <t>69311172</t>
  </si>
  <si>
    <t>geotextilie PP s ÚV stabilizací 300g/m2</t>
  </si>
  <si>
    <t>2040107383</t>
  </si>
  <si>
    <t>17,02*1,155 'Přepočtené koeficientem množství</t>
  </si>
  <si>
    <t>79</t>
  </si>
  <si>
    <t>712391176</t>
  </si>
  <si>
    <t xml:space="preserve">Provedení povlakové krytiny střech do 10° připevnění izolace kotvícími terči vč. materiálu </t>
  </si>
  <si>
    <t>-565869308</t>
  </si>
  <si>
    <t>3,7*4,6*7</t>
  </si>
  <si>
    <t>80</t>
  </si>
  <si>
    <t>998712101</t>
  </si>
  <si>
    <t>Přesun hmot tonážní pro krytiny povlakové v objektech v do 6 m</t>
  </si>
  <si>
    <t>-1554551376</t>
  </si>
  <si>
    <t>741</t>
  </si>
  <si>
    <t>Elektroinstalace - silnoproud</t>
  </si>
  <si>
    <t>81</t>
  </si>
  <si>
    <t>741 R</t>
  </si>
  <si>
    <t>Elektroinstalace - podrobný rozpočet samostatná příloha</t>
  </si>
  <si>
    <t>KPL</t>
  </si>
  <si>
    <t>481771798</t>
  </si>
  <si>
    <t>762</t>
  </si>
  <si>
    <t>Konstrukce tesařské</t>
  </si>
  <si>
    <t>82</t>
  </si>
  <si>
    <t>762083121</t>
  </si>
  <si>
    <t>Impregnace řeziva proti dřevokaznému hmyzu, houbám a plísním máčením třída ohrožení 1 a 2</t>
  </si>
  <si>
    <t>430685377</t>
  </si>
  <si>
    <t>0,056+0,492</t>
  </si>
  <si>
    <t>83</t>
  </si>
  <si>
    <t>762332121</t>
  </si>
  <si>
    <t>Montáž vázaných kcí krovů pravidelných pomocí ocelových spojek z hraněného řeziva pl přes 50 do 120 cm2</t>
  </si>
  <si>
    <t>-362362519</t>
  </si>
  <si>
    <t>84</t>
  </si>
  <si>
    <t>60512125</t>
  </si>
  <si>
    <t>hranol stavební řezivo průřezu do 120cm2 do dl 6m</t>
  </si>
  <si>
    <t>-1690705578</t>
  </si>
  <si>
    <t>4,54*0,14*0,08*1,1</t>
  </si>
  <si>
    <t>85</t>
  </si>
  <si>
    <t>762332122</t>
  </si>
  <si>
    <t>Montáž vázaných kcí krovů pravidelných pomocí ocelových spojek z hraněného řeziva pl přes 120 do 224 cm2</t>
  </si>
  <si>
    <t>1450412539</t>
  </si>
  <si>
    <t>3,6*6+4,54</t>
  </si>
  <si>
    <t>86</t>
  </si>
  <si>
    <t>60512130</t>
  </si>
  <si>
    <t>hranol stavební řezivo průřezu do 224cm2 do dl 6m</t>
  </si>
  <si>
    <t>-290613133</t>
  </si>
  <si>
    <t>3,6*0,1*0,16*6*1,1</t>
  </si>
  <si>
    <t>4,54*0,14*0,16*1,1</t>
  </si>
  <si>
    <t>87</t>
  </si>
  <si>
    <t>762341285</t>
  </si>
  <si>
    <t>Montáž bednění střech rovných a šikmých sklonu do 60° z desek cementotřískových na pero a drážku</t>
  </si>
  <si>
    <t>848452195</t>
  </si>
  <si>
    <t>2*3,6*4,6</t>
  </si>
  <si>
    <t>88</t>
  </si>
  <si>
    <t>59590755</t>
  </si>
  <si>
    <t>deska cementotřísková podlahová P+D tl 22mm</t>
  </si>
  <si>
    <t>-1388243147</t>
  </si>
  <si>
    <t>33,12*1,1 'Přepočtené koeficientem množství</t>
  </si>
  <si>
    <t>89</t>
  </si>
  <si>
    <t>762341685</t>
  </si>
  <si>
    <t>Montáž bednění štítových okapových říms z cementotřískových na pero a drážku</t>
  </si>
  <si>
    <t>1656093302</t>
  </si>
  <si>
    <t>4,6*0,55+3,6*0,4*0,5*2*1,5</t>
  </si>
  <si>
    <t>90</t>
  </si>
  <si>
    <t>-680241459</t>
  </si>
  <si>
    <t>4,69*1,1 'Přepočtené koeficientem množství</t>
  </si>
  <si>
    <t>91</t>
  </si>
  <si>
    <t>762395000</t>
  </si>
  <si>
    <t>Spojovací prostředky krovů, bednění, laťování, nadstřešních konstrukcí</t>
  </si>
  <si>
    <t>-1005512797</t>
  </si>
  <si>
    <t>0,056+0,492+(36,432+5,159)*0,022</t>
  </si>
  <si>
    <t>92</t>
  </si>
  <si>
    <t>998762101</t>
  </si>
  <si>
    <t>Přesun hmot tonážní pro kce tesařské v objektech v do 6 m</t>
  </si>
  <si>
    <t>753900174</t>
  </si>
  <si>
    <t>763</t>
  </si>
  <si>
    <t>Konstrukce suché výstavby</t>
  </si>
  <si>
    <t>93</t>
  </si>
  <si>
    <t>763131431</t>
  </si>
  <si>
    <t>SDK podhled deska 1xDF 12,5 bez izolace dvouvrstvá spodní kce profil CD+UD REI do 90</t>
  </si>
  <si>
    <t>949859418</t>
  </si>
  <si>
    <t>94</t>
  </si>
  <si>
    <t>763131714</t>
  </si>
  <si>
    <t>SDK podhled základní penetrační nátěr</t>
  </si>
  <si>
    <t>-1583988069</t>
  </si>
  <si>
    <t>95</t>
  </si>
  <si>
    <t>763131751</t>
  </si>
  <si>
    <t>Montáž parotěsné zábrany do SDK podhledu</t>
  </si>
  <si>
    <t>-1699290303</t>
  </si>
  <si>
    <t>96</t>
  </si>
  <si>
    <t>28329274</t>
  </si>
  <si>
    <t>fólie PE vyztužená pro parotěsnou vrstvu (reakce na oheň - třída E) 110g/m2</t>
  </si>
  <si>
    <t>-164601646</t>
  </si>
  <si>
    <t>12*1,1 'Přepočtené koeficientem množství</t>
  </si>
  <si>
    <t>97</t>
  </si>
  <si>
    <t>998763301</t>
  </si>
  <si>
    <t>Přesun hmot tonážní pro konstrukce montované z desek v objektech v do 6 m</t>
  </si>
  <si>
    <t>-331126754</t>
  </si>
  <si>
    <t>764</t>
  </si>
  <si>
    <t>Konstrukce klempířské</t>
  </si>
  <si>
    <t>98</t>
  </si>
  <si>
    <t>764541305</t>
  </si>
  <si>
    <t>Žlab podokapní půlkruhový z TiZn lesklého plechu rš 330 mm</t>
  </si>
  <si>
    <t>1668954943</t>
  </si>
  <si>
    <t>99</t>
  </si>
  <si>
    <t>764541347</t>
  </si>
  <si>
    <t>Kotlík oválný (trychtýřový) pro podokapní žlaby z TiZn lesklého plechu 330/120 mm</t>
  </si>
  <si>
    <t>-172771245</t>
  </si>
  <si>
    <t>100</t>
  </si>
  <si>
    <t>764548324</t>
  </si>
  <si>
    <t>Kruhový svod včetně objímek, kolen, odskoků z TiZn lesklého plechu průměru 120 mm</t>
  </si>
  <si>
    <t>-1594030034</t>
  </si>
  <si>
    <t>101</t>
  </si>
  <si>
    <t>998764101</t>
  </si>
  <si>
    <t>Přesun hmot tonážní pro konstrukce klempířské v objektech v do 6 m</t>
  </si>
  <si>
    <t>1796519304</t>
  </si>
  <si>
    <t>767</t>
  </si>
  <si>
    <t>Konstrukce zámečnické</t>
  </si>
  <si>
    <t>102</t>
  </si>
  <si>
    <t>767640221</t>
  </si>
  <si>
    <t>Montáž dveří ocelových nebo hliníkových vchodových dvoukřídlových bez nadsvětlíku</t>
  </si>
  <si>
    <t>1593836137</t>
  </si>
  <si>
    <t>103</t>
  </si>
  <si>
    <t>55341162R</t>
  </si>
  <si>
    <t>dveře dvoukřídlé pozink 800+800 x 2100mm, včetně rámové zárubně a dokování</t>
  </si>
  <si>
    <t>-739696329</t>
  </si>
  <si>
    <t>Poznámka k položce:_x000d_
rám/zárubeň, kování a zámek v ceně</t>
  </si>
  <si>
    <t>104</t>
  </si>
  <si>
    <t>767646411</t>
  </si>
  <si>
    <t>Montáž revizních dveří a dvířek jednokřídlových s rámem plochy do 0,5 m2</t>
  </si>
  <si>
    <t>-1743113550</t>
  </si>
  <si>
    <t>2*0,8*0,5</t>
  </si>
  <si>
    <t>105</t>
  </si>
  <si>
    <t>42972961</t>
  </si>
  <si>
    <t>žaluzie přetlaková samočinná lamely z pozinkovaného plechu, pro potrubí 800x500mm</t>
  </si>
  <si>
    <t>-555468152</t>
  </si>
  <si>
    <t>106</t>
  </si>
  <si>
    <t>998767101</t>
  </si>
  <si>
    <t>Přesun hmot tonážní pro zámečnické konstrukce v objektech v do 6 m</t>
  </si>
  <si>
    <t>-350690039</t>
  </si>
  <si>
    <t>777</t>
  </si>
  <si>
    <t>Podlahy lité</t>
  </si>
  <si>
    <t>107</t>
  </si>
  <si>
    <t>777111111</t>
  </si>
  <si>
    <t>Vysátí podkladu před provedením lité podlahy</t>
  </si>
  <si>
    <t>-1161312370</t>
  </si>
  <si>
    <t>108</t>
  </si>
  <si>
    <t>777131103</t>
  </si>
  <si>
    <t>Penetrační epoxidový nátěr podlahy na vlhký nebo nenasákavý podklad</t>
  </si>
  <si>
    <t>-2058620467</t>
  </si>
  <si>
    <t>109</t>
  </si>
  <si>
    <t>777131151</t>
  </si>
  <si>
    <t>Příplatek k cenám penetračního nátěru za zvýšenou pracnost provádění podlahových soklíků</t>
  </si>
  <si>
    <t>1076134625</t>
  </si>
  <si>
    <t>110</t>
  </si>
  <si>
    <t>777511121</t>
  </si>
  <si>
    <t>Krycí epoxidová stěrka tloušťky do 1 mm průmyslové lité podlahy</t>
  </si>
  <si>
    <t>1697478850</t>
  </si>
  <si>
    <t>111</t>
  </si>
  <si>
    <t>777612103</t>
  </si>
  <si>
    <t>Uzavírací epoxidový transparentní nátěr podlahy</t>
  </si>
  <si>
    <t>552873544</t>
  </si>
  <si>
    <t>112</t>
  </si>
  <si>
    <t>777612151</t>
  </si>
  <si>
    <t>Příplatek k cenám uzavíracího nátěru za za zvýšenou pracnost provádění podlahových soklíků</t>
  </si>
  <si>
    <t>-1139825264</t>
  </si>
  <si>
    <t>113</t>
  </si>
  <si>
    <t>777911111</t>
  </si>
  <si>
    <t>Tuhé napojení lité podlahy na stěnu nebo sokl</t>
  </si>
  <si>
    <t>-472066091</t>
  </si>
  <si>
    <t>2*(3+4)-1,8</t>
  </si>
  <si>
    <t>114</t>
  </si>
  <si>
    <t>998777101</t>
  </si>
  <si>
    <t>Přesun hmot tonážní pro podlahy lité v objektech v do 6 m</t>
  </si>
  <si>
    <t>1531805872</t>
  </si>
  <si>
    <t>783</t>
  </si>
  <si>
    <t>Dokončovací práce - nátěry</t>
  </si>
  <si>
    <t>115</t>
  </si>
  <si>
    <t>783801401</t>
  </si>
  <si>
    <t>Ometení omítek před provedením nátěru</t>
  </si>
  <si>
    <t>839475111</t>
  </si>
  <si>
    <t>35,896+11,8+4,69</t>
  </si>
  <si>
    <t>116</t>
  </si>
  <si>
    <t>783801403</t>
  </si>
  <si>
    <t>Oprášení omítek před provedením nátěru</t>
  </si>
  <si>
    <t>793424580</t>
  </si>
  <si>
    <t>117</t>
  </si>
  <si>
    <t>783813111</t>
  </si>
  <si>
    <t>Penetrační syntetický nátěr hladkých povrchů z desek na bázi dřeva</t>
  </si>
  <si>
    <t>1715756356</t>
  </si>
  <si>
    <t>118</t>
  </si>
  <si>
    <t>783823133</t>
  </si>
  <si>
    <t>Penetrační silikátový nátěr hladkých, tenkovrstvých zrnitých nebo štukových omítek</t>
  </si>
  <si>
    <t>-931688515</t>
  </si>
  <si>
    <t>35,896+11,8</t>
  </si>
  <si>
    <t>119</t>
  </si>
  <si>
    <t>783827403</t>
  </si>
  <si>
    <t>Krycí dvojnásobný silikátový nátěr hladkých betonových povrchů</t>
  </si>
  <si>
    <t>-2047284038</t>
  </si>
  <si>
    <t>120</t>
  </si>
  <si>
    <t>783827423</t>
  </si>
  <si>
    <t>Krycí dvojnásobný silikátový nátěr omítek stupně členitosti 1 a 2</t>
  </si>
  <si>
    <t>606535727</t>
  </si>
  <si>
    <t>784</t>
  </si>
  <si>
    <t>Dokončovací práce - malby a tapety</t>
  </si>
  <si>
    <t>121</t>
  </si>
  <si>
    <t>784111001</t>
  </si>
  <si>
    <t>Oprášení (ometení ) podkladu v místnostech výšky do 3,80 m</t>
  </si>
  <si>
    <t>-1740081212</t>
  </si>
  <si>
    <t>43,75+12</t>
  </si>
  <si>
    <t>122</t>
  </si>
  <si>
    <t>784111011</t>
  </si>
  <si>
    <t>Obroušení podkladu omítnutého v místnostech výšky do 3,80 m</t>
  </si>
  <si>
    <t>2104978577</t>
  </si>
  <si>
    <t>123</t>
  </si>
  <si>
    <t>784111021</t>
  </si>
  <si>
    <t>Obroušení podkladu ze stěrky v místnostech výšky do 3,80 m</t>
  </si>
  <si>
    <t>-577563061</t>
  </si>
  <si>
    <t>124</t>
  </si>
  <si>
    <t>784161401</t>
  </si>
  <si>
    <t>Celoplošné vyhlazení podkladu sádrovou stěrkou v místnostech v do 3,80 m</t>
  </si>
  <si>
    <t>-156086849</t>
  </si>
  <si>
    <t>125</t>
  </si>
  <si>
    <t>784181121</t>
  </si>
  <si>
    <t>Hloubková jednonásobná penetrace podkladu v místnostech výšky do 3,80 m</t>
  </si>
  <si>
    <t>-609455017</t>
  </si>
  <si>
    <t>126</t>
  </si>
  <si>
    <t>784211101</t>
  </si>
  <si>
    <t>Dvojnásobné bílé malby ze směsí za mokra výborně otěruvzdorných v místnostech výšky do 3,80 m</t>
  </si>
  <si>
    <t>615349142</t>
  </si>
  <si>
    <t>Práce a dodávky M</t>
  </si>
  <si>
    <t>22-M</t>
  </si>
  <si>
    <t>Montáže technologických zařízení pro dopravní stavby</t>
  </si>
  <si>
    <t>127</t>
  </si>
  <si>
    <t>220880 R</t>
  </si>
  <si>
    <t>Montáž a dodávka motogenerátoru včetně usazení a zapojení zařízení - viz samostatná příloha</t>
  </si>
  <si>
    <t>545119563</t>
  </si>
  <si>
    <t>VRN</t>
  </si>
  <si>
    <t>Vedlejší rozpočtové náklady</t>
  </si>
  <si>
    <t>VRN3</t>
  </si>
  <si>
    <t>Zařízení staveniště</t>
  </si>
  <si>
    <t>128</t>
  </si>
  <si>
    <t>032002000</t>
  </si>
  <si>
    <t>Vybavení staveniště</t>
  </si>
  <si>
    <t>Kč</t>
  </si>
  <si>
    <t>1024</t>
  </si>
  <si>
    <t>906690400</t>
  </si>
  <si>
    <t>129</t>
  </si>
  <si>
    <t>033002000</t>
  </si>
  <si>
    <t>Připojení staveniště na inženýrské sítě</t>
  </si>
  <si>
    <t>1241863937</t>
  </si>
  <si>
    <t>VRN4</t>
  </si>
  <si>
    <t>Inženýrská činnost</t>
  </si>
  <si>
    <t>130</t>
  </si>
  <si>
    <t>044002000</t>
  </si>
  <si>
    <t>Revize - kpl</t>
  </si>
  <si>
    <t>kč</t>
  </si>
  <si>
    <t>-907158508</t>
  </si>
  <si>
    <t>VRN6</t>
  </si>
  <si>
    <t>Územní vlivy</t>
  </si>
  <si>
    <t>131</t>
  </si>
  <si>
    <t>065002000</t>
  </si>
  <si>
    <t>Mimostaveništní doprava materiálů</t>
  </si>
  <si>
    <t>-912522383</t>
  </si>
  <si>
    <t>VRN7</t>
  </si>
  <si>
    <t>Provozní vlivy</t>
  </si>
  <si>
    <t>132</t>
  </si>
  <si>
    <t>072002000</t>
  </si>
  <si>
    <t>Silniční provoz - DIO</t>
  </si>
  <si>
    <t>1415489284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</si>
</sst>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sz val="10"/>
      <color rgb="FF46464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4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right style="thin">
        <color rgb="FF000000"/>
      </right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9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17" fillId="0" borderId="0" xfId="0" applyFont="1" applyAlignment="1" applyProtection="1">
      <alignment horizontal="left" vertical="center"/>
    </xf>
    <xf numFmtId="4" fontId="2" fillId="0" borderId="0" xfId="0" applyNumberFormat="1" applyFont="1" applyAlignment="1" applyProtection="1">
      <alignment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2" xfId="0" applyFont="1" applyBorder="1" applyAlignment="1" applyProtection="1">
      <alignment vertical="center"/>
    </xf>
    <xf numFmtId="0" fontId="7" fillId="0" borderId="0" xfId="0" applyFont="1" applyAlignment="1" applyProtection="1">
      <alignment horizontal="left" vertical="center"/>
    </xf>
    <xf numFmtId="4" fontId="7" fillId="2" borderId="0" xfId="0" applyNumberFormat="1" applyFont="1" applyFill="1" applyAlignment="1" applyProtection="1">
      <alignment vertical="center"/>
      <protection locked="0"/>
    </xf>
    <xf numFmtId="4" fontId="7" fillId="0" borderId="0" xfId="0" applyNumberFormat="1" applyFont="1" applyAlignment="1" applyProtection="1">
      <alignment vertical="center"/>
    </xf>
    <xf numFmtId="164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4" fontId="1" fillId="0" borderId="15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0" fontId="7" fillId="2" borderId="0" xfId="0" applyFont="1" applyFill="1" applyAlignment="1" applyProtection="1">
      <alignment horizontal="left" vertical="center"/>
      <protection locked="0"/>
    </xf>
    <xf numFmtId="164" fontId="1" fillId="2" borderId="19" xfId="0" applyNumberFormat="1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4" fontId="1" fillId="0" borderId="21" xfId="0" applyNumberFormat="1" applyFont="1" applyBorder="1" applyAlignment="1" applyProtection="1">
      <alignment vertical="center"/>
    </xf>
    <xf numFmtId="0" fontId="25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4" fontId="25" fillId="4" borderId="0" xfId="0" applyNumberFormat="1" applyFont="1" applyFill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3" fillId="4" borderId="0" xfId="0" applyFont="1" applyFill="1" applyAlignment="1" applyProtection="1">
      <alignment horizontal="left" vertical="center"/>
    </xf>
    <xf numFmtId="0" fontId="23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0" fillId="0" borderId="23" xfId="0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5" fillId="0" borderId="23" xfId="0" applyFont="1" applyBorder="1" applyAlignment="1" applyProtection="1">
      <alignment horizontal="center" vertical="center"/>
    </xf>
    <xf numFmtId="49" fontId="35" fillId="0" borderId="23" xfId="0" applyNumberFormat="1" applyFont="1" applyBorder="1" applyAlignment="1" applyProtection="1">
      <alignment horizontal="left" vertical="center" wrapText="1"/>
    </xf>
    <xf numFmtId="0" fontId="35" fillId="0" borderId="23" xfId="0" applyFont="1" applyBorder="1" applyAlignment="1" applyProtection="1">
      <alignment horizontal="left" vertical="center" wrapText="1"/>
    </xf>
    <xf numFmtId="0" fontId="35" fillId="0" borderId="23" xfId="0" applyFont="1" applyBorder="1" applyAlignment="1" applyProtection="1">
      <alignment horizontal="center" vertical="center" wrapText="1"/>
    </xf>
    <xf numFmtId="167" fontId="35" fillId="0" borderId="23" xfId="0" applyNumberFormat="1" applyFont="1" applyBorder="1" applyAlignment="1" applyProtection="1">
      <alignment vertical="center"/>
    </xf>
    <xf numFmtId="4" fontId="35" fillId="2" borderId="23" xfId="0" applyNumberFormat="1" applyFont="1" applyFill="1" applyBorder="1" applyAlignment="1" applyProtection="1">
      <alignment vertical="center"/>
      <protection locked="0"/>
    </xf>
    <xf numFmtId="4" fontId="35" fillId="0" borderId="23" xfId="0" applyNumberFormat="1" applyFont="1" applyBorder="1" applyAlignment="1" applyProtection="1">
      <alignment vertical="center"/>
    </xf>
    <xf numFmtId="0" fontId="36" fillId="0" borderId="23" xfId="0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37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21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26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27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28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28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26</v>
      </c>
      <c r="AL14" s="22"/>
      <c r="AM14" s="22"/>
      <c r="AN14" s="34" t="s">
        <v>28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29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21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26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30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31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21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26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30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32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1" customFormat="1" ht="14.4" customHeight="1">
      <c r="B26" s="21"/>
      <c r="C26" s="22"/>
      <c r="D26" s="38" t="s">
        <v>33</v>
      </c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39">
        <f>ROUND(AG94,2)</f>
        <v>0</v>
      </c>
      <c r="AL26" s="22"/>
      <c r="AM26" s="22"/>
      <c r="AN26" s="22"/>
      <c r="AO26" s="22"/>
      <c r="AP26" s="22"/>
      <c r="AQ26" s="22"/>
      <c r="AR26" s="20"/>
      <c r="BE26" s="31"/>
    </row>
    <row r="27" s="1" customFormat="1" ht="14.4" customHeight="1">
      <c r="B27" s="21"/>
      <c r="C27" s="22"/>
      <c r="D27" s="38" t="s">
        <v>34</v>
      </c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39">
        <f>ROUND(AG97, 2)</f>
        <v>0</v>
      </c>
      <c r="AL27" s="39"/>
      <c r="AM27" s="39"/>
      <c r="AN27" s="39"/>
      <c r="AO27" s="39"/>
      <c r="AP27" s="22"/>
      <c r="AQ27" s="22"/>
      <c r="AR27" s="20"/>
      <c r="BE27" s="31"/>
    </row>
    <row r="28" s="2" customFormat="1" ht="6.96" customHeigh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3"/>
      <c r="BE28" s="31"/>
    </row>
    <row r="29" s="2" customFormat="1" ht="25.92" customHeight="1">
      <c r="A29" s="40"/>
      <c r="B29" s="41"/>
      <c r="C29" s="42"/>
      <c r="D29" s="44" t="s">
        <v>35</v>
      </c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6">
        <f>ROUND(AK26 + AK27, 2)</f>
        <v>0</v>
      </c>
      <c r="AL29" s="45"/>
      <c r="AM29" s="45"/>
      <c r="AN29" s="45"/>
      <c r="AO29" s="45"/>
      <c r="AP29" s="42"/>
      <c r="AQ29" s="42"/>
      <c r="AR29" s="43"/>
      <c r="BE29" s="31"/>
    </row>
    <row r="30" s="2" customFormat="1" ht="6.96" customHeight="1">
      <c r="A30" s="40"/>
      <c r="B30" s="41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3"/>
      <c r="BE30" s="31"/>
    </row>
    <row r="31" s="2" customFormat="1">
      <c r="A31" s="40"/>
      <c r="B31" s="41"/>
      <c r="C31" s="42"/>
      <c r="D31" s="42"/>
      <c r="E31" s="42"/>
      <c r="F31" s="42"/>
      <c r="G31" s="42"/>
      <c r="H31" s="42"/>
      <c r="I31" s="42"/>
      <c r="J31" s="42"/>
      <c r="K31" s="42"/>
      <c r="L31" s="47" t="s">
        <v>36</v>
      </c>
      <c r="M31" s="47"/>
      <c r="N31" s="47"/>
      <c r="O31" s="47"/>
      <c r="P31" s="47"/>
      <c r="Q31" s="42"/>
      <c r="R31" s="42"/>
      <c r="S31" s="42"/>
      <c r="T31" s="42"/>
      <c r="U31" s="42"/>
      <c r="V31" s="42"/>
      <c r="W31" s="47" t="s">
        <v>37</v>
      </c>
      <c r="X31" s="47"/>
      <c r="Y31" s="47"/>
      <c r="Z31" s="47"/>
      <c r="AA31" s="47"/>
      <c r="AB31" s="47"/>
      <c r="AC31" s="47"/>
      <c r="AD31" s="47"/>
      <c r="AE31" s="47"/>
      <c r="AF31" s="42"/>
      <c r="AG31" s="42"/>
      <c r="AH31" s="42"/>
      <c r="AI31" s="42"/>
      <c r="AJ31" s="42"/>
      <c r="AK31" s="47" t="s">
        <v>38</v>
      </c>
      <c r="AL31" s="47"/>
      <c r="AM31" s="47"/>
      <c r="AN31" s="47"/>
      <c r="AO31" s="47"/>
      <c r="AP31" s="42"/>
      <c r="AQ31" s="42"/>
      <c r="AR31" s="43"/>
      <c r="BE31" s="31"/>
    </row>
    <row r="32" s="3" customFormat="1" ht="14.4" customHeight="1">
      <c r="A32" s="3"/>
      <c r="B32" s="48"/>
      <c r="C32" s="49"/>
      <c r="D32" s="32" t="s">
        <v>39</v>
      </c>
      <c r="E32" s="49"/>
      <c r="F32" s="32" t="s">
        <v>40</v>
      </c>
      <c r="G32" s="49"/>
      <c r="H32" s="49"/>
      <c r="I32" s="49"/>
      <c r="J32" s="49"/>
      <c r="K32" s="49"/>
      <c r="L32" s="50">
        <v>0.20999999999999999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ROUND(AZ94 + SUM(CD97:CD101),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f>ROUND(AV94 + SUM(BY97:BY101), 2)</f>
        <v>0</v>
      </c>
      <c r="AL32" s="49"/>
      <c r="AM32" s="49"/>
      <c r="AN32" s="49"/>
      <c r="AO32" s="49"/>
      <c r="AP32" s="49"/>
      <c r="AQ32" s="49"/>
      <c r="AR32" s="52"/>
      <c r="BE32" s="53"/>
    </row>
    <row r="33" s="3" customFormat="1" ht="14.4" customHeight="1">
      <c r="A33" s="3"/>
      <c r="B33" s="48"/>
      <c r="C33" s="49"/>
      <c r="D33" s="49"/>
      <c r="E33" s="49"/>
      <c r="F33" s="32" t="s">
        <v>41</v>
      </c>
      <c r="G33" s="49"/>
      <c r="H33" s="49"/>
      <c r="I33" s="49"/>
      <c r="J33" s="49"/>
      <c r="K33" s="49"/>
      <c r="L33" s="50">
        <v>0.12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ROUND(BA94 + SUM(CE97:CE101),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f>ROUND(AW94 + SUM(BZ97:BZ101), 2)</f>
        <v>0</v>
      </c>
      <c r="AL33" s="49"/>
      <c r="AM33" s="49"/>
      <c r="AN33" s="49"/>
      <c r="AO33" s="49"/>
      <c r="AP33" s="49"/>
      <c r="AQ33" s="49"/>
      <c r="AR33" s="52"/>
      <c r="BE33" s="53"/>
    </row>
    <row r="34" hidden="1" s="3" customFormat="1" ht="14.4" customHeight="1">
      <c r="A34" s="3"/>
      <c r="B34" s="48"/>
      <c r="C34" s="49"/>
      <c r="D34" s="49"/>
      <c r="E34" s="49"/>
      <c r="F34" s="32" t="s">
        <v>42</v>
      </c>
      <c r="G34" s="49"/>
      <c r="H34" s="49"/>
      <c r="I34" s="49"/>
      <c r="J34" s="49"/>
      <c r="K34" s="49"/>
      <c r="L34" s="50">
        <v>0.20999999999999999</v>
      </c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51">
        <f>ROUND(BB94 + SUM(CF97:CF101), 2)</f>
        <v>0</v>
      </c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51">
        <v>0</v>
      </c>
      <c r="AL34" s="49"/>
      <c r="AM34" s="49"/>
      <c r="AN34" s="49"/>
      <c r="AO34" s="49"/>
      <c r="AP34" s="49"/>
      <c r="AQ34" s="49"/>
      <c r="AR34" s="52"/>
      <c r="BE34" s="53"/>
    </row>
    <row r="35" hidden="1" s="3" customFormat="1" ht="14.4" customHeight="1">
      <c r="A35" s="3"/>
      <c r="B35" s="48"/>
      <c r="C35" s="49"/>
      <c r="D35" s="49"/>
      <c r="E35" s="49"/>
      <c r="F35" s="32" t="s">
        <v>43</v>
      </c>
      <c r="G35" s="49"/>
      <c r="H35" s="49"/>
      <c r="I35" s="49"/>
      <c r="J35" s="49"/>
      <c r="K35" s="49"/>
      <c r="L35" s="50">
        <v>0.12</v>
      </c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51">
        <f>ROUND(BC94 + SUM(CG97:CG101), 2)</f>
        <v>0</v>
      </c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51">
        <v>0</v>
      </c>
      <c r="AL35" s="49"/>
      <c r="AM35" s="49"/>
      <c r="AN35" s="49"/>
      <c r="AO35" s="49"/>
      <c r="AP35" s="49"/>
      <c r="AQ35" s="49"/>
      <c r="AR35" s="52"/>
      <c r="BE35" s="3"/>
    </row>
    <row r="36" hidden="1" s="3" customFormat="1" ht="14.4" customHeight="1">
      <c r="A36" s="3"/>
      <c r="B36" s="48"/>
      <c r="C36" s="49"/>
      <c r="D36" s="49"/>
      <c r="E36" s="49"/>
      <c r="F36" s="32" t="s">
        <v>44</v>
      </c>
      <c r="G36" s="49"/>
      <c r="H36" s="49"/>
      <c r="I36" s="49"/>
      <c r="J36" s="49"/>
      <c r="K36" s="49"/>
      <c r="L36" s="50">
        <v>0</v>
      </c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51">
        <f>ROUND(BD94 + SUM(CH97:CH101), 2)</f>
        <v>0</v>
      </c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51">
        <v>0</v>
      </c>
      <c r="AL36" s="49"/>
      <c r="AM36" s="49"/>
      <c r="AN36" s="49"/>
      <c r="AO36" s="49"/>
      <c r="AP36" s="49"/>
      <c r="AQ36" s="49"/>
      <c r="AR36" s="52"/>
      <c r="BE36" s="3"/>
    </row>
    <row r="37" s="2" customFormat="1" ht="6.96" customHeight="1">
      <c r="A37" s="40"/>
      <c r="B37" s="41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3"/>
      <c r="BE37" s="40"/>
    </row>
    <row r="38" s="2" customFormat="1" ht="25.92" customHeight="1">
      <c r="A38" s="40"/>
      <c r="B38" s="41"/>
      <c r="C38" s="54"/>
      <c r="D38" s="55" t="s">
        <v>45</v>
      </c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7" t="s">
        <v>46</v>
      </c>
      <c r="U38" s="56"/>
      <c r="V38" s="56"/>
      <c r="W38" s="56"/>
      <c r="X38" s="58" t="s">
        <v>47</v>
      </c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9">
        <f>SUM(AK29:AK36)</f>
        <v>0</v>
      </c>
      <c r="AL38" s="56"/>
      <c r="AM38" s="56"/>
      <c r="AN38" s="56"/>
      <c r="AO38" s="60"/>
      <c r="AP38" s="54"/>
      <c r="AQ38" s="54"/>
      <c r="AR38" s="43"/>
      <c r="BE38" s="40"/>
    </row>
    <row r="39" s="2" customFormat="1" ht="6.96" customHeight="1">
      <c r="A39" s="40"/>
      <c r="B39" s="41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3"/>
      <c r="BE39" s="40"/>
    </row>
    <row r="40" s="2" customFormat="1" ht="14.4" customHeight="1">
      <c r="A40" s="40"/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3"/>
      <c r="BE40" s="4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61"/>
      <c r="C49" s="62"/>
      <c r="D49" s="63" t="s">
        <v>48</v>
      </c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3" t="s">
        <v>49</v>
      </c>
      <c r="AI49" s="64"/>
      <c r="AJ49" s="64"/>
      <c r="AK49" s="64"/>
      <c r="AL49" s="64"/>
      <c r="AM49" s="64"/>
      <c r="AN49" s="64"/>
      <c r="AO49" s="64"/>
      <c r="AP49" s="62"/>
      <c r="AQ49" s="62"/>
      <c r="AR49" s="65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40"/>
      <c r="B60" s="41"/>
      <c r="C60" s="42"/>
      <c r="D60" s="66" t="s">
        <v>50</v>
      </c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66" t="s">
        <v>51</v>
      </c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66" t="s">
        <v>50</v>
      </c>
      <c r="AI60" s="45"/>
      <c r="AJ60" s="45"/>
      <c r="AK60" s="45"/>
      <c r="AL60" s="45"/>
      <c r="AM60" s="66" t="s">
        <v>51</v>
      </c>
      <c r="AN60" s="45"/>
      <c r="AO60" s="45"/>
      <c r="AP60" s="42"/>
      <c r="AQ60" s="42"/>
      <c r="AR60" s="43"/>
      <c r="BE60" s="40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40"/>
      <c r="B64" s="41"/>
      <c r="C64" s="42"/>
      <c r="D64" s="63" t="s">
        <v>52</v>
      </c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3" t="s">
        <v>53</v>
      </c>
      <c r="AI64" s="67"/>
      <c r="AJ64" s="67"/>
      <c r="AK64" s="67"/>
      <c r="AL64" s="67"/>
      <c r="AM64" s="67"/>
      <c r="AN64" s="67"/>
      <c r="AO64" s="67"/>
      <c r="AP64" s="42"/>
      <c r="AQ64" s="42"/>
      <c r="AR64" s="43"/>
      <c r="BE64" s="40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40"/>
      <c r="B75" s="41"/>
      <c r="C75" s="42"/>
      <c r="D75" s="66" t="s">
        <v>50</v>
      </c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66" t="s">
        <v>51</v>
      </c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66" t="s">
        <v>50</v>
      </c>
      <c r="AI75" s="45"/>
      <c r="AJ75" s="45"/>
      <c r="AK75" s="45"/>
      <c r="AL75" s="45"/>
      <c r="AM75" s="66" t="s">
        <v>51</v>
      </c>
      <c r="AN75" s="45"/>
      <c r="AO75" s="45"/>
      <c r="AP75" s="42"/>
      <c r="AQ75" s="42"/>
      <c r="AR75" s="43"/>
      <c r="BE75" s="40"/>
    </row>
    <row r="76" s="2" customForma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3"/>
      <c r="BE76" s="40"/>
    </row>
    <row r="77" s="2" customFormat="1" ht="6.96" customHeight="1">
      <c r="A77" s="40"/>
      <c r="B77" s="68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  <c r="AM77" s="69"/>
      <c r="AN77" s="69"/>
      <c r="AO77" s="69"/>
      <c r="AP77" s="69"/>
      <c r="AQ77" s="69"/>
      <c r="AR77" s="43"/>
      <c r="BE77" s="40"/>
    </row>
    <row r="81" s="2" customFormat="1" ht="6.96" customHeight="1">
      <c r="A81" s="40"/>
      <c r="B81" s="70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M81" s="71"/>
      <c r="AN81" s="71"/>
      <c r="AO81" s="71"/>
      <c r="AP81" s="71"/>
      <c r="AQ81" s="71"/>
      <c r="AR81" s="43"/>
      <c r="BE81" s="40"/>
    </row>
    <row r="82" s="2" customFormat="1" ht="24.96" customHeight="1">
      <c r="A82" s="40"/>
      <c r="B82" s="41"/>
      <c r="C82" s="23" t="s">
        <v>54</v>
      </c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3"/>
      <c r="B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3"/>
      <c r="BE83" s="40"/>
    </row>
    <row r="84" s="4" customFormat="1" ht="12" customHeight="1">
      <c r="A84" s="4"/>
      <c r="B84" s="72"/>
      <c r="C84" s="32" t="s">
        <v>13</v>
      </c>
      <c r="D84" s="73"/>
      <c r="E84" s="73"/>
      <c r="F84" s="73"/>
      <c r="G84" s="73"/>
      <c r="H84" s="73"/>
      <c r="I84" s="73"/>
      <c r="J84" s="73"/>
      <c r="K84" s="73"/>
      <c r="L84" s="73" t="str">
        <f>K5</f>
        <v>0222024</v>
      </c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  <c r="AJ84" s="73"/>
      <c r="AK84" s="73"/>
      <c r="AL84" s="73"/>
      <c r="AM84" s="73"/>
      <c r="AN84" s="73"/>
      <c r="AO84" s="73"/>
      <c r="AP84" s="73"/>
      <c r="AQ84" s="73"/>
      <c r="AR84" s="74"/>
      <c r="BE84" s="4"/>
    </row>
    <row r="85" s="5" customFormat="1" ht="36.96" customHeight="1">
      <c r="A85" s="5"/>
      <c r="B85" s="75"/>
      <c r="C85" s="76" t="s">
        <v>16</v>
      </c>
      <c r="D85" s="77"/>
      <c r="E85" s="77"/>
      <c r="F85" s="77"/>
      <c r="G85" s="77"/>
      <c r="H85" s="77"/>
      <c r="I85" s="77"/>
      <c r="J85" s="77"/>
      <c r="K85" s="77"/>
      <c r="L85" s="78" t="str">
        <f>K6</f>
        <v>Přístavba HZS Štětí</v>
      </c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7"/>
      <c r="Z85" s="77"/>
      <c r="AA85" s="77"/>
      <c r="AB85" s="77"/>
      <c r="AC85" s="77"/>
      <c r="AD85" s="77"/>
      <c r="AE85" s="77"/>
      <c r="AF85" s="77"/>
      <c r="AG85" s="77"/>
      <c r="AH85" s="77"/>
      <c r="AI85" s="77"/>
      <c r="AJ85" s="77"/>
      <c r="AK85" s="77"/>
      <c r="AL85" s="77"/>
      <c r="AM85" s="77"/>
      <c r="AN85" s="77"/>
      <c r="AO85" s="77"/>
      <c r="AP85" s="77"/>
      <c r="AQ85" s="77"/>
      <c r="AR85" s="79"/>
      <c r="BE85" s="5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3"/>
      <c r="BE86" s="40"/>
    </row>
    <row r="87" s="2" customFormat="1" ht="12" customHeight="1">
      <c r="A87" s="40"/>
      <c r="B87" s="41"/>
      <c r="C87" s="32" t="s">
        <v>20</v>
      </c>
      <c r="D87" s="42"/>
      <c r="E87" s="42"/>
      <c r="F87" s="42"/>
      <c r="G87" s="42"/>
      <c r="H87" s="42"/>
      <c r="I87" s="42"/>
      <c r="J87" s="42"/>
      <c r="K87" s="42"/>
      <c r="L87" s="80" t="str">
        <f>IF(K8="","",K8)</f>
        <v xml:space="preserve"> </v>
      </c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32" t="s">
        <v>22</v>
      </c>
      <c r="AJ87" s="42"/>
      <c r="AK87" s="42"/>
      <c r="AL87" s="42"/>
      <c r="AM87" s="81" t="str">
        <f>IF(AN8= "","",AN8)</f>
        <v>4. 9. 2024</v>
      </c>
      <c r="AN87" s="81"/>
      <c r="AO87" s="42"/>
      <c r="AP87" s="42"/>
      <c r="AQ87" s="42"/>
      <c r="AR87" s="43"/>
      <c r="B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3"/>
      <c r="BE88" s="40"/>
    </row>
    <row r="89" s="2" customFormat="1" ht="15.15" customHeight="1">
      <c r="A89" s="40"/>
      <c r="B89" s="41"/>
      <c r="C89" s="32" t="s">
        <v>24</v>
      </c>
      <c r="D89" s="42"/>
      <c r="E89" s="42"/>
      <c r="F89" s="42"/>
      <c r="G89" s="42"/>
      <c r="H89" s="42"/>
      <c r="I89" s="42"/>
      <c r="J89" s="42"/>
      <c r="K89" s="42"/>
      <c r="L89" s="73" t="str">
        <f>IF(E11= "","",E11)</f>
        <v xml:space="preserve"> </v>
      </c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32" t="s">
        <v>29</v>
      </c>
      <c r="AJ89" s="42"/>
      <c r="AK89" s="42"/>
      <c r="AL89" s="42"/>
      <c r="AM89" s="82" t="str">
        <f>IF(E17="","",E17)</f>
        <v xml:space="preserve"> </v>
      </c>
      <c r="AN89" s="73"/>
      <c r="AO89" s="73"/>
      <c r="AP89" s="73"/>
      <c r="AQ89" s="42"/>
      <c r="AR89" s="43"/>
      <c r="AS89" s="83" t="s">
        <v>55</v>
      </c>
      <c r="AT89" s="84"/>
      <c r="AU89" s="85"/>
      <c r="AV89" s="85"/>
      <c r="AW89" s="85"/>
      <c r="AX89" s="85"/>
      <c r="AY89" s="85"/>
      <c r="AZ89" s="85"/>
      <c r="BA89" s="85"/>
      <c r="BB89" s="85"/>
      <c r="BC89" s="85"/>
      <c r="BD89" s="86"/>
      <c r="BE89" s="40"/>
    </row>
    <row r="90" s="2" customFormat="1" ht="15.15" customHeight="1">
      <c r="A90" s="40"/>
      <c r="B90" s="41"/>
      <c r="C90" s="32" t="s">
        <v>27</v>
      </c>
      <c r="D90" s="42"/>
      <c r="E90" s="42"/>
      <c r="F90" s="42"/>
      <c r="G90" s="42"/>
      <c r="H90" s="42"/>
      <c r="I90" s="42"/>
      <c r="J90" s="42"/>
      <c r="K90" s="42"/>
      <c r="L90" s="73" t="str">
        <f>IF(E14= "Vyplň údaj","",E14)</f>
        <v/>
      </c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32" t="s">
        <v>31</v>
      </c>
      <c r="AJ90" s="42"/>
      <c r="AK90" s="42"/>
      <c r="AL90" s="42"/>
      <c r="AM90" s="82" t="str">
        <f>IF(E20="","",E20)</f>
        <v xml:space="preserve"> </v>
      </c>
      <c r="AN90" s="73"/>
      <c r="AO90" s="73"/>
      <c r="AP90" s="73"/>
      <c r="AQ90" s="42"/>
      <c r="AR90" s="43"/>
      <c r="AS90" s="87"/>
      <c r="AT90" s="88"/>
      <c r="AU90" s="89"/>
      <c r="AV90" s="89"/>
      <c r="AW90" s="89"/>
      <c r="AX90" s="89"/>
      <c r="AY90" s="89"/>
      <c r="AZ90" s="89"/>
      <c r="BA90" s="89"/>
      <c r="BB90" s="89"/>
      <c r="BC90" s="89"/>
      <c r="BD90" s="90"/>
      <c r="BE90" s="40"/>
    </row>
    <row r="91" s="2" customFormat="1" ht="10.8" customHeight="1">
      <c r="A91" s="40"/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3"/>
      <c r="AS91" s="91"/>
      <c r="AT91" s="92"/>
      <c r="AU91" s="93"/>
      <c r="AV91" s="93"/>
      <c r="AW91" s="93"/>
      <c r="AX91" s="93"/>
      <c r="AY91" s="93"/>
      <c r="AZ91" s="93"/>
      <c r="BA91" s="93"/>
      <c r="BB91" s="93"/>
      <c r="BC91" s="93"/>
      <c r="BD91" s="94"/>
      <c r="BE91" s="40"/>
    </row>
    <row r="92" s="2" customFormat="1" ht="29.28" customHeight="1">
      <c r="A92" s="40"/>
      <c r="B92" s="41"/>
      <c r="C92" s="95" t="s">
        <v>56</v>
      </c>
      <c r="D92" s="96"/>
      <c r="E92" s="96"/>
      <c r="F92" s="96"/>
      <c r="G92" s="96"/>
      <c r="H92" s="97"/>
      <c r="I92" s="98" t="s">
        <v>57</v>
      </c>
      <c r="J92" s="96"/>
      <c r="K92" s="96"/>
      <c r="L92" s="96"/>
      <c r="M92" s="96"/>
      <c r="N92" s="96"/>
      <c r="O92" s="96"/>
      <c r="P92" s="96"/>
      <c r="Q92" s="96"/>
      <c r="R92" s="96"/>
      <c r="S92" s="96"/>
      <c r="T92" s="96"/>
      <c r="U92" s="96"/>
      <c r="V92" s="96"/>
      <c r="W92" s="96"/>
      <c r="X92" s="96"/>
      <c r="Y92" s="96"/>
      <c r="Z92" s="96"/>
      <c r="AA92" s="96"/>
      <c r="AB92" s="96"/>
      <c r="AC92" s="96"/>
      <c r="AD92" s="96"/>
      <c r="AE92" s="96"/>
      <c r="AF92" s="96"/>
      <c r="AG92" s="99" t="s">
        <v>58</v>
      </c>
      <c r="AH92" s="96"/>
      <c r="AI92" s="96"/>
      <c r="AJ92" s="96"/>
      <c r="AK92" s="96"/>
      <c r="AL92" s="96"/>
      <c r="AM92" s="96"/>
      <c r="AN92" s="98" t="s">
        <v>59</v>
      </c>
      <c r="AO92" s="96"/>
      <c r="AP92" s="100"/>
      <c r="AQ92" s="101" t="s">
        <v>60</v>
      </c>
      <c r="AR92" s="43"/>
      <c r="AS92" s="102" t="s">
        <v>61</v>
      </c>
      <c r="AT92" s="103" t="s">
        <v>62</v>
      </c>
      <c r="AU92" s="103" t="s">
        <v>63</v>
      </c>
      <c r="AV92" s="103" t="s">
        <v>64</v>
      </c>
      <c r="AW92" s="103" t="s">
        <v>65</v>
      </c>
      <c r="AX92" s="103" t="s">
        <v>66</v>
      </c>
      <c r="AY92" s="103" t="s">
        <v>67</v>
      </c>
      <c r="AZ92" s="103" t="s">
        <v>68</v>
      </c>
      <c r="BA92" s="103" t="s">
        <v>69</v>
      </c>
      <c r="BB92" s="103" t="s">
        <v>70</v>
      </c>
      <c r="BC92" s="103" t="s">
        <v>71</v>
      </c>
      <c r="BD92" s="104" t="s">
        <v>72</v>
      </c>
      <c r="BE92" s="40"/>
    </row>
    <row r="93" s="2" customFormat="1" ht="10.8" customHeight="1">
      <c r="A93" s="40"/>
      <c r="B93" s="41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3"/>
      <c r="AS93" s="105"/>
      <c r="AT93" s="106"/>
      <c r="AU93" s="106"/>
      <c r="AV93" s="106"/>
      <c r="AW93" s="106"/>
      <c r="AX93" s="106"/>
      <c r="AY93" s="106"/>
      <c r="AZ93" s="106"/>
      <c r="BA93" s="106"/>
      <c r="BB93" s="106"/>
      <c r="BC93" s="106"/>
      <c r="BD93" s="107"/>
      <c r="BE93" s="40"/>
    </row>
    <row r="94" s="6" customFormat="1" ht="32.4" customHeight="1">
      <c r="A94" s="6"/>
      <c r="B94" s="108"/>
      <c r="C94" s="109" t="s">
        <v>73</v>
      </c>
      <c r="D94" s="110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0"/>
      <c r="P94" s="110"/>
      <c r="Q94" s="110"/>
      <c r="R94" s="110"/>
      <c r="S94" s="110"/>
      <c r="T94" s="110"/>
      <c r="U94" s="110"/>
      <c r="V94" s="110"/>
      <c r="W94" s="110"/>
      <c r="X94" s="110"/>
      <c r="Y94" s="110"/>
      <c r="Z94" s="110"/>
      <c r="AA94" s="110"/>
      <c r="AB94" s="110"/>
      <c r="AC94" s="110"/>
      <c r="AD94" s="110"/>
      <c r="AE94" s="110"/>
      <c r="AF94" s="110"/>
      <c r="AG94" s="111">
        <f>ROUND(AG95,2)</f>
        <v>0</v>
      </c>
      <c r="AH94" s="111"/>
      <c r="AI94" s="111"/>
      <c r="AJ94" s="111"/>
      <c r="AK94" s="111"/>
      <c r="AL94" s="111"/>
      <c r="AM94" s="111"/>
      <c r="AN94" s="112">
        <f>SUM(AG94,AT94)</f>
        <v>0</v>
      </c>
      <c r="AO94" s="112"/>
      <c r="AP94" s="112"/>
      <c r="AQ94" s="113" t="s">
        <v>1</v>
      </c>
      <c r="AR94" s="114"/>
      <c r="AS94" s="115">
        <f>ROUND(AS95,2)</f>
        <v>0</v>
      </c>
      <c r="AT94" s="116">
        <f>ROUND(SUM(AV94:AW94),2)</f>
        <v>0</v>
      </c>
      <c r="AU94" s="117">
        <f>ROUND(AU95,5)</f>
        <v>0</v>
      </c>
      <c r="AV94" s="116">
        <f>ROUND(AZ94*L32,2)</f>
        <v>0</v>
      </c>
      <c r="AW94" s="116">
        <f>ROUND(BA94*L33,2)</f>
        <v>0</v>
      </c>
      <c r="AX94" s="116">
        <f>ROUND(BB94*L32,2)</f>
        <v>0</v>
      </c>
      <c r="AY94" s="116">
        <f>ROUND(BC94*L33,2)</f>
        <v>0</v>
      </c>
      <c r="AZ94" s="116">
        <f>ROUND(AZ95,2)</f>
        <v>0</v>
      </c>
      <c r="BA94" s="116">
        <f>ROUND(BA95,2)</f>
        <v>0</v>
      </c>
      <c r="BB94" s="116">
        <f>ROUND(BB95,2)</f>
        <v>0</v>
      </c>
      <c r="BC94" s="116">
        <f>ROUND(BC95,2)</f>
        <v>0</v>
      </c>
      <c r="BD94" s="118">
        <f>ROUND(BD95,2)</f>
        <v>0</v>
      </c>
      <c r="BE94" s="6"/>
      <c r="BS94" s="119" t="s">
        <v>74</v>
      </c>
      <c r="BT94" s="119" t="s">
        <v>75</v>
      </c>
      <c r="BV94" s="119" t="s">
        <v>76</v>
      </c>
      <c r="BW94" s="119" t="s">
        <v>5</v>
      </c>
      <c r="BX94" s="119" t="s">
        <v>77</v>
      </c>
      <c r="CL94" s="119" t="s">
        <v>1</v>
      </c>
    </row>
    <row r="95" s="7" customFormat="1" ht="16.5" customHeight="1">
      <c r="A95" s="120" t="s">
        <v>78</v>
      </c>
      <c r="B95" s="121"/>
      <c r="C95" s="122"/>
      <c r="D95" s="123" t="s">
        <v>14</v>
      </c>
      <c r="E95" s="123"/>
      <c r="F95" s="123"/>
      <c r="G95" s="123"/>
      <c r="H95" s="123"/>
      <c r="I95" s="124"/>
      <c r="J95" s="123" t="s">
        <v>17</v>
      </c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5">
        <f>'0222024 - Přístavba HZS Š...'!J28</f>
        <v>0</v>
      </c>
      <c r="AH95" s="124"/>
      <c r="AI95" s="124"/>
      <c r="AJ95" s="124"/>
      <c r="AK95" s="124"/>
      <c r="AL95" s="124"/>
      <c r="AM95" s="124"/>
      <c r="AN95" s="125">
        <f>SUM(AG95,AT95)</f>
        <v>0</v>
      </c>
      <c r="AO95" s="124"/>
      <c r="AP95" s="124"/>
      <c r="AQ95" s="126" t="s">
        <v>79</v>
      </c>
      <c r="AR95" s="127"/>
      <c r="AS95" s="128">
        <v>0</v>
      </c>
      <c r="AT95" s="129">
        <f>ROUND(SUM(AV95:AW95),2)</f>
        <v>0</v>
      </c>
      <c r="AU95" s="130">
        <f>'0222024 - Přístavba HZS Š...'!P140</f>
        <v>0</v>
      </c>
      <c r="AV95" s="129">
        <f>'0222024 - Přístavba HZS Š...'!J31</f>
        <v>0</v>
      </c>
      <c r="AW95" s="129">
        <f>'0222024 - Přístavba HZS Š...'!J32</f>
        <v>0</v>
      </c>
      <c r="AX95" s="129">
        <f>'0222024 - Přístavba HZS Š...'!J33</f>
        <v>0</v>
      </c>
      <c r="AY95" s="129">
        <f>'0222024 - Přístavba HZS Š...'!J34</f>
        <v>0</v>
      </c>
      <c r="AZ95" s="129">
        <f>'0222024 - Přístavba HZS Š...'!F31</f>
        <v>0</v>
      </c>
      <c r="BA95" s="129">
        <f>'0222024 - Přístavba HZS Š...'!F32</f>
        <v>0</v>
      </c>
      <c r="BB95" s="129">
        <f>'0222024 - Přístavba HZS Š...'!F33</f>
        <v>0</v>
      </c>
      <c r="BC95" s="129">
        <f>'0222024 - Přístavba HZS Š...'!F34</f>
        <v>0</v>
      </c>
      <c r="BD95" s="131">
        <f>'0222024 - Přístavba HZS Š...'!F35</f>
        <v>0</v>
      </c>
      <c r="BE95" s="7"/>
      <c r="BT95" s="132" t="s">
        <v>80</v>
      </c>
      <c r="BU95" s="132" t="s">
        <v>81</v>
      </c>
      <c r="BV95" s="132" t="s">
        <v>76</v>
      </c>
      <c r="BW95" s="132" t="s">
        <v>5</v>
      </c>
      <c r="BX95" s="132" t="s">
        <v>77</v>
      </c>
      <c r="CL95" s="132" t="s">
        <v>1</v>
      </c>
    </row>
    <row r="96">
      <c r="B96" s="21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0"/>
    </row>
    <row r="97" s="2" customFormat="1" ht="30" customHeight="1">
      <c r="A97" s="40"/>
      <c r="B97" s="41"/>
      <c r="C97" s="109" t="s">
        <v>82</v>
      </c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112">
        <f>ROUND(SUM(AG98:AG101), 2)</f>
        <v>0</v>
      </c>
      <c r="AH97" s="112"/>
      <c r="AI97" s="112"/>
      <c r="AJ97" s="112"/>
      <c r="AK97" s="112"/>
      <c r="AL97" s="112"/>
      <c r="AM97" s="112"/>
      <c r="AN97" s="112">
        <f>ROUND(SUM(AN98:AN101), 2)</f>
        <v>0</v>
      </c>
      <c r="AO97" s="112"/>
      <c r="AP97" s="112"/>
      <c r="AQ97" s="133"/>
      <c r="AR97" s="43"/>
      <c r="AS97" s="102" t="s">
        <v>83</v>
      </c>
      <c r="AT97" s="103" t="s">
        <v>84</v>
      </c>
      <c r="AU97" s="103" t="s">
        <v>39</v>
      </c>
      <c r="AV97" s="104" t="s">
        <v>62</v>
      </c>
      <c r="AW97" s="40"/>
      <c r="AX97" s="40"/>
      <c r="AY97" s="40"/>
      <c r="AZ97" s="40"/>
      <c r="BA97" s="40"/>
      <c r="BB97" s="40"/>
      <c r="BC97" s="40"/>
      <c r="BD97" s="40"/>
      <c r="BE97" s="40"/>
    </row>
    <row r="98" s="2" customFormat="1" ht="19.92" customHeight="1">
      <c r="A98" s="40"/>
      <c r="B98" s="41"/>
      <c r="C98" s="42"/>
      <c r="D98" s="134" t="s">
        <v>85</v>
      </c>
      <c r="E98" s="134"/>
      <c r="F98" s="134"/>
      <c r="G98" s="134"/>
      <c r="H98" s="134"/>
      <c r="I98" s="134"/>
      <c r="J98" s="134"/>
      <c r="K98" s="134"/>
      <c r="L98" s="134"/>
      <c r="M98" s="134"/>
      <c r="N98" s="134"/>
      <c r="O98" s="134"/>
      <c r="P98" s="134"/>
      <c r="Q98" s="134"/>
      <c r="R98" s="134"/>
      <c r="S98" s="134"/>
      <c r="T98" s="134"/>
      <c r="U98" s="134"/>
      <c r="V98" s="134"/>
      <c r="W98" s="134"/>
      <c r="X98" s="134"/>
      <c r="Y98" s="134"/>
      <c r="Z98" s="134"/>
      <c r="AA98" s="134"/>
      <c r="AB98" s="134"/>
      <c r="AC98" s="42"/>
      <c r="AD98" s="42"/>
      <c r="AE98" s="42"/>
      <c r="AF98" s="42"/>
      <c r="AG98" s="135">
        <f>ROUND(AG94 * AS98, 2)</f>
        <v>0</v>
      </c>
      <c r="AH98" s="136"/>
      <c r="AI98" s="136"/>
      <c r="AJ98" s="136"/>
      <c r="AK98" s="136"/>
      <c r="AL98" s="136"/>
      <c r="AM98" s="136"/>
      <c r="AN98" s="136">
        <f>ROUND(AG98 + AV98, 2)</f>
        <v>0</v>
      </c>
      <c r="AO98" s="136"/>
      <c r="AP98" s="136"/>
      <c r="AQ98" s="42"/>
      <c r="AR98" s="43"/>
      <c r="AS98" s="137">
        <v>0</v>
      </c>
      <c r="AT98" s="138" t="s">
        <v>86</v>
      </c>
      <c r="AU98" s="138" t="s">
        <v>40</v>
      </c>
      <c r="AV98" s="139">
        <f>ROUND(IF(AU98="základní",AG98*L32,IF(AU98="snížená",AG98*L33,0)), 2)</f>
        <v>0</v>
      </c>
      <c r="AW98" s="40"/>
      <c r="AX98" s="40"/>
      <c r="AY98" s="40"/>
      <c r="AZ98" s="40"/>
      <c r="BA98" s="40"/>
      <c r="BB98" s="40"/>
      <c r="BC98" s="40"/>
      <c r="BD98" s="40"/>
      <c r="BE98" s="40"/>
      <c r="BV98" s="17" t="s">
        <v>87</v>
      </c>
      <c r="BY98" s="140">
        <f>IF(AU98="základní",AV98,0)</f>
        <v>0</v>
      </c>
      <c r="BZ98" s="140">
        <f>IF(AU98="snížená",AV98,0)</f>
        <v>0</v>
      </c>
      <c r="CA98" s="140">
        <v>0</v>
      </c>
      <c r="CB98" s="140">
        <v>0</v>
      </c>
      <c r="CC98" s="140">
        <v>0</v>
      </c>
      <c r="CD98" s="140">
        <f>IF(AU98="základní",AG98,0)</f>
        <v>0</v>
      </c>
      <c r="CE98" s="140">
        <f>IF(AU98="snížená",AG98,0)</f>
        <v>0</v>
      </c>
      <c r="CF98" s="140">
        <f>IF(AU98="zákl. přenesená",AG98,0)</f>
        <v>0</v>
      </c>
      <c r="CG98" s="140">
        <f>IF(AU98="sníž. přenesená",AG98,0)</f>
        <v>0</v>
      </c>
      <c r="CH98" s="140">
        <f>IF(AU98="nulová",AG98,0)</f>
        <v>0</v>
      </c>
      <c r="CI98" s="17">
        <f>IF(AU98="základní",1,IF(AU98="snížená",2,IF(AU98="zákl. přenesená",4,IF(AU98="sníž. přenesená",5,3))))</f>
        <v>1</v>
      </c>
      <c r="CJ98" s="17">
        <f>IF(AT98="stavební čast",1,IF(AT98="investiční čast",2,3))</f>
        <v>1</v>
      </c>
      <c r="CK98" s="17" t="str">
        <f>IF(D98="Vyplň vlastní","","x")</f>
        <v>x</v>
      </c>
    </row>
    <row r="99" s="2" customFormat="1" ht="19.92" customHeight="1">
      <c r="A99" s="40"/>
      <c r="B99" s="41"/>
      <c r="C99" s="42"/>
      <c r="D99" s="141" t="s">
        <v>88</v>
      </c>
      <c r="E99" s="134"/>
      <c r="F99" s="134"/>
      <c r="G99" s="134"/>
      <c r="H99" s="134"/>
      <c r="I99" s="134"/>
      <c r="J99" s="134"/>
      <c r="K99" s="134"/>
      <c r="L99" s="134"/>
      <c r="M99" s="134"/>
      <c r="N99" s="134"/>
      <c r="O99" s="134"/>
      <c r="P99" s="134"/>
      <c r="Q99" s="134"/>
      <c r="R99" s="134"/>
      <c r="S99" s="134"/>
      <c r="T99" s="134"/>
      <c r="U99" s="134"/>
      <c r="V99" s="134"/>
      <c r="W99" s="134"/>
      <c r="X99" s="134"/>
      <c r="Y99" s="134"/>
      <c r="Z99" s="134"/>
      <c r="AA99" s="134"/>
      <c r="AB99" s="134"/>
      <c r="AC99" s="42"/>
      <c r="AD99" s="42"/>
      <c r="AE99" s="42"/>
      <c r="AF99" s="42"/>
      <c r="AG99" s="135">
        <f>ROUND(AG94 * AS99, 2)</f>
        <v>0</v>
      </c>
      <c r="AH99" s="136"/>
      <c r="AI99" s="136"/>
      <c r="AJ99" s="136"/>
      <c r="AK99" s="136"/>
      <c r="AL99" s="136"/>
      <c r="AM99" s="136"/>
      <c r="AN99" s="136">
        <f>ROUND(AG99 + AV99, 2)</f>
        <v>0</v>
      </c>
      <c r="AO99" s="136"/>
      <c r="AP99" s="136"/>
      <c r="AQ99" s="42"/>
      <c r="AR99" s="43"/>
      <c r="AS99" s="137">
        <v>0</v>
      </c>
      <c r="AT99" s="138" t="s">
        <v>86</v>
      </c>
      <c r="AU99" s="138" t="s">
        <v>40</v>
      </c>
      <c r="AV99" s="139">
        <f>ROUND(IF(AU99="základní",AG99*L32,IF(AU99="snížená",AG99*L33,0)), 2)</f>
        <v>0</v>
      </c>
      <c r="AW99" s="40"/>
      <c r="AX99" s="40"/>
      <c r="AY99" s="40"/>
      <c r="AZ99" s="40"/>
      <c r="BA99" s="40"/>
      <c r="BB99" s="40"/>
      <c r="BC99" s="40"/>
      <c r="BD99" s="40"/>
      <c r="BE99" s="40"/>
      <c r="BV99" s="17" t="s">
        <v>89</v>
      </c>
      <c r="BY99" s="140">
        <f>IF(AU99="základní",AV99,0)</f>
        <v>0</v>
      </c>
      <c r="BZ99" s="140">
        <f>IF(AU99="snížená",AV99,0)</f>
        <v>0</v>
      </c>
      <c r="CA99" s="140">
        <v>0</v>
      </c>
      <c r="CB99" s="140">
        <v>0</v>
      </c>
      <c r="CC99" s="140">
        <v>0</v>
      </c>
      <c r="CD99" s="140">
        <f>IF(AU99="základní",AG99,0)</f>
        <v>0</v>
      </c>
      <c r="CE99" s="140">
        <f>IF(AU99="snížená",AG99,0)</f>
        <v>0</v>
      </c>
      <c r="CF99" s="140">
        <f>IF(AU99="zákl. přenesená",AG99,0)</f>
        <v>0</v>
      </c>
      <c r="CG99" s="140">
        <f>IF(AU99="sníž. přenesená",AG99,0)</f>
        <v>0</v>
      </c>
      <c r="CH99" s="140">
        <f>IF(AU99="nulová",AG99,0)</f>
        <v>0</v>
      </c>
      <c r="CI99" s="17">
        <f>IF(AU99="základní",1,IF(AU99="snížená",2,IF(AU99="zákl. přenesená",4,IF(AU99="sníž. přenesená",5,3))))</f>
        <v>1</v>
      </c>
      <c r="CJ99" s="17">
        <f>IF(AT99="stavební čast",1,IF(AT99="investiční čast",2,3))</f>
        <v>1</v>
      </c>
      <c r="CK99" s="17" t="str">
        <f>IF(D99="Vyplň vlastní","","x")</f>
        <v/>
      </c>
    </row>
    <row r="100" s="2" customFormat="1" ht="19.92" customHeight="1">
      <c r="A100" s="40"/>
      <c r="B100" s="41"/>
      <c r="C100" s="42"/>
      <c r="D100" s="141" t="s">
        <v>88</v>
      </c>
      <c r="E100" s="134"/>
      <c r="F100" s="134"/>
      <c r="G100" s="134"/>
      <c r="H100" s="134"/>
      <c r="I100" s="134"/>
      <c r="J100" s="134"/>
      <c r="K100" s="134"/>
      <c r="L100" s="134"/>
      <c r="M100" s="134"/>
      <c r="N100" s="134"/>
      <c r="O100" s="134"/>
      <c r="P100" s="134"/>
      <c r="Q100" s="134"/>
      <c r="R100" s="134"/>
      <c r="S100" s="134"/>
      <c r="T100" s="134"/>
      <c r="U100" s="134"/>
      <c r="V100" s="134"/>
      <c r="W100" s="134"/>
      <c r="X100" s="134"/>
      <c r="Y100" s="134"/>
      <c r="Z100" s="134"/>
      <c r="AA100" s="134"/>
      <c r="AB100" s="134"/>
      <c r="AC100" s="42"/>
      <c r="AD100" s="42"/>
      <c r="AE100" s="42"/>
      <c r="AF100" s="42"/>
      <c r="AG100" s="135">
        <f>ROUND(AG94 * AS100, 2)</f>
        <v>0</v>
      </c>
      <c r="AH100" s="136"/>
      <c r="AI100" s="136"/>
      <c r="AJ100" s="136"/>
      <c r="AK100" s="136"/>
      <c r="AL100" s="136"/>
      <c r="AM100" s="136"/>
      <c r="AN100" s="136">
        <f>ROUND(AG100 + AV100, 2)</f>
        <v>0</v>
      </c>
      <c r="AO100" s="136"/>
      <c r="AP100" s="136"/>
      <c r="AQ100" s="42"/>
      <c r="AR100" s="43"/>
      <c r="AS100" s="137">
        <v>0</v>
      </c>
      <c r="AT100" s="138" t="s">
        <v>86</v>
      </c>
      <c r="AU100" s="138" t="s">
        <v>40</v>
      </c>
      <c r="AV100" s="139">
        <f>ROUND(IF(AU100="základní",AG100*L32,IF(AU100="snížená",AG100*L33,0)), 2)</f>
        <v>0</v>
      </c>
      <c r="AW100" s="40"/>
      <c r="AX100" s="40"/>
      <c r="AY100" s="40"/>
      <c r="AZ100" s="40"/>
      <c r="BA100" s="40"/>
      <c r="BB100" s="40"/>
      <c r="BC100" s="40"/>
      <c r="BD100" s="40"/>
      <c r="BE100" s="40"/>
      <c r="BV100" s="17" t="s">
        <v>89</v>
      </c>
      <c r="BY100" s="140">
        <f>IF(AU100="základní",AV100,0)</f>
        <v>0</v>
      </c>
      <c r="BZ100" s="140">
        <f>IF(AU100="snížená",AV100,0)</f>
        <v>0</v>
      </c>
      <c r="CA100" s="140">
        <v>0</v>
      </c>
      <c r="CB100" s="140">
        <v>0</v>
      </c>
      <c r="CC100" s="140">
        <v>0</v>
      </c>
      <c r="CD100" s="140">
        <f>IF(AU100="základní",AG100,0)</f>
        <v>0</v>
      </c>
      <c r="CE100" s="140">
        <f>IF(AU100="snížená",AG100,0)</f>
        <v>0</v>
      </c>
      <c r="CF100" s="140">
        <f>IF(AU100="zákl. přenesená",AG100,0)</f>
        <v>0</v>
      </c>
      <c r="CG100" s="140">
        <f>IF(AU100="sníž. přenesená",AG100,0)</f>
        <v>0</v>
      </c>
      <c r="CH100" s="140">
        <f>IF(AU100="nulová",AG100,0)</f>
        <v>0</v>
      </c>
      <c r="CI100" s="17">
        <f>IF(AU100="základní",1,IF(AU100="snížená",2,IF(AU100="zákl. přenesená",4,IF(AU100="sníž. přenesená",5,3))))</f>
        <v>1</v>
      </c>
      <c r="CJ100" s="17">
        <f>IF(AT100="stavební čast",1,IF(AT100="investiční čast",2,3))</f>
        <v>1</v>
      </c>
      <c r="CK100" s="17" t="str">
        <f>IF(D100="Vyplň vlastní","","x")</f>
        <v/>
      </c>
    </row>
    <row r="101" s="2" customFormat="1" ht="19.92" customHeight="1">
      <c r="A101" s="40"/>
      <c r="B101" s="41"/>
      <c r="C101" s="42"/>
      <c r="D101" s="141" t="s">
        <v>88</v>
      </c>
      <c r="E101" s="134"/>
      <c r="F101" s="134"/>
      <c r="G101" s="134"/>
      <c r="H101" s="134"/>
      <c r="I101" s="134"/>
      <c r="J101" s="134"/>
      <c r="K101" s="134"/>
      <c r="L101" s="134"/>
      <c r="M101" s="134"/>
      <c r="N101" s="134"/>
      <c r="O101" s="134"/>
      <c r="P101" s="134"/>
      <c r="Q101" s="134"/>
      <c r="R101" s="134"/>
      <c r="S101" s="134"/>
      <c r="T101" s="134"/>
      <c r="U101" s="134"/>
      <c r="V101" s="134"/>
      <c r="W101" s="134"/>
      <c r="X101" s="134"/>
      <c r="Y101" s="134"/>
      <c r="Z101" s="134"/>
      <c r="AA101" s="134"/>
      <c r="AB101" s="134"/>
      <c r="AC101" s="42"/>
      <c r="AD101" s="42"/>
      <c r="AE101" s="42"/>
      <c r="AF101" s="42"/>
      <c r="AG101" s="135">
        <f>ROUND(AG94 * AS101, 2)</f>
        <v>0</v>
      </c>
      <c r="AH101" s="136"/>
      <c r="AI101" s="136"/>
      <c r="AJ101" s="136"/>
      <c r="AK101" s="136"/>
      <c r="AL101" s="136"/>
      <c r="AM101" s="136"/>
      <c r="AN101" s="136">
        <f>ROUND(AG101 + AV101, 2)</f>
        <v>0</v>
      </c>
      <c r="AO101" s="136"/>
      <c r="AP101" s="136"/>
      <c r="AQ101" s="42"/>
      <c r="AR101" s="43"/>
      <c r="AS101" s="142">
        <v>0</v>
      </c>
      <c r="AT101" s="143" t="s">
        <v>86</v>
      </c>
      <c r="AU101" s="143" t="s">
        <v>40</v>
      </c>
      <c r="AV101" s="144">
        <f>ROUND(IF(AU101="základní",AG101*L32,IF(AU101="snížená",AG101*L33,0)), 2)</f>
        <v>0</v>
      </c>
      <c r="AW101" s="40"/>
      <c r="AX101" s="40"/>
      <c r="AY101" s="40"/>
      <c r="AZ101" s="40"/>
      <c r="BA101" s="40"/>
      <c r="BB101" s="40"/>
      <c r="BC101" s="40"/>
      <c r="BD101" s="40"/>
      <c r="BE101" s="40"/>
      <c r="BV101" s="17" t="s">
        <v>89</v>
      </c>
      <c r="BY101" s="140">
        <f>IF(AU101="základní",AV101,0)</f>
        <v>0</v>
      </c>
      <c r="BZ101" s="140">
        <f>IF(AU101="snížená",AV101,0)</f>
        <v>0</v>
      </c>
      <c r="CA101" s="140">
        <v>0</v>
      </c>
      <c r="CB101" s="140">
        <v>0</v>
      </c>
      <c r="CC101" s="140">
        <v>0</v>
      </c>
      <c r="CD101" s="140">
        <f>IF(AU101="základní",AG101,0)</f>
        <v>0</v>
      </c>
      <c r="CE101" s="140">
        <f>IF(AU101="snížená",AG101,0)</f>
        <v>0</v>
      </c>
      <c r="CF101" s="140">
        <f>IF(AU101="zákl. přenesená",AG101,0)</f>
        <v>0</v>
      </c>
      <c r="CG101" s="140">
        <f>IF(AU101="sníž. přenesená",AG101,0)</f>
        <v>0</v>
      </c>
      <c r="CH101" s="140">
        <f>IF(AU101="nulová",AG101,0)</f>
        <v>0</v>
      </c>
      <c r="CI101" s="17">
        <f>IF(AU101="základní",1,IF(AU101="snížená",2,IF(AU101="zákl. přenesená",4,IF(AU101="sníž. přenesená",5,3))))</f>
        <v>1</v>
      </c>
      <c r="CJ101" s="17">
        <f>IF(AT101="stavební čast",1,IF(AT101="investiční čast",2,3))</f>
        <v>1</v>
      </c>
      <c r="CK101" s="17" t="str">
        <f>IF(D101="Vyplň vlastní","","x")</f>
        <v/>
      </c>
    </row>
    <row r="102" s="2" customFormat="1" ht="10.8" customHeight="1">
      <c r="A102" s="40"/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3"/>
      <c r="AS102" s="40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="2" customFormat="1" ht="30" customHeight="1">
      <c r="A103" s="40"/>
      <c r="B103" s="41"/>
      <c r="C103" s="145" t="s">
        <v>90</v>
      </c>
      <c r="D103" s="146"/>
      <c r="E103" s="146"/>
      <c r="F103" s="146"/>
      <c r="G103" s="146"/>
      <c r="H103" s="146"/>
      <c r="I103" s="146"/>
      <c r="J103" s="146"/>
      <c r="K103" s="146"/>
      <c r="L103" s="146"/>
      <c r="M103" s="146"/>
      <c r="N103" s="146"/>
      <c r="O103" s="146"/>
      <c r="P103" s="146"/>
      <c r="Q103" s="146"/>
      <c r="R103" s="146"/>
      <c r="S103" s="146"/>
      <c r="T103" s="146"/>
      <c r="U103" s="146"/>
      <c r="V103" s="146"/>
      <c r="W103" s="146"/>
      <c r="X103" s="146"/>
      <c r="Y103" s="146"/>
      <c r="Z103" s="146"/>
      <c r="AA103" s="146"/>
      <c r="AB103" s="146"/>
      <c r="AC103" s="146"/>
      <c r="AD103" s="146"/>
      <c r="AE103" s="146"/>
      <c r="AF103" s="146"/>
      <c r="AG103" s="147">
        <f>ROUND(AG94 + AG97, 2)</f>
        <v>0</v>
      </c>
      <c r="AH103" s="147"/>
      <c r="AI103" s="147"/>
      <c r="AJ103" s="147"/>
      <c r="AK103" s="147"/>
      <c r="AL103" s="147"/>
      <c r="AM103" s="147"/>
      <c r="AN103" s="147">
        <f>ROUND(AN94 + AN97, 2)</f>
        <v>0</v>
      </c>
      <c r="AO103" s="147"/>
      <c r="AP103" s="147"/>
      <c r="AQ103" s="146"/>
      <c r="AR103" s="43"/>
      <c r="AS103" s="40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="2" customFormat="1" ht="6.96" customHeight="1">
      <c r="A104" s="40"/>
      <c r="B104" s="68"/>
      <c r="C104" s="69"/>
      <c r="D104" s="69"/>
      <c r="E104" s="69"/>
      <c r="F104" s="69"/>
      <c r="G104" s="69"/>
      <c r="H104" s="69"/>
      <c r="I104" s="69"/>
      <c r="J104" s="69"/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  <c r="AA104" s="69"/>
      <c r="AB104" s="69"/>
      <c r="AC104" s="69"/>
      <c r="AD104" s="69"/>
      <c r="AE104" s="69"/>
      <c r="AF104" s="69"/>
      <c r="AG104" s="69"/>
      <c r="AH104" s="69"/>
      <c r="AI104" s="69"/>
      <c r="AJ104" s="69"/>
      <c r="AK104" s="69"/>
      <c r="AL104" s="69"/>
      <c r="AM104" s="69"/>
      <c r="AN104" s="69"/>
      <c r="AO104" s="69"/>
      <c r="AP104" s="69"/>
      <c r="AQ104" s="69"/>
      <c r="AR104" s="43"/>
      <c r="AS104" s="40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</sheetData>
  <sheetProtection sheet="1" formatColumns="0" formatRows="0" objects="1" scenarios="1" spinCount="100000" saltValue="P8SlMgJD9SQ7GYjb/rB1IyzSXEEXDWek3/vEDfxSuM9y47S3oxKv3AfXFKLjlDyFLU4uX3Q5IuoFbue/fCBZdw==" hashValue="kONqoEZHfiXYOz5KSayub43IFhdt/5PXj+dI95N+5ITqD7y+zm19q3cjvli287nyAFMVKiz2YQuLvMiiu4e9Kg==" algorithmName="SHA-512" password="CC35"/>
  <mergeCells count="60">
    <mergeCell ref="L85:AJ85"/>
    <mergeCell ref="AM87:AN87"/>
    <mergeCell ref="AS89:AT91"/>
    <mergeCell ref="AM89:AP89"/>
    <mergeCell ref="AM90:AP90"/>
    <mergeCell ref="AN92:AP92"/>
    <mergeCell ref="C92:G92"/>
    <mergeCell ref="AG92:AM92"/>
    <mergeCell ref="I92:AF92"/>
    <mergeCell ref="J95:AF95"/>
    <mergeCell ref="D95:H95"/>
    <mergeCell ref="AN95:AP95"/>
    <mergeCell ref="AG95:AM95"/>
    <mergeCell ref="AG98:AM98"/>
    <mergeCell ref="D98:AB98"/>
    <mergeCell ref="AN98:AP98"/>
    <mergeCell ref="AG99:AM99"/>
    <mergeCell ref="D99:AB99"/>
    <mergeCell ref="AN99:AP99"/>
    <mergeCell ref="D100:AB100"/>
    <mergeCell ref="AG100:AM100"/>
    <mergeCell ref="AN100:AP100"/>
    <mergeCell ref="D101:AB101"/>
    <mergeCell ref="AG101:AM101"/>
    <mergeCell ref="AN101:AP101"/>
    <mergeCell ref="AG94:AM94"/>
    <mergeCell ref="AN94:AP94"/>
    <mergeCell ref="AG97:AM97"/>
    <mergeCell ref="AN97:AP97"/>
    <mergeCell ref="AG103:AM103"/>
    <mergeCell ref="AN103:AP103"/>
    <mergeCell ref="BE5:BE34"/>
    <mergeCell ref="K5:AJ5"/>
    <mergeCell ref="K6:AJ6"/>
    <mergeCell ref="E14:AJ14"/>
    <mergeCell ref="E23:AN23"/>
    <mergeCell ref="AK26:AO26"/>
    <mergeCell ref="AK27:AO27"/>
    <mergeCell ref="AK29:AO29"/>
    <mergeCell ref="W31:AE31"/>
    <mergeCell ref="L31:P31"/>
    <mergeCell ref="AK31:AO31"/>
    <mergeCell ref="L32:P32"/>
    <mergeCell ref="W32:AE32"/>
    <mergeCell ref="AK32:AO32"/>
    <mergeCell ref="L33:P33"/>
    <mergeCell ref="AK33:AO33"/>
    <mergeCell ref="W33:AE33"/>
    <mergeCell ref="L34:P34"/>
    <mergeCell ref="AK34:AO34"/>
    <mergeCell ref="W34:AE34"/>
    <mergeCell ref="W35:AE35"/>
    <mergeCell ref="L35:P35"/>
    <mergeCell ref="AK35:AO35"/>
    <mergeCell ref="AK36:AO36"/>
    <mergeCell ref="L36:P36"/>
    <mergeCell ref="W36:AE36"/>
    <mergeCell ref="X38:AB38"/>
    <mergeCell ref="AK38:AO38"/>
    <mergeCell ref="AR2:BE2"/>
  </mergeCells>
  <dataValidations count="2">
    <dataValidation type="list" allowBlank="1" showInputMessage="1" showErrorMessage="1" error="Povoleny jsou hodnoty základní, snížená, zákl. přenesená, sníž. přenesená, nulová." sqref="AU97:AU101">
      <formula1>"základní, snížená, zákl. přenesená, sníž. přenesená, nulová"</formula1>
    </dataValidation>
    <dataValidation type="list" allowBlank="1" showInputMessage="1" showErrorMessage="1" error="Povoleny jsou hodnoty stavební čast, technologická čast, investiční čast." sqref="AT97:AT101">
      <formula1>"stavební čast, technologická čast, investiční čast"</formula1>
    </dataValidation>
  </dataValidations>
  <hyperlinks>
    <hyperlink ref="A95" location="'0222024 - Přístavba HZS Š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5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0"/>
      <c r="AT3" s="17" t="s">
        <v>91</v>
      </c>
    </row>
    <row r="4" s="1" customFormat="1" ht="24.96" customHeight="1">
      <c r="B4" s="20"/>
      <c r="D4" s="150" t="s">
        <v>92</v>
      </c>
      <c r="L4" s="20"/>
      <c r="M4" s="151" t="s">
        <v>10</v>
      </c>
      <c r="AT4" s="17" t="s">
        <v>4</v>
      </c>
    </row>
    <row r="5" s="1" customFormat="1" ht="6.96" customHeight="1">
      <c r="B5" s="20"/>
      <c r="L5" s="20"/>
    </row>
    <row r="6" s="2" customFormat="1" ht="12" customHeight="1">
      <c r="A6" s="40"/>
      <c r="B6" s="43"/>
      <c r="C6" s="40"/>
      <c r="D6" s="152" t="s">
        <v>16</v>
      </c>
      <c r="E6" s="40"/>
      <c r="F6" s="40"/>
      <c r="G6" s="40"/>
      <c r="H6" s="40"/>
      <c r="I6" s="40"/>
      <c r="J6" s="40"/>
      <c r="K6" s="40"/>
      <c r="L6" s="65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</row>
    <row r="7" s="2" customFormat="1" ht="16.5" customHeight="1">
      <c r="A7" s="40"/>
      <c r="B7" s="43"/>
      <c r="C7" s="40"/>
      <c r="D7" s="40"/>
      <c r="E7" s="153" t="s">
        <v>17</v>
      </c>
      <c r="F7" s="40"/>
      <c r="G7" s="40"/>
      <c r="H7" s="40"/>
      <c r="I7" s="40"/>
      <c r="J7" s="40"/>
      <c r="K7" s="40"/>
      <c r="L7" s="65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</row>
    <row r="8" s="2" customFormat="1">
      <c r="A8" s="40"/>
      <c r="B8" s="43"/>
      <c r="C8" s="40"/>
      <c r="D8" s="40"/>
      <c r="E8" s="40"/>
      <c r="F8" s="40"/>
      <c r="G8" s="40"/>
      <c r="H8" s="40"/>
      <c r="I8" s="40"/>
      <c r="J8" s="40"/>
      <c r="K8" s="40"/>
      <c r="L8" s="65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2" customHeight="1">
      <c r="A9" s="40"/>
      <c r="B9" s="43"/>
      <c r="C9" s="40"/>
      <c r="D9" s="152" t="s">
        <v>18</v>
      </c>
      <c r="E9" s="40"/>
      <c r="F9" s="154" t="s">
        <v>1</v>
      </c>
      <c r="G9" s="40"/>
      <c r="H9" s="40"/>
      <c r="I9" s="152" t="s">
        <v>19</v>
      </c>
      <c r="J9" s="154" t="s">
        <v>1</v>
      </c>
      <c r="K9" s="40"/>
      <c r="L9" s="65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3"/>
      <c r="C10" s="40"/>
      <c r="D10" s="152" t="s">
        <v>20</v>
      </c>
      <c r="E10" s="40"/>
      <c r="F10" s="154" t="s">
        <v>21</v>
      </c>
      <c r="G10" s="40"/>
      <c r="H10" s="40"/>
      <c r="I10" s="152" t="s">
        <v>22</v>
      </c>
      <c r="J10" s="155" t="str">
        <f>'Rekapitulace stavby'!AN8</f>
        <v>4. 9. 2024</v>
      </c>
      <c r="K10" s="40"/>
      <c r="L10" s="65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0.8" customHeight="1">
      <c r="A11" s="40"/>
      <c r="B11" s="43"/>
      <c r="C11" s="40"/>
      <c r="D11" s="40"/>
      <c r="E11" s="40"/>
      <c r="F11" s="40"/>
      <c r="G11" s="40"/>
      <c r="H11" s="40"/>
      <c r="I11" s="40"/>
      <c r="J11" s="40"/>
      <c r="K11" s="40"/>
      <c r="L11" s="65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3"/>
      <c r="C12" s="40"/>
      <c r="D12" s="152" t="s">
        <v>24</v>
      </c>
      <c r="E12" s="40"/>
      <c r="F12" s="40"/>
      <c r="G12" s="40"/>
      <c r="H12" s="40"/>
      <c r="I12" s="152" t="s">
        <v>25</v>
      </c>
      <c r="J12" s="154" t="str">
        <f>IF('Rekapitulace stavby'!AN10="","",'Rekapitulace stavby'!AN10)</f>
        <v/>
      </c>
      <c r="K12" s="40"/>
      <c r="L12" s="65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8" customHeight="1">
      <c r="A13" s="40"/>
      <c r="B13" s="43"/>
      <c r="C13" s="40"/>
      <c r="D13" s="40"/>
      <c r="E13" s="154" t="str">
        <f>IF('Rekapitulace stavby'!E11="","",'Rekapitulace stavby'!E11)</f>
        <v xml:space="preserve"> </v>
      </c>
      <c r="F13" s="40"/>
      <c r="G13" s="40"/>
      <c r="H13" s="40"/>
      <c r="I13" s="152" t="s">
        <v>26</v>
      </c>
      <c r="J13" s="154" t="str">
        <f>IF('Rekapitulace stavby'!AN11="","",'Rekapitulace stavby'!AN11)</f>
        <v/>
      </c>
      <c r="K13" s="40"/>
      <c r="L13" s="65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6.96" customHeight="1">
      <c r="A14" s="40"/>
      <c r="B14" s="43"/>
      <c r="C14" s="40"/>
      <c r="D14" s="40"/>
      <c r="E14" s="40"/>
      <c r="F14" s="40"/>
      <c r="G14" s="40"/>
      <c r="H14" s="40"/>
      <c r="I14" s="40"/>
      <c r="J14" s="40"/>
      <c r="K14" s="40"/>
      <c r="L14" s="65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2" customHeight="1">
      <c r="A15" s="40"/>
      <c r="B15" s="43"/>
      <c r="C15" s="40"/>
      <c r="D15" s="152" t="s">
        <v>27</v>
      </c>
      <c r="E15" s="40"/>
      <c r="F15" s="40"/>
      <c r="G15" s="40"/>
      <c r="H15" s="40"/>
      <c r="I15" s="152" t="s">
        <v>25</v>
      </c>
      <c r="J15" s="33" t="str">
        <f>'Rekapitulace stavby'!AN13</f>
        <v>Vyplň údaj</v>
      </c>
      <c r="K15" s="40"/>
      <c r="L15" s="65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8" customHeight="1">
      <c r="A16" s="40"/>
      <c r="B16" s="43"/>
      <c r="C16" s="40"/>
      <c r="D16" s="40"/>
      <c r="E16" s="33" t="str">
        <f>'Rekapitulace stavby'!E14</f>
        <v>Vyplň údaj</v>
      </c>
      <c r="F16" s="154"/>
      <c r="G16" s="154"/>
      <c r="H16" s="154"/>
      <c r="I16" s="152" t="s">
        <v>26</v>
      </c>
      <c r="J16" s="33" t="str">
        <f>'Rekapitulace stavby'!AN14</f>
        <v>Vyplň údaj</v>
      </c>
      <c r="K16" s="40"/>
      <c r="L16" s="65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6.96" customHeight="1">
      <c r="A17" s="40"/>
      <c r="B17" s="43"/>
      <c r="C17" s="40"/>
      <c r="D17" s="40"/>
      <c r="E17" s="40"/>
      <c r="F17" s="40"/>
      <c r="G17" s="40"/>
      <c r="H17" s="40"/>
      <c r="I17" s="40"/>
      <c r="J17" s="40"/>
      <c r="K17" s="40"/>
      <c r="L17" s="65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2" customHeight="1">
      <c r="A18" s="40"/>
      <c r="B18" s="43"/>
      <c r="C18" s="40"/>
      <c r="D18" s="152" t="s">
        <v>29</v>
      </c>
      <c r="E18" s="40"/>
      <c r="F18" s="40"/>
      <c r="G18" s="40"/>
      <c r="H18" s="40"/>
      <c r="I18" s="152" t="s">
        <v>25</v>
      </c>
      <c r="J18" s="154" t="str">
        <f>IF('Rekapitulace stavby'!AN16="","",'Rekapitulace stavby'!AN16)</f>
        <v/>
      </c>
      <c r="K18" s="40"/>
      <c r="L18" s="65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8" customHeight="1">
      <c r="A19" s="40"/>
      <c r="B19" s="43"/>
      <c r="C19" s="40"/>
      <c r="D19" s="40"/>
      <c r="E19" s="154" t="str">
        <f>IF('Rekapitulace stavby'!E17="","",'Rekapitulace stavby'!E17)</f>
        <v xml:space="preserve"> </v>
      </c>
      <c r="F19" s="40"/>
      <c r="G19" s="40"/>
      <c r="H19" s="40"/>
      <c r="I19" s="152" t="s">
        <v>26</v>
      </c>
      <c r="J19" s="154" t="str">
        <f>IF('Rekapitulace stavby'!AN17="","",'Rekapitulace stavby'!AN17)</f>
        <v/>
      </c>
      <c r="K19" s="40"/>
      <c r="L19" s="65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6.96" customHeight="1">
      <c r="A20" s="40"/>
      <c r="B20" s="43"/>
      <c r="C20" s="40"/>
      <c r="D20" s="40"/>
      <c r="E20" s="40"/>
      <c r="F20" s="40"/>
      <c r="G20" s="40"/>
      <c r="H20" s="40"/>
      <c r="I20" s="40"/>
      <c r="J20" s="40"/>
      <c r="K20" s="40"/>
      <c r="L20" s="65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2" customHeight="1">
      <c r="A21" s="40"/>
      <c r="B21" s="43"/>
      <c r="C21" s="40"/>
      <c r="D21" s="152" t="s">
        <v>31</v>
      </c>
      <c r="E21" s="40"/>
      <c r="F21" s="40"/>
      <c r="G21" s="40"/>
      <c r="H21" s="40"/>
      <c r="I21" s="152" t="s">
        <v>25</v>
      </c>
      <c r="J21" s="154" t="str">
        <f>IF('Rekapitulace stavby'!AN19="","",'Rekapitulace stavby'!AN19)</f>
        <v/>
      </c>
      <c r="K21" s="40"/>
      <c r="L21" s="65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8" customHeight="1">
      <c r="A22" s="40"/>
      <c r="B22" s="43"/>
      <c r="C22" s="40"/>
      <c r="D22" s="40"/>
      <c r="E22" s="154" t="str">
        <f>IF('Rekapitulace stavby'!E20="","",'Rekapitulace stavby'!E20)</f>
        <v xml:space="preserve"> </v>
      </c>
      <c r="F22" s="40"/>
      <c r="G22" s="40"/>
      <c r="H22" s="40"/>
      <c r="I22" s="152" t="s">
        <v>26</v>
      </c>
      <c r="J22" s="154" t="str">
        <f>IF('Rekapitulace stavby'!AN20="","",'Rekapitulace stavby'!AN20)</f>
        <v/>
      </c>
      <c r="K22" s="40"/>
      <c r="L22" s="65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6.96" customHeight="1">
      <c r="A23" s="40"/>
      <c r="B23" s="43"/>
      <c r="C23" s="40"/>
      <c r="D23" s="40"/>
      <c r="E23" s="40"/>
      <c r="F23" s="40"/>
      <c r="G23" s="40"/>
      <c r="H23" s="40"/>
      <c r="I23" s="40"/>
      <c r="J23" s="40"/>
      <c r="K23" s="40"/>
      <c r="L23" s="65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2" customHeight="1">
      <c r="A24" s="40"/>
      <c r="B24" s="43"/>
      <c r="C24" s="40"/>
      <c r="D24" s="152" t="s">
        <v>32</v>
      </c>
      <c r="E24" s="40"/>
      <c r="F24" s="40"/>
      <c r="G24" s="40"/>
      <c r="H24" s="40"/>
      <c r="I24" s="40"/>
      <c r="J24" s="40"/>
      <c r="K24" s="40"/>
      <c r="L24" s="65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8" customFormat="1" ht="16.5" customHeight="1">
      <c r="A25" s="156"/>
      <c r="B25" s="157"/>
      <c r="C25" s="156"/>
      <c r="D25" s="156"/>
      <c r="E25" s="158" t="s">
        <v>1</v>
      </c>
      <c r="F25" s="158"/>
      <c r="G25" s="158"/>
      <c r="H25" s="158"/>
      <c r="I25" s="156"/>
      <c r="J25" s="156"/>
      <c r="K25" s="156"/>
      <c r="L25" s="159"/>
      <c r="S25" s="156"/>
      <c r="T25" s="156"/>
      <c r="U25" s="156"/>
      <c r="V25" s="156"/>
      <c r="W25" s="156"/>
      <c r="X25" s="156"/>
      <c r="Y25" s="156"/>
      <c r="Z25" s="156"/>
      <c r="AA25" s="156"/>
      <c r="AB25" s="156"/>
      <c r="AC25" s="156"/>
      <c r="AD25" s="156"/>
      <c r="AE25" s="156"/>
    </row>
    <row r="26" s="2" customFormat="1" ht="6.96" customHeight="1">
      <c r="A26" s="40"/>
      <c r="B26" s="43"/>
      <c r="C26" s="40"/>
      <c r="D26" s="40"/>
      <c r="E26" s="40"/>
      <c r="F26" s="40"/>
      <c r="G26" s="40"/>
      <c r="H26" s="40"/>
      <c r="I26" s="40"/>
      <c r="J26" s="40"/>
      <c r="K26" s="40"/>
      <c r="L26" s="65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3"/>
      <c r="C27" s="40"/>
      <c r="D27" s="160"/>
      <c r="E27" s="160"/>
      <c r="F27" s="160"/>
      <c r="G27" s="160"/>
      <c r="H27" s="160"/>
      <c r="I27" s="160"/>
      <c r="J27" s="160"/>
      <c r="K27" s="160"/>
      <c r="L27" s="65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25.44" customHeight="1">
      <c r="A28" s="40"/>
      <c r="B28" s="43"/>
      <c r="C28" s="40"/>
      <c r="D28" s="161" t="s">
        <v>35</v>
      </c>
      <c r="E28" s="40"/>
      <c r="F28" s="40"/>
      <c r="G28" s="40"/>
      <c r="H28" s="40"/>
      <c r="I28" s="40"/>
      <c r="J28" s="162">
        <f>ROUND(J140, 2)</f>
        <v>0</v>
      </c>
      <c r="K28" s="40"/>
      <c r="L28" s="65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3"/>
      <c r="C29" s="40"/>
      <c r="D29" s="160"/>
      <c r="E29" s="160"/>
      <c r="F29" s="160"/>
      <c r="G29" s="160"/>
      <c r="H29" s="160"/>
      <c r="I29" s="160"/>
      <c r="J29" s="160"/>
      <c r="K29" s="160"/>
      <c r="L29" s="65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14.4" customHeight="1">
      <c r="A30" s="40"/>
      <c r="B30" s="43"/>
      <c r="C30" s="40"/>
      <c r="D30" s="40"/>
      <c r="E30" s="40"/>
      <c r="F30" s="163" t="s">
        <v>37</v>
      </c>
      <c r="G30" s="40"/>
      <c r="H30" s="40"/>
      <c r="I30" s="163" t="s">
        <v>36</v>
      </c>
      <c r="J30" s="163" t="s">
        <v>38</v>
      </c>
      <c r="K30" s="40"/>
      <c r="L30" s="65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14.4" customHeight="1">
      <c r="A31" s="40"/>
      <c r="B31" s="43"/>
      <c r="C31" s="40"/>
      <c r="D31" s="164" t="s">
        <v>39</v>
      </c>
      <c r="E31" s="152" t="s">
        <v>40</v>
      </c>
      <c r="F31" s="165">
        <f>ROUND((SUM(BE140:BE391)),  2)</f>
        <v>0</v>
      </c>
      <c r="G31" s="40"/>
      <c r="H31" s="40"/>
      <c r="I31" s="166">
        <v>0.20999999999999999</v>
      </c>
      <c r="J31" s="165">
        <f>ROUND(((SUM(BE140:BE391))*I31),  2)</f>
        <v>0</v>
      </c>
      <c r="K31" s="40"/>
      <c r="L31" s="65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3"/>
      <c r="C32" s="40"/>
      <c r="D32" s="40"/>
      <c r="E32" s="152" t="s">
        <v>41</v>
      </c>
      <c r="F32" s="165">
        <f>ROUND((SUM(BF140:BF391)),  2)</f>
        <v>0</v>
      </c>
      <c r="G32" s="40"/>
      <c r="H32" s="40"/>
      <c r="I32" s="166">
        <v>0.12</v>
      </c>
      <c r="J32" s="165">
        <f>ROUND(((SUM(BF140:BF391))*I32),  2)</f>
        <v>0</v>
      </c>
      <c r="K32" s="40"/>
      <c r="L32" s="65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hidden="1" s="2" customFormat="1" ht="14.4" customHeight="1">
      <c r="A33" s="40"/>
      <c r="B33" s="43"/>
      <c r="C33" s="40"/>
      <c r="D33" s="40"/>
      <c r="E33" s="152" t="s">
        <v>42</v>
      </c>
      <c r="F33" s="165">
        <f>ROUND((SUM(BG140:BG391)),  2)</f>
        <v>0</v>
      </c>
      <c r="G33" s="40"/>
      <c r="H33" s="40"/>
      <c r="I33" s="166">
        <v>0.20999999999999999</v>
      </c>
      <c r="J33" s="165">
        <f>0</f>
        <v>0</v>
      </c>
      <c r="K33" s="40"/>
      <c r="L33" s="65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hidden="1" s="2" customFormat="1" ht="14.4" customHeight="1">
      <c r="A34" s="40"/>
      <c r="B34" s="43"/>
      <c r="C34" s="40"/>
      <c r="D34" s="40"/>
      <c r="E34" s="152" t="s">
        <v>43</v>
      </c>
      <c r="F34" s="165">
        <f>ROUND((SUM(BH140:BH391)),  2)</f>
        <v>0</v>
      </c>
      <c r="G34" s="40"/>
      <c r="H34" s="40"/>
      <c r="I34" s="166">
        <v>0.12</v>
      </c>
      <c r="J34" s="165">
        <f>0</f>
        <v>0</v>
      </c>
      <c r="K34" s="40"/>
      <c r="L34" s="65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3"/>
      <c r="C35" s="40"/>
      <c r="D35" s="40"/>
      <c r="E35" s="152" t="s">
        <v>44</v>
      </c>
      <c r="F35" s="165">
        <f>ROUND((SUM(BI140:BI391)),  2)</f>
        <v>0</v>
      </c>
      <c r="G35" s="40"/>
      <c r="H35" s="40"/>
      <c r="I35" s="166">
        <v>0</v>
      </c>
      <c r="J35" s="165">
        <f>0</f>
        <v>0</v>
      </c>
      <c r="K35" s="40"/>
      <c r="L35" s="65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6.96" customHeight="1">
      <c r="A36" s="40"/>
      <c r="B36" s="43"/>
      <c r="C36" s="40"/>
      <c r="D36" s="40"/>
      <c r="E36" s="40"/>
      <c r="F36" s="40"/>
      <c r="G36" s="40"/>
      <c r="H36" s="40"/>
      <c r="I36" s="40"/>
      <c r="J36" s="40"/>
      <c r="K36" s="40"/>
      <c r="L36" s="65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s="2" customFormat="1" ht="25.44" customHeight="1">
      <c r="A37" s="40"/>
      <c r="B37" s="43"/>
      <c r="C37" s="167"/>
      <c r="D37" s="168" t="s">
        <v>45</v>
      </c>
      <c r="E37" s="169"/>
      <c r="F37" s="169"/>
      <c r="G37" s="170" t="s">
        <v>46</v>
      </c>
      <c r="H37" s="171" t="s">
        <v>47</v>
      </c>
      <c r="I37" s="169"/>
      <c r="J37" s="172">
        <f>SUM(J28:J35)</f>
        <v>0</v>
      </c>
      <c r="K37" s="173"/>
      <c r="L37" s="65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14.4" customHeight="1">
      <c r="A38" s="40"/>
      <c r="B38" s="43"/>
      <c r="C38" s="40"/>
      <c r="D38" s="40"/>
      <c r="E38" s="40"/>
      <c r="F38" s="40"/>
      <c r="G38" s="40"/>
      <c r="H38" s="40"/>
      <c r="I38" s="40"/>
      <c r="J38" s="40"/>
      <c r="K38" s="40"/>
      <c r="L38" s="65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1" customFormat="1" ht="14.4" customHeight="1">
      <c r="B39" s="20"/>
      <c r="L39" s="20"/>
    </row>
    <row r="40" s="1" customFormat="1" ht="14.4" customHeight="1">
      <c r="B40" s="20"/>
      <c r="L40" s="20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5"/>
      <c r="D50" s="174" t="s">
        <v>48</v>
      </c>
      <c r="E50" s="175"/>
      <c r="F50" s="175"/>
      <c r="G50" s="174" t="s">
        <v>49</v>
      </c>
      <c r="H50" s="175"/>
      <c r="I50" s="175"/>
      <c r="J50" s="175"/>
      <c r="K50" s="175"/>
      <c r="L50" s="65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40"/>
      <c r="B61" s="43"/>
      <c r="C61" s="40"/>
      <c r="D61" s="176" t="s">
        <v>50</v>
      </c>
      <c r="E61" s="177"/>
      <c r="F61" s="178" t="s">
        <v>51</v>
      </c>
      <c r="G61" s="176" t="s">
        <v>50</v>
      </c>
      <c r="H61" s="177"/>
      <c r="I61" s="177"/>
      <c r="J61" s="179" t="s">
        <v>51</v>
      </c>
      <c r="K61" s="177"/>
      <c r="L61" s="65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40"/>
      <c r="B65" s="43"/>
      <c r="C65" s="40"/>
      <c r="D65" s="174" t="s">
        <v>52</v>
      </c>
      <c r="E65" s="180"/>
      <c r="F65" s="180"/>
      <c r="G65" s="174" t="s">
        <v>53</v>
      </c>
      <c r="H65" s="180"/>
      <c r="I65" s="180"/>
      <c r="J65" s="180"/>
      <c r="K65" s="180"/>
      <c r="L65" s="65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40"/>
      <c r="B76" s="43"/>
      <c r="C76" s="40"/>
      <c r="D76" s="176" t="s">
        <v>50</v>
      </c>
      <c r="E76" s="177"/>
      <c r="F76" s="178" t="s">
        <v>51</v>
      </c>
      <c r="G76" s="176" t="s">
        <v>50</v>
      </c>
      <c r="H76" s="177"/>
      <c r="I76" s="177"/>
      <c r="J76" s="179" t="s">
        <v>51</v>
      </c>
      <c r="K76" s="177"/>
      <c r="L76" s="65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4.4" customHeight="1">
      <c r="A77" s="40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5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81" s="2" customFormat="1" ht="6.96" customHeight="1">
      <c r="A81" s="40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5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24.96" customHeight="1">
      <c r="A82" s="40"/>
      <c r="B82" s="41"/>
      <c r="C82" s="23" t="s">
        <v>93</v>
      </c>
      <c r="D82" s="42"/>
      <c r="E82" s="42"/>
      <c r="F82" s="42"/>
      <c r="G82" s="42"/>
      <c r="H82" s="42"/>
      <c r="I82" s="42"/>
      <c r="J82" s="42"/>
      <c r="K82" s="42"/>
      <c r="L82" s="65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65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2" t="s">
        <v>16</v>
      </c>
      <c r="D84" s="42"/>
      <c r="E84" s="42"/>
      <c r="F84" s="42"/>
      <c r="G84" s="42"/>
      <c r="H84" s="42"/>
      <c r="I84" s="42"/>
      <c r="J84" s="42"/>
      <c r="K84" s="42"/>
      <c r="L84" s="65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78" t="str">
        <f>E7</f>
        <v>Přístavba HZS Štětí</v>
      </c>
      <c r="F85" s="42"/>
      <c r="G85" s="42"/>
      <c r="H85" s="42"/>
      <c r="I85" s="42"/>
      <c r="J85" s="42"/>
      <c r="K85" s="42"/>
      <c r="L85" s="65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65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2" customHeight="1">
      <c r="A87" s="40"/>
      <c r="B87" s="41"/>
      <c r="C87" s="32" t="s">
        <v>20</v>
      </c>
      <c r="D87" s="42"/>
      <c r="E87" s="42"/>
      <c r="F87" s="27" t="str">
        <f>F10</f>
        <v xml:space="preserve"> </v>
      </c>
      <c r="G87" s="42"/>
      <c r="H87" s="42"/>
      <c r="I87" s="32" t="s">
        <v>22</v>
      </c>
      <c r="J87" s="81" t="str">
        <f>IF(J10="","",J10)</f>
        <v>4. 9. 2024</v>
      </c>
      <c r="K87" s="42"/>
      <c r="L87" s="65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65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5.15" customHeight="1">
      <c r="A89" s="40"/>
      <c r="B89" s="41"/>
      <c r="C89" s="32" t="s">
        <v>24</v>
      </c>
      <c r="D89" s="42"/>
      <c r="E89" s="42"/>
      <c r="F89" s="27" t="str">
        <f>E13</f>
        <v xml:space="preserve"> </v>
      </c>
      <c r="G89" s="42"/>
      <c r="H89" s="42"/>
      <c r="I89" s="32" t="s">
        <v>29</v>
      </c>
      <c r="J89" s="36" t="str">
        <f>E19</f>
        <v xml:space="preserve"> </v>
      </c>
      <c r="K89" s="42"/>
      <c r="L89" s="65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5.15" customHeight="1">
      <c r="A90" s="40"/>
      <c r="B90" s="41"/>
      <c r="C90" s="32" t="s">
        <v>27</v>
      </c>
      <c r="D90" s="42"/>
      <c r="E90" s="42"/>
      <c r="F90" s="27" t="str">
        <f>IF(E16="","",E16)</f>
        <v>Vyplň údaj</v>
      </c>
      <c r="G90" s="42"/>
      <c r="H90" s="42"/>
      <c r="I90" s="32" t="s">
        <v>31</v>
      </c>
      <c r="J90" s="36" t="str">
        <f>E22</f>
        <v xml:space="preserve"> </v>
      </c>
      <c r="K90" s="42"/>
      <c r="L90" s="65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0.32" customHeight="1">
      <c r="A91" s="40"/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65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29.28" customHeight="1">
      <c r="A92" s="40"/>
      <c r="B92" s="41"/>
      <c r="C92" s="185" t="s">
        <v>94</v>
      </c>
      <c r="D92" s="146"/>
      <c r="E92" s="146"/>
      <c r="F92" s="146"/>
      <c r="G92" s="146"/>
      <c r="H92" s="146"/>
      <c r="I92" s="146"/>
      <c r="J92" s="186" t="s">
        <v>95</v>
      </c>
      <c r="K92" s="146"/>
      <c r="L92" s="65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0.32" customHeight="1">
      <c r="A93" s="40"/>
      <c r="B93" s="41"/>
      <c r="C93" s="42"/>
      <c r="D93" s="42"/>
      <c r="E93" s="42"/>
      <c r="F93" s="42"/>
      <c r="G93" s="42"/>
      <c r="H93" s="42"/>
      <c r="I93" s="42"/>
      <c r="J93" s="42"/>
      <c r="K93" s="42"/>
      <c r="L93" s="65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22.8" customHeight="1">
      <c r="A94" s="40"/>
      <c r="B94" s="41"/>
      <c r="C94" s="187" t="s">
        <v>96</v>
      </c>
      <c r="D94" s="42"/>
      <c r="E94" s="42"/>
      <c r="F94" s="42"/>
      <c r="G94" s="42"/>
      <c r="H94" s="42"/>
      <c r="I94" s="42"/>
      <c r="J94" s="112">
        <f>J140</f>
        <v>0</v>
      </c>
      <c r="K94" s="42"/>
      <c r="L94" s="65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U94" s="17" t="s">
        <v>97</v>
      </c>
    </row>
    <row r="95" s="9" customFormat="1" ht="24.96" customHeight="1">
      <c r="A95" s="9"/>
      <c r="B95" s="188"/>
      <c r="C95" s="189"/>
      <c r="D95" s="190" t="s">
        <v>98</v>
      </c>
      <c r="E95" s="191"/>
      <c r="F95" s="191"/>
      <c r="G95" s="191"/>
      <c r="H95" s="191"/>
      <c r="I95" s="191"/>
      <c r="J95" s="192">
        <f>J141</f>
        <v>0</v>
      </c>
      <c r="K95" s="189"/>
      <c r="L95" s="193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94"/>
      <c r="C96" s="195"/>
      <c r="D96" s="196" t="s">
        <v>99</v>
      </c>
      <c r="E96" s="197"/>
      <c r="F96" s="197"/>
      <c r="G96" s="197"/>
      <c r="H96" s="197"/>
      <c r="I96" s="197"/>
      <c r="J96" s="198">
        <f>J142</f>
        <v>0</v>
      </c>
      <c r="K96" s="195"/>
      <c r="L96" s="199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94"/>
      <c r="C97" s="195"/>
      <c r="D97" s="196" t="s">
        <v>100</v>
      </c>
      <c r="E97" s="197"/>
      <c r="F97" s="197"/>
      <c r="G97" s="197"/>
      <c r="H97" s="197"/>
      <c r="I97" s="197"/>
      <c r="J97" s="198">
        <f>J159</f>
        <v>0</v>
      </c>
      <c r="K97" s="195"/>
      <c r="L97" s="199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94"/>
      <c r="C98" s="195"/>
      <c r="D98" s="196" t="s">
        <v>101</v>
      </c>
      <c r="E98" s="197"/>
      <c r="F98" s="197"/>
      <c r="G98" s="197"/>
      <c r="H98" s="197"/>
      <c r="I98" s="197"/>
      <c r="J98" s="198">
        <f>J175</f>
        <v>0</v>
      </c>
      <c r="K98" s="195"/>
      <c r="L98" s="19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4"/>
      <c r="C99" s="195"/>
      <c r="D99" s="196" t="s">
        <v>102</v>
      </c>
      <c r="E99" s="197"/>
      <c r="F99" s="197"/>
      <c r="G99" s="197"/>
      <c r="H99" s="197"/>
      <c r="I99" s="197"/>
      <c r="J99" s="198">
        <f>J184</f>
        <v>0</v>
      </c>
      <c r="K99" s="195"/>
      <c r="L99" s="19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4"/>
      <c r="C100" s="195"/>
      <c r="D100" s="196" t="s">
        <v>103</v>
      </c>
      <c r="E100" s="197"/>
      <c r="F100" s="197"/>
      <c r="G100" s="197"/>
      <c r="H100" s="197"/>
      <c r="I100" s="197"/>
      <c r="J100" s="198">
        <f>J193</f>
        <v>0</v>
      </c>
      <c r="K100" s="195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4"/>
      <c r="C101" s="195"/>
      <c r="D101" s="196" t="s">
        <v>104</v>
      </c>
      <c r="E101" s="197"/>
      <c r="F101" s="197"/>
      <c r="G101" s="197"/>
      <c r="H101" s="197"/>
      <c r="I101" s="197"/>
      <c r="J101" s="198">
        <f>J200</f>
        <v>0</v>
      </c>
      <c r="K101" s="195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4"/>
      <c r="C102" s="195"/>
      <c r="D102" s="196" t="s">
        <v>105</v>
      </c>
      <c r="E102" s="197"/>
      <c r="F102" s="197"/>
      <c r="G102" s="197"/>
      <c r="H102" s="197"/>
      <c r="I102" s="197"/>
      <c r="J102" s="198">
        <f>J224</f>
        <v>0</v>
      </c>
      <c r="K102" s="195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4"/>
      <c r="C103" s="195"/>
      <c r="D103" s="196" t="s">
        <v>106</v>
      </c>
      <c r="E103" s="197"/>
      <c r="F103" s="197"/>
      <c r="G103" s="197"/>
      <c r="H103" s="197"/>
      <c r="I103" s="197"/>
      <c r="J103" s="198">
        <f>J238</f>
        <v>0</v>
      </c>
      <c r="K103" s="195"/>
      <c r="L103" s="19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4"/>
      <c r="C104" s="195"/>
      <c r="D104" s="196" t="s">
        <v>107</v>
      </c>
      <c r="E104" s="197"/>
      <c r="F104" s="197"/>
      <c r="G104" s="197"/>
      <c r="H104" s="197"/>
      <c r="I104" s="197"/>
      <c r="J104" s="198">
        <f>J244</f>
        <v>0</v>
      </c>
      <c r="K104" s="195"/>
      <c r="L104" s="19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88"/>
      <c r="C105" s="189"/>
      <c r="D105" s="190" t="s">
        <v>108</v>
      </c>
      <c r="E105" s="191"/>
      <c r="F105" s="191"/>
      <c r="G105" s="191"/>
      <c r="H105" s="191"/>
      <c r="I105" s="191"/>
      <c r="J105" s="192">
        <f>J246</f>
        <v>0</v>
      </c>
      <c r="K105" s="189"/>
      <c r="L105" s="193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94"/>
      <c r="C106" s="195"/>
      <c r="D106" s="196" t="s">
        <v>109</v>
      </c>
      <c r="E106" s="197"/>
      <c r="F106" s="197"/>
      <c r="G106" s="197"/>
      <c r="H106" s="197"/>
      <c r="I106" s="197"/>
      <c r="J106" s="198">
        <f>J247</f>
        <v>0</v>
      </c>
      <c r="K106" s="195"/>
      <c r="L106" s="199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4"/>
      <c r="C107" s="195"/>
      <c r="D107" s="196" t="s">
        <v>110</v>
      </c>
      <c r="E107" s="197"/>
      <c r="F107" s="197"/>
      <c r="G107" s="197"/>
      <c r="H107" s="197"/>
      <c r="I107" s="197"/>
      <c r="J107" s="198">
        <f>J273</f>
        <v>0</v>
      </c>
      <c r="K107" s="195"/>
      <c r="L107" s="199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4"/>
      <c r="C108" s="195"/>
      <c r="D108" s="196" t="s">
        <v>111</v>
      </c>
      <c r="E108" s="197"/>
      <c r="F108" s="197"/>
      <c r="G108" s="197"/>
      <c r="H108" s="197"/>
      <c r="I108" s="197"/>
      <c r="J108" s="198">
        <f>J305</f>
        <v>0</v>
      </c>
      <c r="K108" s="195"/>
      <c r="L108" s="199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4"/>
      <c r="C109" s="195"/>
      <c r="D109" s="196" t="s">
        <v>112</v>
      </c>
      <c r="E109" s="197"/>
      <c r="F109" s="197"/>
      <c r="G109" s="197"/>
      <c r="H109" s="197"/>
      <c r="I109" s="197"/>
      <c r="J109" s="198">
        <f>J307</f>
        <v>0</v>
      </c>
      <c r="K109" s="195"/>
      <c r="L109" s="199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94"/>
      <c r="C110" s="195"/>
      <c r="D110" s="196" t="s">
        <v>113</v>
      </c>
      <c r="E110" s="197"/>
      <c r="F110" s="197"/>
      <c r="G110" s="197"/>
      <c r="H110" s="197"/>
      <c r="I110" s="197"/>
      <c r="J110" s="198">
        <f>J330</f>
        <v>0</v>
      </c>
      <c r="K110" s="195"/>
      <c r="L110" s="199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94"/>
      <c r="C111" s="195"/>
      <c r="D111" s="196" t="s">
        <v>114</v>
      </c>
      <c r="E111" s="197"/>
      <c r="F111" s="197"/>
      <c r="G111" s="197"/>
      <c r="H111" s="197"/>
      <c r="I111" s="197"/>
      <c r="J111" s="198">
        <f>J338</f>
        <v>0</v>
      </c>
      <c r="K111" s="195"/>
      <c r="L111" s="199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94"/>
      <c r="C112" s="195"/>
      <c r="D112" s="196" t="s">
        <v>115</v>
      </c>
      <c r="E112" s="197"/>
      <c r="F112" s="197"/>
      <c r="G112" s="197"/>
      <c r="H112" s="197"/>
      <c r="I112" s="197"/>
      <c r="J112" s="198">
        <f>J343</f>
        <v>0</v>
      </c>
      <c r="K112" s="195"/>
      <c r="L112" s="199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94"/>
      <c r="C113" s="195"/>
      <c r="D113" s="196" t="s">
        <v>116</v>
      </c>
      <c r="E113" s="197"/>
      <c r="F113" s="197"/>
      <c r="G113" s="197"/>
      <c r="H113" s="197"/>
      <c r="I113" s="197"/>
      <c r="J113" s="198">
        <f>J351</f>
        <v>0</v>
      </c>
      <c r="K113" s="195"/>
      <c r="L113" s="199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94"/>
      <c r="C114" s="195"/>
      <c r="D114" s="196" t="s">
        <v>117</v>
      </c>
      <c r="E114" s="197"/>
      <c r="F114" s="197"/>
      <c r="G114" s="197"/>
      <c r="H114" s="197"/>
      <c r="I114" s="197"/>
      <c r="J114" s="198">
        <f>J362</f>
        <v>0</v>
      </c>
      <c r="K114" s="195"/>
      <c r="L114" s="199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94"/>
      <c r="C115" s="195"/>
      <c r="D115" s="196" t="s">
        <v>118</v>
      </c>
      <c r="E115" s="197"/>
      <c r="F115" s="197"/>
      <c r="G115" s="197"/>
      <c r="H115" s="197"/>
      <c r="I115" s="197"/>
      <c r="J115" s="198">
        <f>J371</f>
        <v>0</v>
      </c>
      <c r="K115" s="195"/>
      <c r="L115" s="199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9" customFormat="1" ht="24.96" customHeight="1">
      <c r="A116" s="9"/>
      <c r="B116" s="188"/>
      <c r="C116" s="189"/>
      <c r="D116" s="190" t="s">
        <v>119</v>
      </c>
      <c r="E116" s="191"/>
      <c r="F116" s="191"/>
      <c r="G116" s="191"/>
      <c r="H116" s="191"/>
      <c r="I116" s="191"/>
      <c r="J116" s="192">
        <f>J379</f>
        <v>0</v>
      </c>
      <c r="K116" s="189"/>
      <c r="L116" s="193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</row>
    <row r="117" s="10" customFormat="1" ht="19.92" customHeight="1">
      <c r="A117" s="10"/>
      <c r="B117" s="194"/>
      <c r="C117" s="195"/>
      <c r="D117" s="196" t="s">
        <v>120</v>
      </c>
      <c r="E117" s="197"/>
      <c r="F117" s="197"/>
      <c r="G117" s="197"/>
      <c r="H117" s="197"/>
      <c r="I117" s="197"/>
      <c r="J117" s="198">
        <f>J380</f>
        <v>0</v>
      </c>
      <c r="K117" s="195"/>
      <c r="L117" s="199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9" customFormat="1" ht="24.96" customHeight="1">
      <c r="A118" s="9"/>
      <c r="B118" s="188"/>
      <c r="C118" s="189"/>
      <c r="D118" s="190" t="s">
        <v>121</v>
      </c>
      <c r="E118" s="191"/>
      <c r="F118" s="191"/>
      <c r="G118" s="191"/>
      <c r="H118" s="191"/>
      <c r="I118" s="191"/>
      <c r="J118" s="192">
        <f>J382</f>
        <v>0</v>
      </c>
      <c r="K118" s="189"/>
      <c r="L118" s="193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</row>
    <row r="119" s="10" customFormat="1" ht="19.92" customHeight="1">
      <c r="A119" s="10"/>
      <c r="B119" s="194"/>
      <c r="C119" s="195"/>
      <c r="D119" s="196" t="s">
        <v>122</v>
      </c>
      <c r="E119" s="197"/>
      <c r="F119" s="197"/>
      <c r="G119" s="197"/>
      <c r="H119" s="197"/>
      <c r="I119" s="197"/>
      <c r="J119" s="198">
        <f>J383</f>
        <v>0</v>
      </c>
      <c r="K119" s="195"/>
      <c r="L119" s="199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10" customFormat="1" ht="19.92" customHeight="1">
      <c r="A120" s="10"/>
      <c r="B120" s="194"/>
      <c r="C120" s="195"/>
      <c r="D120" s="196" t="s">
        <v>123</v>
      </c>
      <c r="E120" s="197"/>
      <c r="F120" s="197"/>
      <c r="G120" s="197"/>
      <c r="H120" s="197"/>
      <c r="I120" s="197"/>
      <c r="J120" s="198">
        <f>J386</f>
        <v>0</v>
      </c>
      <c r="K120" s="195"/>
      <c r="L120" s="199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s="10" customFormat="1" ht="19.92" customHeight="1">
      <c r="A121" s="10"/>
      <c r="B121" s="194"/>
      <c r="C121" s="195"/>
      <c r="D121" s="196" t="s">
        <v>124</v>
      </c>
      <c r="E121" s="197"/>
      <c r="F121" s="197"/>
      <c r="G121" s="197"/>
      <c r="H121" s="197"/>
      <c r="I121" s="197"/>
      <c r="J121" s="198">
        <f>J388</f>
        <v>0</v>
      </c>
      <c r="K121" s="195"/>
      <c r="L121" s="199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</row>
    <row r="122" s="10" customFormat="1" ht="19.92" customHeight="1">
      <c r="A122" s="10"/>
      <c r="B122" s="194"/>
      <c r="C122" s="195"/>
      <c r="D122" s="196" t="s">
        <v>125</v>
      </c>
      <c r="E122" s="197"/>
      <c r="F122" s="197"/>
      <c r="G122" s="197"/>
      <c r="H122" s="197"/>
      <c r="I122" s="197"/>
      <c r="J122" s="198">
        <f>J390</f>
        <v>0</v>
      </c>
      <c r="K122" s="195"/>
      <c r="L122" s="199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</row>
    <row r="123" s="2" customFormat="1" ht="21.84" customHeight="1">
      <c r="A123" s="40"/>
      <c r="B123" s="41"/>
      <c r="C123" s="42"/>
      <c r="D123" s="42"/>
      <c r="E123" s="42"/>
      <c r="F123" s="42"/>
      <c r="G123" s="42"/>
      <c r="H123" s="42"/>
      <c r="I123" s="42"/>
      <c r="J123" s="42"/>
      <c r="K123" s="42"/>
      <c r="L123" s="65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</row>
    <row r="124" s="2" customFormat="1" ht="6.96" customHeight="1">
      <c r="A124" s="40"/>
      <c r="B124" s="68"/>
      <c r="C124" s="69"/>
      <c r="D124" s="69"/>
      <c r="E124" s="69"/>
      <c r="F124" s="69"/>
      <c r="G124" s="69"/>
      <c r="H124" s="69"/>
      <c r="I124" s="69"/>
      <c r="J124" s="69"/>
      <c r="K124" s="69"/>
      <c r="L124" s="65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</row>
    <row r="128" s="2" customFormat="1" ht="6.96" customHeight="1">
      <c r="A128" s="40"/>
      <c r="B128" s="70"/>
      <c r="C128" s="71"/>
      <c r="D128" s="71"/>
      <c r="E128" s="71"/>
      <c r="F128" s="71"/>
      <c r="G128" s="71"/>
      <c r="H128" s="71"/>
      <c r="I128" s="71"/>
      <c r="J128" s="71"/>
      <c r="K128" s="71"/>
      <c r="L128" s="65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</row>
    <row r="129" s="2" customFormat="1" ht="24.96" customHeight="1">
      <c r="A129" s="40"/>
      <c r="B129" s="41"/>
      <c r="C129" s="23" t="s">
        <v>126</v>
      </c>
      <c r="D129" s="42"/>
      <c r="E129" s="42"/>
      <c r="F129" s="42"/>
      <c r="G129" s="42"/>
      <c r="H129" s="42"/>
      <c r="I129" s="42"/>
      <c r="J129" s="42"/>
      <c r="K129" s="42"/>
      <c r="L129" s="65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</row>
    <row r="130" s="2" customFormat="1" ht="6.96" customHeight="1">
      <c r="A130" s="40"/>
      <c r="B130" s="41"/>
      <c r="C130" s="42"/>
      <c r="D130" s="42"/>
      <c r="E130" s="42"/>
      <c r="F130" s="42"/>
      <c r="G130" s="42"/>
      <c r="H130" s="42"/>
      <c r="I130" s="42"/>
      <c r="J130" s="42"/>
      <c r="K130" s="42"/>
      <c r="L130" s="65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</row>
    <row r="131" s="2" customFormat="1" ht="12" customHeight="1">
      <c r="A131" s="40"/>
      <c r="B131" s="41"/>
      <c r="C131" s="32" t="s">
        <v>16</v>
      </c>
      <c r="D131" s="42"/>
      <c r="E131" s="42"/>
      <c r="F131" s="42"/>
      <c r="G131" s="42"/>
      <c r="H131" s="42"/>
      <c r="I131" s="42"/>
      <c r="J131" s="42"/>
      <c r="K131" s="42"/>
      <c r="L131" s="65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</row>
    <row r="132" s="2" customFormat="1" ht="16.5" customHeight="1">
      <c r="A132" s="40"/>
      <c r="B132" s="41"/>
      <c r="C132" s="42"/>
      <c r="D132" s="42"/>
      <c r="E132" s="78" t="str">
        <f>E7</f>
        <v>Přístavba HZS Štětí</v>
      </c>
      <c r="F132" s="42"/>
      <c r="G132" s="42"/>
      <c r="H132" s="42"/>
      <c r="I132" s="42"/>
      <c r="J132" s="42"/>
      <c r="K132" s="42"/>
      <c r="L132" s="65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</row>
    <row r="133" s="2" customFormat="1" ht="6.96" customHeight="1">
      <c r="A133" s="40"/>
      <c r="B133" s="41"/>
      <c r="C133" s="42"/>
      <c r="D133" s="42"/>
      <c r="E133" s="42"/>
      <c r="F133" s="42"/>
      <c r="G133" s="42"/>
      <c r="H133" s="42"/>
      <c r="I133" s="42"/>
      <c r="J133" s="42"/>
      <c r="K133" s="42"/>
      <c r="L133" s="65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</row>
    <row r="134" s="2" customFormat="1" ht="12" customHeight="1">
      <c r="A134" s="40"/>
      <c r="B134" s="41"/>
      <c r="C134" s="32" t="s">
        <v>20</v>
      </c>
      <c r="D134" s="42"/>
      <c r="E134" s="42"/>
      <c r="F134" s="27" t="str">
        <f>F10</f>
        <v xml:space="preserve"> </v>
      </c>
      <c r="G134" s="42"/>
      <c r="H134" s="42"/>
      <c r="I134" s="32" t="s">
        <v>22</v>
      </c>
      <c r="J134" s="81" t="str">
        <f>IF(J10="","",J10)</f>
        <v>4. 9. 2024</v>
      </c>
      <c r="K134" s="42"/>
      <c r="L134" s="65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</row>
    <row r="135" s="2" customFormat="1" ht="6.96" customHeight="1">
      <c r="A135" s="40"/>
      <c r="B135" s="41"/>
      <c r="C135" s="42"/>
      <c r="D135" s="42"/>
      <c r="E135" s="42"/>
      <c r="F135" s="42"/>
      <c r="G135" s="42"/>
      <c r="H135" s="42"/>
      <c r="I135" s="42"/>
      <c r="J135" s="42"/>
      <c r="K135" s="42"/>
      <c r="L135" s="65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</row>
    <row r="136" s="2" customFormat="1" ht="15.15" customHeight="1">
      <c r="A136" s="40"/>
      <c r="B136" s="41"/>
      <c r="C136" s="32" t="s">
        <v>24</v>
      </c>
      <c r="D136" s="42"/>
      <c r="E136" s="42"/>
      <c r="F136" s="27" t="str">
        <f>E13</f>
        <v xml:space="preserve"> </v>
      </c>
      <c r="G136" s="42"/>
      <c r="H136" s="42"/>
      <c r="I136" s="32" t="s">
        <v>29</v>
      </c>
      <c r="J136" s="36" t="str">
        <f>E19</f>
        <v xml:space="preserve"> </v>
      </c>
      <c r="K136" s="42"/>
      <c r="L136" s="65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</row>
    <row r="137" s="2" customFormat="1" ht="15.15" customHeight="1">
      <c r="A137" s="40"/>
      <c r="B137" s="41"/>
      <c r="C137" s="32" t="s">
        <v>27</v>
      </c>
      <c r="D137" s="42"/>
      <c r="E137" s="42"/>
      <c r="F137" s="27" t="str">
        <f>IF(E16="","",E16)</f>
        <v>Vyplň údaj</v>
      </c>
      <c r="G137" s="42"/>
      <c r="H137" s="42"/>
      <c r="I137" s="32" t="s">
        <v>31</v>
      </c>
      <c r="J137" s="36" t="str">
        <f>E22</f>
        <v xml:space="preserve"> </v>
      </c>
      <c r="K137" s="42"/>
      <c r="L137" s="65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</row>
    <row r="138" s="2" customFormat="1" ht="10.32" customHeight="1">
      <c r="A138" s="40"/>
      <c r="B138" s="41"/>
      <c r="C138" s="42"/>
      <c r="D138" s="42"/>
      <c r="E138" s="42"/>
      <c r="F138" s="42"/>
      <c r="G138" s="42"/>
      <c r="H138" s="42"/>
      <c r="I138" s="42"/>
      <c r="J138" s="42"/>
      <c r="K138" s="42"/>
      <c r="L138" s="65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</row>
    <row r="139" s="11" customFormat="1" ht="29.28" customHeight="1">
      <c r="A139" s="200"/>
      <c r="B139" s="201"/>
      <c r="C139" s="202" t="s">
        <v>127</v>
      </c>
      <c r="D139" s="203" t="s">
        <v>60</v>
      </c>
      <c r="E139" s="203" t="s">
        <v>56</v>
      </c>
      <c r="F139" s="203" t="s">
        <v>57</v>
      </c>
      <c r="G139" s="203" t="s">
        <v>128</v>
      </c>
      <c r="H139" s="203" t="s">
        <v>129</v>
      </c>
      <c r="I139" s="203" t="s">
        <v>130</v>
      </c>
      <c r="J139" s="204" t="s">
        <v>95</v>
      </c>
      <c r="K139" s="205" t="s">
        <v>131</v>
      </c>
      <c r="L139" s="206"/>
      <c r="M139" s="102" t="s">
        <v>1</v>
      </c>
      <c r="N139" s="103" t="s">
        <v>39</v>
      </c>
      <c r="O139" s="103" t="s">
        <v>132</v>
      </c>
      <c r="P139" s="103" t="s">
        <v>133</v>
      </c>
      <c r="Q139" s="103" t="s">
        <v>134</v>
      </c>
      <c r="R139" s="103" t="s">
        <v>135</v>
      </c>
      <c r="S139" s="103" t="s">
        <v>136</v>
      </c>
      <c r="T139" s="104" t="s">
        <v>137</v>
      </c>
      <c r="U139" s="200"/>
      <c r="V139" s="200"/>
      <c r="W139" s="200"/>
      <c r="X139" s="200"/>
      <c r="Y139" s="200"/>
      <c r="Z139" s="200"/>
      <c r="AA139" s="200"/>
      <c r="AB139" s="200"/>
      <c r="AC139" s="200"/>
      <c r="AD139" s="200"/>
      <c r="AE139" s="200"/>
    </row>
    <row r="140" s="2" customFormat="1" ht="22.8" customHeight="1">
      <c r="A140" s="40"/>
      <c r="B140" s="41"/>
      <c r="C140" s="109" t="s">
        <v>138</v>
      </c>
      <c r="D140" s="42"/>
      <c r="E140" s="42"/>
      <c r="F140" s="42"/>
      <c r="G140" s="42"/>
      <c r="H140" s="42"/>
      <c r="I140" s="42"/>
      <c r="J140" s="207">
        <f>BK140</f>
        <v>0</v>
      </c>
      <c r="K140" s="42"/>
      <c r="L140" s="43"/>
      <c r="M140" s="105"/>
      <c r="N140" s="208"/>
      <c r="O140" s="106"/>
      <c r="P140" s="209">
        <f>P141+P246+P379+P382</f>
        <v>0</v>
      </c>
      <c r="Q140" s="106"/>
      <c r="R140" s="209">
        <f>R141+R246+R379+R382</f>
        <v>40.580671070000001</v>
      </c>
      <c r="S140" s="106"/>
      <c r="T140" s="210">
        <f>T141+T246+T379+T382</f>
        <v>0.75140249999999997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7" t="s">
        <v>74</v>
      </c>
      <c r="AU140" s="17" t="s">
        <v>97</v>
      </c>
      <c r="BK140" s="211">
        <f>BK141+BK246+BK379+BK382</f>
        <v>0</v>
      </c>
    </row>
    <row r="141" s="12" customFormat="1" ht="25.92" customHeight="1">
      <c r="A141" s="12"/>
      <c r="B141" s="212"/>
      <c r="C141" s="213"/>
      <c r="D141" s="214" t="s">
        <v>74</v>
      </c>
      <c r="E141" s="215" t="s">
        <v>139</v>
      </c>
      <c r="F141" s="215" t="s">
        <v>140</v>
      </c>
      <c r="G141" s="213"/>
      <c r="H141" s="213"/>
      <c r="I141" s="216"/>
      <c r="J141" s="217">
        <f>BK141</f>
        <v>0</v>
      </c>
      <c r="K141" s="213"/>
      <c r="L141" s="218"/>
      <c r="M141" s="219"/>
      <c r="N141" s="220"/>
      <c r="O141" s="220"/>
      <c r="P141" s="221">
        <f>P142+P159+P175+P184+P193+P200+P224+P238+P244</f>
        <v>0</v>
      </c>
      <c r="Q141" s="220"/>
      <c r="R141" s="221">
        <f>R142+R159+R175+R184+R193+R200+R224+R238+R244</f>
        <v>38.176922910000002</v>
      </c>
      <c r="S141" s="220"/>
      <c r="T141" s="222">
        <f>T142+T159+T175+T184+T193+T200+T224+T238+T244</f>
        <v>0.74339999999999995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23" t="s">
        <v>80</v>
      </c>
      <c r="AT141" s="224" t="s">
        <v>74</v>
      </c>
      <c r="AU141" s="224" t="s">
        <v>75</v>
      </c>
      <c r="AY141" s="223" t="s">
        <v>141</v>
      </c>
      <c r="BK141" s="225">
        <f>BK142+BK159+BK175+BK184+BK193+BK200+BK224+BK238+BK244</f>
        <v>0</v>
      </c>
    </row>
    <row r="142" s="12" customFormat="1" ht="22.8" customHeight="1">
      <c r="A142" s="12"/>
      <c r="B142" s="212"/>
      <c r="C142" s="213"/>
      <c r="D142" s="214" t="s">
        <v>74</v>
      </c>
      <c r="E142" s="226" t="s">
        <v>80</v>
      </c>
      <c r="F142" s="226" t="s">
        <v>142</v>
      </c>
      <c r="G142" s="213"/>
      <c r="H142" s="213"/>
      <c r="I142" s="216"/>
      <c r="J142" s="227">
        <f>BK142</f>
        <v>0</v>
      </c>
      <c r="K142" s="213"/>
      <c r="L142" s="218"/>
      <c r="M142" s="219"/>
      <c r="N142" s="220"/>
      <c r="O142" s="220"/>
      <c r="P142" s="221">
        <f>SUM(P143:P158)</f>
        <v>0</v>
      </c>
      <c r="Q142" s="220"/>
      <c r="R142" s="221">
        <f>SUM(R143:R158)</f>
        <v>0</v>
      </c>
      <c r="S142" s="220"/>
      <c r="T142" s="222">
        <f>SUM(T143:T158)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23" t="s">
        <v>80</v>
      </c>
      <c r="AT142" s="224" t="s">
        <v>74</v>
      </c>
      <c r="AU142" s="224" t="s">
        <v>80</v>
      </c>
      <c r="AY142" s="223" t="s">
        <v>141</v>
      </c>
      <c r="BK142" s="225">
        <f>SUM(BK143:BK158)</f>
        <v>0</v>
      </c>
    </row>
    <row r="143" s="2" customFormat="1" ht="24.15" customHeight="1">
      <c r="A143" s="40"/>
      <c r="B143" s="41"/>
      <c r="C143" s="228" t="s">
        <v>80</v>
      </c>
      <c r="D143" s="228" t="s">
        <v>143</v>
      </c>
      <c r="E143" s="229" t="s">
        <v>144</v>
      </c>
      <c r="F143" s="230" t="s">
        <v>145</v>
      </c>
      <c r="G143" s="231" t="s">
        <v>146</v>
      </c>
      <c r="H143" s="232">
        <v>29.920000000000002</v>
      </c>
      <c r="I143" s="233"/>
      <c r="J143" s="234">
        <f>ROUND(I143*H143,2)</f>
        <v>0</v>
      </c>
      <c r="K143" s="235"/>
      <c r="L143" s="43"/>
      <c r="M143" s="236" t="s">
        <v>1</v>
      </c>
      <c r="N143" s="237" t="s">
        <v>40</v>
      </c>
      <c r="O143" s="93"/>
      <c r="P143" s="238">
        <f>O143*H143</f>
        <v>0</v>
      </c>
      <c r="Q143" s="238">
        <v>0</v>
      </c>
      <c r="R143" s="238">
        <f>Q143*H143</f>
        <v>0</v>
      </c>
      <c r="S143" s="238">
        <v>0</v>
      </c>
      <c r="T143" s="239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40" t="s">
        <v>147</v>
      </c>
      <c r="AT143" s="240" t="s">
        <v>143</v>
      </c>
      <c r="AU143" s="240" t="s">
        <v>91</v>
      </c>
      <c r="AY143" s="17" t="s">
        <v>141</v>
      </c>
      <c r="BE143" s="140">
        <f>IF(N143="základní",J143,0)</f>
        <v>0</v>
      </c>
      <c r="BF143" s="140">
        <f>IF(N143="snížená",J143,0)</f>
        <v>0</v>
      </c>
      <c r="BG143" s="140">
        <f>IF(N143="zákl. přenesená",J143,0)</f>
        <v>0</v>
      </c>
      <c r="BH143" s="140">
        <f>IF(N143="sníž. přenesená",J143,0)</f>
        <v>0</v>
      </c>
      <c r="BI143" s="140">
        <f>IF(N143="nulová",J143,0)</f>
        <v>0</v>
      </c>
      <c r="BJ143" s="17" t="s">
        <v>80</v>
      </c>
      <c r="BK143" s="140">
        <f>ROUND(I143*H143,2)</f>
        <v>0</v>
      </c>
      <c r="BL143" s="17" t="s">
        <v>147</v>
      </c>
      <c r="BM143" s="240" t="s">
        <v>148</v>
      </c>
    </row>
    <row r="144" s="13" customFormat="1">
      <c r="A144" s="13"/>
      <c r="B144" s="241"/>
      <c r="C144" s="242"/>
      <c r="D144" s="243" t="s">
        <v>149</v>
      </c>
      <c r="E144" s="244" t="s">
        <v>1</v>
      </c>
      <c r="F144" s="245" t="s">
        <v>150</v>
      </c>
      <c r="G144" s="242"/>
      <c r="H144" s="244" t="s">
        <v>1</v>
      </c>
      <c r="I144" s="246"/>
      <c r="J144" s="242"/>
      <c r="K144" s="242"/>
      <c r="L144" s="247"/>
      <c r="M144" s="248"/>
      <c r="N144" s="249"/>
      <c r="O144" s="249"/>
      <c r="P144" s="249"/>
      <c r="Q144" s="249"/>
      <c r="R144" s="249"/>
      <c r="S144" s="249"/>
      <c r="T144" s="250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51" t="s">
        <v>149</v>
      </c>
      <c r="AU144" s="251" t="s">
        <v>91</v>
      </c>
      <c r="AV144" s="13" t="s">
        <v>80</v>
      </c>
      <c r="AW144" s="13" t="s">
        <v>30</v>
      </c>
      <c r="AX144" s="13" t="s">
        <v>75</v>
      </c>
      <c r="AY144" s="251" t="s">
        <v>141</v>
      </c>
    </row>
    <row r="145" s="14" customFormat="1">
      <c r="A145" s="14"/>
      <c r="B145" s="252"/>
      <c r="C145" s="253"/>
      <c r="D145" s="243" t="s">
        <v>149</v>
      </c>
      <c r="E145" s="254" t="s">
        <v>1</v>
      </c>
      <c r="F145" s="255" t="s">
        <v>151</v>
      </c>
      <c r="G145" s="253"/>
      <c r="H145" s="256">
        <v>29.920000000000002</v>
      </c>
      <c r="I145" s="257"/>
      <c r="J145" s="253"/>
      <c r="K145" s="253"/>
      <c r="L145" s="258"/>
      <c r="M145" s="259"/>
      <c r="N145" s="260"/>
      <c r="O145" s="260"/>
      <c r="P145" s="260"/>
      <c r="Q145" s="260"/>
      <c r="R145" s="260"/>
      <c r="S145" s="260"/>
      <c r="T145" s="261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62" t="s">
        <v>149</v>
      </c>
      <c r="AU145" s="262" t="s">
        <v>91</v>
      </c>
      <c r="AV145" s="14" t="s">
        <v>91</v>
      </c>
      <c r="AW145" s="14" t="s">
        <v>30</v>
      </c>
      <c r="AX145" s="14" t="s">
        <v>80</v>
      </c>
      <c r="AY145" s="262" t="s">
        <v>141</v>
      </c>
    </row>
    <row r="146" s="2" customFormat="1" ht="24.15" customHeight="1">
      <c r="A146" s="40"/>
      <c r="B146" s="41"/>
      <c r="C146" s="228" t="s">
        <v>91</v>
      </c>
      <c r="D146" s="228" t="s">
        <v>143</v>
      </c>
      <c r="E146" s="229" t="s">
        <v>152</v>
      </c>
      <c r="F146" s="230" t="s">
        <v>153</v>
      </c>
      <c r="G146" s="231" t="s">
        <v>154</v>
      </c>
      <c r="H146" s="232">
        <v>1.6319999999999999</v>
      </c>
      <c r="I146" s="233"/>
      <c r="J146" s="234">
        <f>ROUND(I146*H146,2)</f>
        <v>0</v>
      </c>
      <c r="K146" s="235"/>
      <c r="L146" s="43"/>
      <c r="M146" s="236" t="s">
        <v>1</v>
      </c>
      <c r="N146" s="237" t="s">
        <v>40</v>
      </c>
      <c r="O146" s="93"/>
      <c r="P146" s="238">
        <f>O146*H146</f>
        <v>0</v>
      </c>
      <c r="Q146" s="238">
        <v>0</v>
      </c>
      <c r="R146" s="238">
        <f>Q146*H146</f>
        <v>0</v>
      </c>
      <c r="S146" s="238">
        <v>0</v>
      </c>
      <c r="T146" s="239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40" t="s">
        <v>147</v>
      </c>
      <c r="AT146" s="240" t="s">
        <v>143</v>
      </c>
      <c r="AU146" s="240" t="s">
        <v>91</v>
      </c>
      <c r="AY146" s="17" t="s">
        <v>141</v>
      </c>
      <c r="BE146" s="140">
        <f>IF(N146="základní",J146,0)</f>
        <v>0</v>
      </c>
      <c r="BF146" s="140">
        <f>IF(N146="snížená",J146,0)</f>
        <v>0</v>
      </c>
      <c r="BG146" s="140">
        <f>IF(N146="zákl. přenesená",J146,0)</f>
        <v>0</v>
      </c>
      <c r="BH146" s="140">
        <f>IF(N146="sníž. přenesená",J146,0)</f>
        <v>0</v>
      </c>
      <c r="BI146" s="140">
        <f>IF(N146="nulová",J146,0)</f>
        <v>0</v>
      </c>
      <c r="BJ146" s="17" t="s">
        <v>80</v>
      </c>
      <c r="BK146" s="140">
        <f>ROUND(I146*H146,2)</f>
        <v>0</v>
      </c>
      <c r="BL146" s="17" t="s">
        <v>147</v>
      </c>
      <c r="BM146" s="240" t="s">
        <v>155</v>
      </c>
    </row>
    <row r="147" s="14" customFormat="1">
      <c r="A147" s="14"/>
      <c r="B147" s="252"/>
      <c r="C147" s="253"/>
      <c r="D147" s="243" t="s">
        <v>149</v>
      </c>
      <c r="E147" s="254" t="s">
        <v>1</v>
      </c>
      <c r="F147" s="255" t="s">
        <v>156</v>
      </c>
      <c r="G147" s="253"/>
      <c r="H147" s="256">
        <v>1.6319999999999999</v>
      </c>
      <c r="I147" s="257"/>
      <c r="J147" s="253"/>
      <c r="K147" s="253"/>
      <c r="L147" s="258"/>
      <c r="M147" s="259"/>
      <c r="N147" s="260"/>
      <c r="O147" s="260"/>
      <c r="P147" s="260"/>
      <c r="Q147" s="260"/>
      <c r="R147" s="260"/>
      <c r="S147" s="260"/>
      <c r="T147" s="261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62" t="s">
        <v>149</v>
      </c>
      <c r="AU147" s="262" t="s">
        <v>91</v>
      </c>
      <c r="AV147" s="14" t="s">
        <v>91</v>
      </c>
      <c r="AW147" s="14" t="s">
        <v>30</v>
      </c>
      <c r="AX147" s="14" t="s">
        <v>80</v>
      </c>
      <c r="AY147" s="262" t="s">
        <v>141</v>
      </c>
    </row>
    <row r="148" s="2" customFormat="1" ht="37.8" customHeight="1">
      <c r="A148" s="40"/>
      <c r="B148" s="41"/>
      <c r="C148" s="228" t="s">
        <v>157</v>
      </c>
      <c r="D148" s="228" t="s">
        <v>143</v>
      </c>
      <c r="E148" s="229" t="s">
        <v>158</v>
      </c>
      <c r="F148" s="230" t="s">
        <v>159</v>
      </c>
      <c r="G148" s="231" t="s">
        <v>154</v>
      </c>
      <c r="H148" s="232">
        <v>3.7440000000000002</v>
      </c>
      <c r="I148" s="233"/>
      <c r="J148" s="234">
        <f>ROUND(I148*H148,2)</f>
        <v>0</v>
      </c>
      <c r="K148" s="235"/>
      <c r="L148" s="43"/>
      <c r="M148" s="236" t="s">
        <v>1</v>
      </c>
      <c r="N148" s="237" t="s">
        <v>40</v>
      </c>
      <c r="O148" s="93"/>
      <c r="P148" s="238">
        <f>O148*H148</f>
        <v>0</v>
      </c>
      <c r="Q148" s="238">
        <v>0</v>
      </c>
      <c r="R148" s="238">
        <f>Q148*H148</f>
        <v>0</v>
      </c>
      <c r="S148" s="238">
        <v>0</v>
      </c>
      <c r="T148" s="239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40" t="s">
        <v>147</v>
      </c>
      <c r="AT148" s="240" t="s">
        <v>143</v>
      </c>
      <c r="AU148" s="240" t="s">
        <v>91</v>
      </c>
      <c r="AY148" s="17" t="s">
        <v>141</v>
      </c>
      <c r="BE148" s="140">
        <f>IF(N148="základní",J148,0)</f>
        <v>0</v>
      </c>
      <c r="BF148" s="140">
        <f>IF(N148="snížená",J148,0)</f>
        <v>0</v>
      </c>
      <c r="BG148" s="140">
        <f>IF(N148="zákl. přenesená",J148,0)</f>
        <v>0</v>
      </c>
      <c r="BH148" s="140">
        <f>IF(N148="sníž. přenesená",J148,0)</f>
        <v>0</v>
      </c>
      <c r="BI148" s="140">
        <f>IF(N148="nulová",J148,0)</f>
        <v>0</v>
      </c>
      <c r="BJ148" s="17" t="s">
        <v>80</v>
      </c>
      <c r="BK148" s="140">
        <f>ROUND(I148*H148,2)</f>
        <v>0</v>
      </c>
      <c r="BL148" s="17" t="s">
        <v>147</v>
      </c>
      <c r="BM148" s="240" t="s">
        <v>160</v>
      </c>
    </row>
    <row r="149" s="14" customFormat="1">
      <c r="A149" s="14"/>
      <c r="B149" s="252"/>
      <c r="C149" s="253"/>
      <c r="D149" s="243" t="s">
        <v>149</v>
      </c>
      <c r="E149" s="254" t="s">
        <v>1</v>
      </c>
      <c r="F149" s="255" t="s">
        <v>161</v>
      </c>
      <c r="G149" s="253"/>
      <c r="H149" s="256">
        <v>3.7440000000000002</v>
      </c>
      <c r="I149" s="257"/>
      <c r="J149" s="253"/>
      <c r="K149" s="253"/>
      <c r="L149" s="258"/>
      <c r="M149" s="259"/>
      <c r="N149" s="260"/>
      <c r="O149" s="260"/>
      <c r="P149" s="260"/>
      <c r="Q149" s="260"/>
      <c r="R149" s="260"/>
      <c r="S149" s="260"/>
      <c r="T149" s="261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62" t="s">
        <v>149</v>
      </c>
      <c r="AU149" s="262" t="s">
        <v>91</v>
      </c>
      <c r="AV149" s="14" t="s">
        <v>91</v>
      </c>
      <c r="AW149" s="14" t="s">
        <v>30</v>
      </c>
      <c r="AX149" s="14" t="s">
        <v>80</v>
      </c>
      <c r="AY149" s="262" t="s">
        <v>141</v>
      </c>
    </row>
    <row r="150" s="2" customFormat="1" ht="24.15" customHeight="1">
      <c r="A150" s="40"/>
      <c r="B150" s="41"/>
      <c r="C150" s="228" t="s">
        <v>147</v>
      </c>
      <c r="D150" s="228" t="s">
        <v>143</v>
      </c>
      <c r="E150" s="229" t="s">
        <v>162</v>
      </c>
      <c r="F150" s="230" t="s">
        <v>163</v>
      </c>
      <c r="G150" s="231" t="s">
        <v>154</v>
      </c>
      <c r="H150" s="232">
        <v>11.359999999999999</v>
      </c>
      <c r="I150" s="233"/>
      <c r="J150" s="234">
        <f>ROUND(I150*H150,2)</f>
        <v>0</v>
      </c>
      <c r="K150" s="235"/>
      <c r="L150" s="43"/>
      <c r="M150" s="236" t="s">
        <v>1</v>
      </c>
      <c r="N150" s="237" t="s">
        <v>40</v>
      </c>
      <c r="O150" s="93"/>
      <c r="P150" s="238">
        <f>O150*H150</f>
        <v>0</v>
      </c>
      <c r="Q150" s="238">
        <v>0</v>
      </c>
      <c r="R150" s="238">
        <f>Q150*H150</f>
        <v>0</v>
      </c>
      <c r="S150" s="238">
        <v>0</v>
      </c>
      <c r="T150" s="239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40" t="s">
        <v>147</v>
      </c>
      <c r="AT150" s="240" t="s">
        <v>143</v>
      </c>
      <c r="AU150" s="240" t="s">
        <v>91</v>
      </c>
      <c r="AY150" s="17" t="s">
        <v>141</v>
      </c>
      <c r="BE150" s="140">
        <f>IF(N150="základní",J150,0)</f>
        <v>0</v>
      </c>
      <c r="BF150" s="140">
        <f>IF(N150="snížená",J150,0)</f>
        <v>0</v>
      </c>
      <c r="BG150" s="140">
        <f>IF(N150="zákl. přenesená",J150,0)</f>
        <v>0</v>
      </c>
      <c r="BH150" s="140">
        <f>IF(N150="sníž. přenesená",J150,0)</f>
        <v>0</v>
      </c>
      <c r="BI150" s="140">
        <f>IF(N150="nulová",J150,0)</f>
        <v>0</v>
      </c>
      <c r="BJ150" s="17" t="s">
        <v>80</v>
      </c>
      <c r="BK150" s="140">
        <f>ROUND(I150*H150,2)</f>
        <v>0</v>
      </c>
      <c r="BL150" s="17" t="s">
        <v>147</v>
      </c>
      <c r="BM150" s="240" t="s">
        <v>164</v>
      </c>
    </row>
    <row r="151" s="14" customFormat="1">
      <c r="A151" s="14"/>
      <c r="B151" s="252"/>
      <c r="C151" s="253"/>
      <c r="D151" s="243" t="s">
        <v>149</v>
      </c>
      <c r="E151" s="254" t="s">
        <v>1</v>
      </c>
      <c r="F151" s="255" t="s">
        <v>165</v>
      </c>
      <c r="G151" s="253"/>
      <c r="H151" s="256">
        <v>11.359999999999999</v>
      </c>
      <c r="I151" s="257"/>
      <c r="J151" s="253"/>
      <c r="K151" s="253"/>
      <c r="L151" s="258"/>
      <c r="M151" s="259"/>
      <c r="N151" s="260"/>
      <c r="O151" s="260"/>
      <c r="P151" s="260"/>
      <c r="Q151" s="260"/>
      <c r="R151" s="260"/>
      <c r="S151" s="260"/>
      <c r="T151" s="261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62" t="s">
        <v>149</v>
      </c>
      <c r="AU151" s="262" t="s">
        <v>91</v>
      </c>
      <c r="AV151" s="14" t="s">
        <v>91</v>
      </c>
      <c r="AW151" s="14" t="s">
        <v>30</v>
      </c>
      <c r="AX151" s="14" t="s">
        <v>80</v>
      </c>
      <c r="AY151" s="262" t="s">
        <v>141</v>
      </c>
    </row>
    <row r="152" s="2" customFormat="1" ht="21.75" customHeight="1">
      <c r="A152" s="40"/>
      <c r="B152" s="41"/>
      <c r="C152" s="228" t="s">
        <v>166</v>
      </c>
      <c r="D152" s="228" t="s">
        <v>143</v>
      </c>
      <c r="E152" s="229" t="s">
        <v>167</v>
      </c>
      <c r="F152" s="230" t="s">
        <v>168</v>
      </c>
      <c r="G152" s="231" t="s">
        <v>154</v>
      </c>
      <c r="H152" s="232">
        <v>11.359999999999999</v>
      </c>
      <c r="I152" s="233"/>
      <c r="J152" s="234">
        <f>ROUND(I152*H152,2)</f>
        <v>0</v>
      </c>
      <c r="K152" s="235"/>
      <c r="L152" s="43"/>
      <c r="M152" s="236" t="s">
        <v>1</v>
      </c>
      <c r="N152" s="237" t="s">
        <v>40</v>
      </c>
      <c r="O152" s="93"/>
      <c r="P152" s="238">
        <f>O152*H152</f>
        <v>0</v>
      </c>
      <c r="Q152" s="238">
        <v>0</v>
      </c>
      <c r="R152" s="238">
        <f>Q152*H152</f>
        <v>0</v>
      </c>
      <c r="S152" s="238">
        <v>0</v>
      </c>
      <c r="T152" s="239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40" t="s">
        <v>147</v>
      </c>
      <c r="AT152" s="240" t="s">
        <v>143</v>
      </c>
      <c r="AU152" s="240" t="s">
        <v>91</v>
      </c>
      <c r="AY152" s="17" t="s">
        <v>141</v>
      </c>
      <c r="BE152" s="140">
        <f>IF(N152="základní",J152,0)</f>
        <v>0</v>
      </c>
      <c r="BF152" s="140">
        <f>IF(N152="snížená",J152,0)</f>
        <v>0</v>
      </c>
      <c r="BG152" s="140">
        <f>IF(N152="zákl. přenesená",J152,0)</f>
        <v>0</v>
      </c>
      <c r="BH152" s="140">
        <f>IF(N152="sníž. přenesená",J152,0)</f>
        <v>0</v>
      </c>
      <c r="BI152" s="140">
        <f>IF(N152="nulová",J152,0)</f>
        <v>0</v>
      </c>
      <c r="BJ152" s="17" t="s">
        <v>80</v>
      </c>
      <c r="BK152" s="140">
        <f>ROUND(I152*H152,2)</f>
        <v>0</v>
      </c>
      <c r="BL152" s="17" t="s">
        <v>147</v>
      </c>
      <c r="BM152" s="240" t="s">
        <v>169</v>
      </c>
    </row>
    <row r="153" s="2" customFormat="1" ht="16.5" customHeight="1">
      <c r="A153" s="40"/>
      <c r="B153" s="41"/>
      <c r="C153" s="228" t="s">
        <v>170</v>
      </c>
      <c r="D153" s="228" t="s">
        <v>143</v>
      </c>
      <c r="E153" s="229" t="s">
        <v>171</v>
      </c>
      <c r="F153" s="230" t="s">
        <v>172</v>
      </c>
      <c r="G153" s="231" t="s">
        <v>154</v>
      </c>
      <c r="H153" s="232">
        <v>11.359999999999999</v>
      </c>
      <c r="I153" s="233"/>
      <c r="J153" s="234">
        <f>ROUND(I153*H153,2)</f>
        <v>0</v>
      </c>
      <c r="K153" s="235"/>
      <c r="L153" s="43"/>
      <c r="M153" s="236" t="s">
        <v>1</v>
      </c>
      <c r="N153" s="237" t="s">
        <v>40</v>
      </c>
      <c r="O153" s="93"/>
      <c r="P153" s="238">
        <f>O153*H153</f>
        <v>0</v>
      </c>
      <c r="Q153" s="238">
        <v>0</v>
      </c>
      <c r="R153" s="238">
        <f>Q153*H153</f>
        <v>0</v>
      </c>
      <c r="S153" s="238">
        <v>0</v>
      </c>
      <c r="T153" s="239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40" t="s">
        <v>147</v>
      </c>
      <c r="AT153" s="240" t="s">
        <v>143</v>
      </c>
      <c r="AU153" s="240" t="s">
        <v>91</v>
      </c>
      <c r="AY153" s="17" t="s">
        <v>141</v>
      </c>
      <c r="BE153" s="140">
        <f>IF(N153="základní",J153,0)</f>
        <v>0</v>
      </c>
      <c r="BF153" s="140">
        <f>IF(N153="snížená",J153,0)</f>
        <v>0</v>
      </c>
      <c r="BG153" s="140">
        <f>IF(N153="zákl. přenesená",J153,0)</f>
        <v>0</v>
      </c>
      <c r="BH153" s="140">
        <f>IF(N153="sníž. přenesená",J153,0)</f>
        <v>0</v>
      </c>
      <c r="BI153" s="140">
        <f>IF(N153="nulová",J153,0)</f>
        <v>0</v>
      </c>
      <c r="BJ153" s="17" t="s">
        <v>80</v>
      </c>
      <c r="BK153" s="140">
        <f>ROUND(I153*H153,2)</f>
        <v>0</v>
      </c>
      <c r="BL153" s="17" t="s">
        <v>147</v>
      </c>
      <c r="BM153" s="240" t="s">
        <v>173</v>
      </c>
    </row>
    <row r="154" s="2" customFormat="1" ht="24.15" customHeight="1">
      <c r="A154" s="40"/>
      <c r="B154" s="41"/>
      <c r="C154" s="228" t="s">
        <v>174</v>
      </c>
      <c r="D154" s="228" t="s">
        <v>143</v>
      </c>
      <c r="E154" s="229" t="s">
        <v>175</v>
      </c>
      <c r="F154" s="230" t="s">
        <v>176</v>
      </c>
      <c r="G154" s="231" t="s">
        <v>154</v>
      </c>
      <c r="H154" s="232">
        <v>3.4079999999999999</v>
      </c>
      <c r="I154" s="233"/>
      <c r="J154" s="234">
        <f>ROUND(I154*H154,2)</f>
        <v>0</v>
      </c>
      <c r="K154" s="235"/>
      <c r="L154" s="43"/>
      <c r="M154" s="236" t="s">
        <v>1</v>
      </c>
      <c r="N154" s="237" t="s">
        <v>40</v>
      </c>
      <c r="O154" s="93"/>
      <c r="P154" s="238">
        <f>O154*H154</f>
        <v>0</v>
      </c>
      <c r="Q154" s="238">
        <v>0</v>
      </c>
      <c r="R154" s="238">
        <f>Q154*H154</f>
        <v>0</v>
      </c>
      <c r="S154" s="238">
        <v>0</v>
      </c>
      <c r="T154" s="239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40" t="s">
        <v>147</v>
      </c>
      <c r="AT154" s="240" t="s">
        <v>143</v>
      </c>
      <c r="AU154" s="240" t="s">
        <v>91</v>
      </c>
      <c r="AY154" s="17" t="s">
        <v>141</v>
      </c>
      <c r="BE154" s="140">
        <f>IF(N154="základní",J154,0)</f>
        <v>0</v>
      </c>
      <c r="BF154" s="140">
        <f>IF(N154="snížená",J154,0)</f>
        <v>0</v>
      </c>
      <c r="BG154" s="140">
        <f>IF(N154="zákl. přenesená",J154,0)</f>
        <v>0</v>
      </c>
      <c r="BH154" s="140">
        <f>IF(N154="sníž. přenesená",J154,0)</f>
        <v>0</v>
      </c>
      <c r="BI154" s="140">
        <f>IF(N154="nulová",J154,0)</f>
        <v>0</v>
      </c>
      <c r="BJ154" s="17" t="s">
        <v>80</v>
      </c>
      <c r="BK154" s="140">
        <f>ROUND(I154*H154,2)</f>
        <v>0</v>
      </c>
      <c r="BL154" s="17" t="s">
        <v>147</v>
      </c>
      <c r="BM154" s="240" t="s">
        <v>177</v>
      </c>
    </row>
    <row r="155" s="14" customFormat="1">
      <c r="A155" s="14"/>
      <c r="B155" s="252"/>
      <c r="C155" s="253"/>
      <c r="D155" s="243" t="s">
        <v>149</v>
      </c>
      <c r="E155" s="254" t="s">
        <v>1</v>
      </c>
      <c r="F155" s="255" t="s">
        <v>178</v>
      </c>
      <c r="G155" s="253"/>
      <c r="H155" s="256">
        <v>3.4079999999999999</v>
      </c>
      <c r="I155" s="257"/>
      <c r="J155" s="253"/>
      <c r="K155" s="253"/>
      <c r="L155" s="258"/>
      <c r="M155" s="259"/>
      <c r="N155" s="260"/>
      <c r="O155" s="260"/>
      <c r="P155" s="260"/>
      <c r="Q155" s="260"/>
      <c r="R155" s="260"/>
      <c r="S155" s="260"/>
      <c r="T155" s="261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62" t="s">
        <v>149</v>
      </c>
      <c r="AU155" s="262" t="s">
        <v>91</v>
      </c>
      <c r="AV155" s="14" t="s">
        <v>91</v>
      </c>
      <c r="AW155" s="14" t="s">
        <v>30</v>
      </c>
      <c r="AX155" s="14" t="s">
        <v>80</v>
      </c>
      <c r="AY155" s="262" t="s">
        <v>141</v>
      </c>
    </row>
    <row r="156" s="2" customFormat="1" ht="21.75" customHeight="1">
      <c r="A156" s="40"/>
      <c r="B156" s="41"/>
      <c r="C156" s="228" t="s">
        <v>179</v>
      </c>
      <c r="D156" s="228" t="s">
        <v>143</v>
      </c>
      <c r="E156" s="229" t="s">
        <v>180</v>
      </c>
      <c r="F156" s="230" t="s">
        <v>181</v>
      </c>
      <c r="G156" s="231" t="s">
        <v>154</v>
      </c>
      <c r="H156" s="232">
        <v>3.4079999999999999</v>
      </c>
      <c r="I156" s="233"/>
      <c r="J156" s="234">
        <f>ROUND(I156*H156,2)</f>
        <v>0</v>
      </c>
      <c r="K156" s="235"/>
      <c r="L156" s="43"/>
      <c r="M156" s="236" t="s">
        <v>1</v>
      </c>
      <c r="N156" s="237" t="s">
        <v>40</v>
      </c>
      <c r="O156" s="93"/>
      <c r="P156" s="238">
        <f>O156*H156</f>
        <v>0</v>
      </c>
      <c r="Q156" s="238">
        <v>0</v>
      </c>
      <c r="R156" s="238">
        <f>Q156*H156</f>
        <v>0</v>
      </c>
      <c r="S156" s="238">
        <v>0</v>
      </c>
      <c r="T156" s="239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40" t="s">
        <v>147</v>
      </c>
      <c r="AT156" s="240" t="s">
        <v>143</v>
      </c>
      <c r="AU156" s="240" t="s">
        <v>91</v>
      </c>
      <c r="AY156" s="17" t="s">
        <v>141</v>
      </c>
      <c r="BE156" s="140">
        <f>IF(N156="základní",J156,0)</f>
        <v>0</v>
      </c>
      <c r="BF156" s="140">
        <f>IF(N156="snížená",J156,0)</f>
        <v>0</v>
      </c>
      <c r="BG156" s="140">
        <f>IF(N156="zákl. přenesená",J156,0)</f>
        <v>0</v>
      </c>
      <c r="BH156" s="140">
        <f>IF(N156="sníž. přenesená",J156,0)</f>
        <v>0</v>
      </c>
      <c r="BI156" s="140">
        <f>IF(N156="nulová",J156,0)</f>
        <v>0</v>
      </c>
      <c r="BJ156" s="17" t="s">
        <v>80</v>
      </c>
      <c r="BK156" s="140">
        <f>ROUND(I156*H156,2)</f>
        <v>0</v>
      </c>
      <c r="BL156" s="17" t="s">
        <v>147</v>
      </c>
      <c r="BM156" s="240" t="s">
        <v>182</v>
      </c>
    </row>
    <row r="157" s="2" customFormat="1" ht="21.75" customHeight="1">
      <c r="A157" s="40"/>
      <c r="B157" s="41"/>
      <c r="C157" s="228" t="s">
        <v>183</v>
      </c>
      <c r="D157" s="228" t="s">
        <v>143</v>
      </c>
      <c r="E157" s="229" t="s">
        <v>184</v>
      </c>
      <c r="F157" s="230" t="s">
        <v>185</v>
      </c>
      <c r="G157" s="231" t="s">
        <v>146</v>
      </c>
      <c r="H157" s="232">
        <v>15</v>
      </c>
      <c r="I157" s="233"/>
      <c r="J157" s="234">
        <f>ROUND(I157*H157,2)</f>
        <v>0</v>
      </c>
      <c r="K157" s="235"/>
      <c r="L157" s="43"/>
      <c r="M157" s="236" t="s">
        <v>1</v>
      </c>
      <c r="N157" s="237" t="s">
        <v>40</v>
      </c>
      <c r="O157" s="93"/>
      <c r="P157" s="238">
        <f>O157*H157</f>
        <v>0</v>
      </c>
      <c r="Q157" s="238">
        <v>0</v>
      </c>
      <c r="R157" s="238">
        <f>Q157*H157</f>
        <v>0</v>
      </c>
      <c r="S157" s="238">
        <v>0</v>
      </c>
      <c r="T157" s="239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40" t="s">
        <v>147</v>
      </c>
      <c r="AT157" s="240" t="s">
        <v>143</v>
      </c>
      <c r="AU157" s="240" t="s">
        <v>91</v>
      </c>
      <c r="AY157" s="17" t="s">
        <v>141</v>
      </c>
      <c r="BE157" s="140">
        <f>IF(N157="základní",J157,0)</f>
        <v>0</v>
      </c>
      <c r="BF157" s="140">
        <f>IF(N157="snížená",J157,0)</f>
        <v>0</v>
      </c>
      <c r="BG157" s="140">
        <f>IF(N157="zákl. přenesená",J157,0)</f>
        <v>0</v>
      </c>
      <c r="BH157" s="140">
        <f>IF(N157="sníž. přenesená",J157,0)</f>
        <v>0</v>
      </c>
      <c r="BI157" s="140">
        <f>IF(N157="nulová",J157,0)</f>
        <v>0</v>
      </c>
      <c r="BJ157" s="17" t="s">
        <v>80</v>
      </c>
      <c r="BK157" s="140">
        <f>ROUND(I157*H157,2)</f>
        <v>0</v>
      </c>
      <c r="BL157" s="17" t="s">
        <v>147</v>
      </c>
      <c r="BM157" s="240" t="s">
        <v>186</v>
      </c>
    </row>
    <row r="158" s="14" customFormat="1">
      <c r="A158" s="14"/>
      <c r="B158" s="252"/>
      <c r="C158" s="253"/>
      <c r="D158" s="243" t="s">
        <v>149</v>
      </c>
      <c r="E158" s="254" t="s">
        <v>1</v>
      </c>
      <c r="F158" s="255" t="s">
        <v>187</v>
      </c>
      <c r="G158" s="253"/>
      <c r="H158" s="256">
        <v>15</v>
      </c>
      <c r="I158" s="257"/>
      <c r="J158" s="253"/>
      <c r="K158" s="253"/>
      <c r="L158" s="258"/>
      <c r="M158" s="259"/>
      <c r="N158" s="260"/>
      <c r="O158" s="260"/>
      <c r="P158" s="260"/>
      <c r="Q158" s="260"/>
      <c r="R158" s="260"/>
      <c r="S158" s="260"/>
      <c r="T158" s="261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62" t="s">
        <v>149</v>
      </c>
      <c r="AU158" s="262" t="s">
        <v>91</v>
      </c>
      <c r="AV158" s="14" t="s">
        <v>91</v>
      </c>
      <c r="AW158" s="14" t="s">
        <v>30</v>
      </c>
      <c r="AX158" s="14" t="s">
        <v>80</v>
      </c>
      <c r="AY158" s="262" t="s">
        <v>141</v>
      </c>
    </row>
    <row r="159" s="12" customFormat="1" ht="22.8" customHeight="1">
      <c r="A159" s="12"/>
      <c r="B159" s="212"/>
      <c r="C159" s="213"/>
      <c r="D159" s="214" t="s">
        <v>74</v>
      </c>
      <c r="E159" s="226" t="s">
        <v>91</v>
      </c>
      <c r="F159" s="226" t="s">
        <v>188</v>
      </c>
      <c r="G159" s="213"/>
      <c r="H159" s="213"/>
      <c r="I159" s="216"/>
      <c r="J159" s="227">
        <f>BK159</f>
        <v>0</v>
      </c>
      <c r="K159" s="213"/>
      <c r="L159" s="218"/>
      <c r="M159" s="219"/>
      <c r="N159" s="220"/>
      <c r="O159" s="220"/>
      <c r="P159" s="221">
        <f>SUM(P160:P174)</f>
        <v>0</v>
      </c>
      <c r="Q159" s="220"/>
      <c r="R159" s="221">
        <f>SUM(R160:R174)</f>
        <v>16.76207629</v>
      </c>
      <c r="S159" s="220"/>
      <c r="T159" s="222">
        <f>SUM(T160:T174)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23" t="s">
        <v>80</v>
      </c>
      <c r="AT159" s="224" t="s">
        <v>74</v>
      </c>
      <c r="AU159" s="224" t="s">
        <v>80</v>
      </c>
      <c r="AY159" s="223" t="s">
        <v>141</v>
      </c>
      <c r="BK159" s="225">
        <f>SUM(BK160:BK174)</f>
        <v>0</v>
      </c>
    </row>
    <row r="160" s="2" customFormat="1" ht="24.15" customHeight="1">
      <c r="A160" s="40"/>
      <c r="B160" s="41"/>
      <c r="C160" s="228" t="s">
        <v>189</v>
      </c>
      <c r="D160" s="228" t="s">
        <v>143</v>
      </c>
      <c r="E160" s="229" t="s">
        <v>190</v>
      </c>
      <c r="F160" s="230" t="s">
        <v>191</v>
      </c>
      <c r="G160" s="231" t="s">
        <v>154</v>
      </c>
      <c r="H160" s="232">
        <v>0.34300000000000003</v>
      </c>
      <c r="I160" s="233"/>
      <c r="J160" s="234">
        <f>ROUND(I160*H160,2)</f>
        <v>0</v>
      </c>
      <c r="K160" s="235"/>
      <c r="L160" s="43"/>
      <c r="M160" s="236" t="s">
        <v>1</v>
      </c>
      <c r="N160" s="237" t="s">
        <v>40</v>
      </c>
      <c r="O160" s="93"/>
      <c r="P160" s="238">
        <f>O160*H160</f>
        <v>0</v>
      </c>
      <c r="Q160" s="238">
        <v>1.98</v>
      </c>
      <c r="R160" s="238">
        <f>Q160*H160</f>
        <v>0.67914000000000008</v>
      </c>
      <c r="S160" s="238">
        <v>0</v>
      </c>
      <c r="T160" s="239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40" t="s">
        <v>147</v>
      </c>
      <c r="AT160" s="240" t="s">
        <v>143</v>
      </c>
      <c r="AU160" s="240" t="s">
        <v>91</v>
      </c>
      <c r="AY160" s="17" t="s">
        <v>141</v>
      </c>
      <c r="BE160" s="140">
        <f>IF(N160="základní",J160,0)</f>
        <v>0</v>
      </c>
      <c r="BF160" s="140">
        <f>IF(N160="snížená",J160,0)</f>
        <v>0</v>
      </c>
      <c r="BG160" s="140">
        <f>IF(N160="zákl. přenesená",J160,0)</f>
        <v>0</v>
      </c>
      <c r="BH160" s="140">
        <f>IF(N160="sníž. přenesená",J160,0)</f>
        <v>0</v>
      </c>
      <c r="BI160" s="140">
        <f>IF(N160="nulová",J160,0)</f>
        <v>0</v>
      </c>
      <c r="BJ160" s="17" t="s">
        <v>80</v>
      </c>
      <c r="BK160" s="140">
        <f>ROUND(I160*H160,2)</f>
        <v>0</v>
      </c>
      <c r="BL160" s="17" t="s">
        <v>147</v>
      </c>
      <c r="BM160" s="240" t="s">
        <v>192</v>
      </c>
    </row>
    <row r="161" s="14" customFormat="1">
      <c r="A161" s="14"/>
      <c r="B161" s="252"/>
      <c r="C161" s="253"/>
      <c r="D161" s="243" t="s">
        <v>149</v>
      </c>
      <c r="E161" s="254" t="s">
        <v>1</v>
      </c>
      <c r="F161" s="255" t="s">
        <v>193</v>
      </c>
      <c r="G161" s="253"/>
      <c r="H161" s="256">
        <v>0.34300000000000003</v>
      </c>
      <c r="I161" s="257"/>
      <c r="J161" s="253"/>
      <c r="K161" s="253"/>
      <c r="L161" s="258"/>
      <c r="M161" s="259"/>
      <c r="N161" s="260"/>
      <c r="O161" s="260"/>
      <c r="P161" s="260"/>
      <c r="Q161" s="260"/>
      <c r="R161" s="260"/>
      <c r="S161" s="260"/>
      <c r="T161" s="261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2" t="s">
        <v>149</v>
      </c>
      <c r="AU161" s="262" t="s">
        <v>91</v>
      </c>
      <c r="AV161" s="14" t="s">
        <v>91</v>
      </c>
      <c r="AW161" s="14" t="s">
        <v>30</v>
      </c>
      <c r="AX161" s="14" t="s">
        <v>80</v>
      </c>
      <c r="AY161" s="262" t="s">
        <v>141</v>
      </c>
    </row>
    <row r="162" s="2" customFormat="1" ht="24.15" customHeight="1">
      <c r="A162" s="40"/>
      <c r="B162" s="41"/>
      <c r="C162" s="228" t="s">
        <v>194</v>
      </c>
      <c r="D162" s="228" t="s">
        <v>143</v>
      </c>
      <c r="E162" s="229" t="s">
        <v>195</v>
      </c>
      <c r="F162" s="230" t="s">
        <v>196</v>
      </c>
      <c r="G162" s="231" t="s">
        <v>154</v>
      </c>
      <c r="H162" s="232">
        <v>3.1739999999999999</v>
      </c>
      <c r="I162" s="233"/>
      <c r="J162" s="234">
        <f>ROUND(I162*H162,2)</f>
        <v>0</v>
      </c>
      <c r="K162" s="235"/>
      <c r="L162" s="43"/>
      <c r="M162" s="236" t="s">
        <v>1</v>
      </c>
      <c r="N162" s="237" t="s">
        <v>40</v>
      </c>
      <c r="O162" s="93"/>
      <c r="P162" s="238">
        <f>O162*H162</f>
        <v>0</v>
      </c>
      <c r="Q162" s="238">
        <v>2.45329</v>
      </c>
      <c r="R162" s="238">
        <f>Q162*H162</f>
        <v>7.7867424600000001</v>
      </c>
      <c r="S162" s="238">
        <v>0</v>
      </c>
      <c r="T162" s="239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40" t="s">
        <v>147</v>
      </c>
      <c r="AT162" s="240" t="s">
        <v>143</v>
      </c>
      <c r="AU162" s="240" t="s">
        <v>91</v>
      </c>
      <c r="AY162" s="17" t="s">
        <v>141</v>
      </c>
      <c r="BE162" s="140">
        <f>IF(N162="základní",J162,0)</f>
        <v>0</v>
      </c>
      <c r="BF162" s="140">
        <f>IF(N162="snížená",J162,0)</f>
        <v>0</v>
      </c>
      <c r="BG162" s="140">
        <f>IF(N162="zákl. přenesená",J162,0)</f>
        <v>0</v>
      </c>
      <c r="BH162" s="140">
        <f>IF(N162="sníž. přenesená",J162,0)</f>
        <v>0</v>
      </c>
      <c r="BI162" s="140">
        <f>IF(N162="nulová",J162,0)</f>
        <v>0</v>
      </c>
      <c r="BJ162" s="17" t="s">
        <v>80</v>
      </c>
      <c r="BK162" s="140">
        <f>ROUND(I162*H162,2)</f>
        <v>0</v>
      </c>
      <c r="BL162" s="17" t="s">
        <v>147</v>
      </c>
      <c r="BM162" s="240" t="s">
        <v>197</v>
      </c>
    </row>
    <row r="163" s="14" customFormat="1">
      <c r="A163" s="14"/>
      <c r="B163" s="252"/>
      <c r="C163" s="253"/>
      <c r="D163" s="243" t="s">
        <v>149</v>
      </c>
      <c r="E163" s="254" t="s">
        <v>1</v>
      </c>
      <c r="F163" s="255" t="s">
        <v>198</v>
      </c>
      <c r="G163" s="253"/>
      <c r="H163" s="256">
        <v>3.1739999999999999</v>
      </c>
      <c r="I163" s="257"/>
      <c r="J163" s="253"/>
      <c r="K163" s="253"/>
      <c r="L163" s="258"/>
      <c r="M163" s="259"/>
      <c r="N163" s="260"/>
      <c r="O163" s="260"/>
      <c r="P163" s="260"/>
      <c r="Q163" s="260"/>
      <c r="R163" s="260"/>
      <c r="S163" s="260"/>
      <c r="T163" s="261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62" t="s">
        <v>149</v>
      </c>
      <c r="AU163" s="262" t="s">
        <v>91</v>
      </c>
      <c r="AV163" s="14" t="s">
        <v>91</v>
      </c>
      <c r="AW163" s="14" t="s">
        <v>30</v>
      </c>
      <c r="AX163" s="14" t="s">
        <v>80</v>
      </c>
      <c r="AY163" s="262" t="s">
        <v>141</v>
      </c>
    </row>
    <row r="164" s="2" customFormat="1" ht="16.5" customHeight="1">
      <c r="A164" s="40"/>
      <c r="B164" s="41"/>
      <c r="C164" s="228" t="s">
        <v>8</v>
      </c>
      <c r="D164" s="228" t="s">
        <v>143</v>
      </c>
      <c r="E164" s="229" t="s">
        <v>199</v>
      </c>
      <c r="F164" s="230" t="s">
        <v>200</v>
      </c>
      <c r="G164" s="231" t="s">
        <v>146</v>
      </c>
      <c r="H164" s="232">
        <v>3.3599999999999999</v>
      </c>
      <c r="I164" s="233"/>
      <c r="J164" s="234">
        <f>ROUND(I164*H164,2)</f>
        <v>0</v>
      </c>
      <c r="K164" s="235"/>
      <c r="L164" s="43"/>
      <c r="M164" s="236" t="s">
        <v>1</v>
      </c>
      <c r="N164" s="237" t="s">
        <v>40</v>
      </c>
      <c r="O164" s="93"/>
      <c r="P164" s="238">
        <f>O164*H164</f>
        <v>0</v>
      </c>
      <c r="Q164" s="238">
        <v>0.00247</v>
      </c>
      <c r="R164" s="238">
        <f>Q164*H164</f>
        <v>0.0082991999999999996</v>
      </c>
      <c r="S164" s="238">
        <v>0</v>
      </c>
      <c r="T164" s="239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40" t="s">
        <v>147</v>
      </c>
      <c r="AT164" s="240" t="s">
        <v>143</v>
      </c>
      <c r="AU164" s="240" t="s">
        <v>91</v>
      </c>
      <c r="AY164" s="17" t="s">
        <v>141</v>
      </c>
      <c r="BE164" s="140">
        <f>IF(N164="základní",J164,0)</f>
        <v>0</v>
      </c>
      <c r="BF164" s="140">
        <f>IF(N164="snížená",J164,0)</f>
        <v>0</v>
      </c>
      <c r="BG164" s="140">
        <f>IF(N164="zákl. přenesená",J164,0)</f>
        <v>0</v>
      </c>
      <c r="BH164" s="140">
        <f>IF(N164="sníž. přenesená",J164,0)</f>
        <v>0</v>
      </c>
      <c r="BI164" s="140">
        <f>IF(N164="nulová",J164,0)</f>
        <v>0</v>
      </c>
      <c r="BJ164" s="17" t="s">
        <v>80</v>
      </c>
      <c r="BK164" s="140">
        <f>ROUND(I164*H164,2)</f>
        <v>0</v>
      </c>
      <c r="BL164" s="17" t="s">
        <v>147</v>
      </c>
      <c r="BM164" s="240" t="s">
        <v>201</v>
      </c>
    </row>
    <row r="165" s="14" customFormat="1">
      <c r="A165" s="14"/>
      <c r="B165" s="252"/>
      <c r="C165" s="253"/>
      <c r="D165" s="243" t="s">
        <v>149</v>
      </c>
      <c r="E165" s="254" t="s">
        <v>1</v>
      </c>
      <c r="F165" s="255" t="s">
        <v>202</v>
      </c>
      <c r="G165" s="253"/>
      <c r="H165" s="256">
        <v>3.3599999999999999</v>
      </c>
      <c r="I165" s="257"/>
      <c r="J165" s="253"/>
      <c r="K165" s="253"/>
      <c r="L165" s="258"/>
      <c r="M165" s="259"/>
      <c r="N165" s="260"/>
      <c r="O165" s="260"/>
      <c r="P165" s="260"/>
      <c r="Q165" s="260"/>
      <c r="R165" s="260"/>
      <c r="S165" s="260"/>
      <c r="T165" s="261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62" t="s">
        <v>149</v>
      </c>
      <c r="AU165" s="262" t="s">
        <v>91</v>
      </c>
      <c r="AV165" s="14" t="s">
        <v>91</v>
      </c>
      <c r="AW165" s="14" t="s">
        <v>30</v>
      </c>
      <c r="AX165" s="14" t="s">
        <v>80</v>
      </c>
      <c r="AY165" s="262" t="s">
        <v>141</v>
      </c>
    </row>
    <row r="166" s="2" customFormat="1" ht="16.5" customHeight="1">
      <c r="A166" s="40"/>
      <c r="B166" s="41"/>
      <c r="C166" s="228" t="s">
        <v>203</v>
      </c>
      <c r="D166" s="228" t="s">
        <v>143</v>
      </c>
      <c r="E166" s="229" t="s">
        <v>204</v>
      </c>
      <c r="F166" s="230" t="s">
        <v>205</v>
      </c>
      <c r="G166" s="231" t="s">
        <v>146</v>
      </c>
      <c r="H166" s="232">
        <v>3.3599999999999999</v>
      </c>
      <c r="I166" s="233"/>
      <c r="J166" s="234">
        <f>ROUND(I166*H166,2)</f>
        <v>0</v>
      </c>
      <c r="K166" s="235"/>
      <c r="L166" s="43"/>
      <c r="M166" s="236" t="s">
        <v>1</v>
      </c>
      <c r="N166" s="237" t="s">
        <v>40</v>
      </c>
      <c r="O166" s="93"/>
      <c r="P166" s="238">
        <f>O166*H166</f>
        <v>0</v>
      </c>
      <c r="Q166" s="238">
        <v>0</v>
      </c>
      <c r="R166" s="238">
        <f>Q166*H166</f>
        <v>0</v>
      </c>
      <c r="S166" s="238">
        <v>0</v>
      </c>
      <c r="T166" s="239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40" t="s">
        <v>147</v>
      </c>
      <c r="AT166" s="240" t="s">
        <v>143</v>
      </c>
      <c r="AU166" s="240" t="s">
        <v>91</v>
      </c>
      <c r="AY166" s="17" t="s">
        <v>141</v>
      </c>
      <c r="BE166" s="140">
        <f>IF(N166="základní",J166,0)</f>
        <v>0</v>
      </c>
      <c r="BF166" s="140">
        <f>IF(N166="snížená",J166,0)</f>
        <v>0</v>
      </c>
      <c r="BG166" s="140">
        <f>IF(N166="zákl. přenesená",J166,0)</f>
        <v>0</v>
      </c>
      <c r="BH166" s="140">
        <f>IF(N166="sníž. přenesená",J166,0)</f>
        <v>0</v>
      </c>
      <c r="BI166" s="140">
        <f>IF(N166="nulová",J166,0)</f>
        <v>0</v>
      </c>
      <c r="BJ166" s="17" t="s">
        <v>80</v>
      </c>
      <c r="BK166" s="140">
        <f>ROUND(I166*H166,2)</f>
        <v>0</v>
      </c>
      <c r="BL166" s="17" t="s">
        <v>147</v>
      </c>
      <c r="BM166" s="240" t="s">
        <v>206</v>
      </c>
    </row>
    <row r="167" s="2" customFormat="1" ht="16.5" customHeight="1">
      <c r="A167" s="40"/>
      <c r="B167" s="41"/>
      <c r="C167" s="228" t="s">
        <v>207</v>
      </c>
      <c r="D167" s="228" t="s">
        <v>143</v>
      </c>
      <c r="E167" s="229" t="s">
        <v>208</v>
      </c>
      <c r="F167" s="230" t="s">
        <v>209</v>
      </c>
      <c r="G167" s="231" t="s">
        <v>210</v>
      </c>
      <c r="H167" s="232">
        <v>0.104</v>
      </c>
      <c r="I167" s="233"/>
      <c r="J167" s="234">
        <f>ROUND(I167*H167,2)</f>
        <v>0</v>
      </c>
      <c r="K167" s="235"/>
      <c r="L167" s="43"/>
      <c r="M167" s="236" t="s">
        <v>1</v>
      </c>
      <c r="N167" s="237" t="s">
        <v>40</v>
      </c>
      <c r="O167" s="93"/>
      <c r="P167" s="238">
        <f>O167*H167</f>
        <v>0</v>
      </c>
      <c r="Q167" s="238">
        <v>1.06277</v>
      </c>
      <c r="R167" s="238">
        <f>Q167*H167</f>
        <v>0.11052808</v>
      </c>
      <c r="S167" s="238">
        <v>0</v>
      </c>
      <c r="T167" s="239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40" t="s">
        <v>147</v>
      </c>
      <c r="AT167" s="240" t="s">
        <v>143</v>
      </c>
      <c r="AU167" s="240" t="s">
        <v>91</v>
      </c>
      <c r="AY167" s="17" t="s">
        <v>141</v>
      </c>
      <c r="BE167" s="140">
        <f>IF(N167="základní",J167,0)</f>
        <v>0</v>
      </c>
      <c r="BF167" s="140">
        <f>IF(N167="snížená",J167,0)</f>
        <v>0</v>
      </c>
      <c r="BG167" s="140">
        <f>IF(N167="zákl. přenesená",J167,0)</f>
        <v>0</v>
      </c>
      <c r="BH167" s="140">
        <f>IF(N167="sníž. přenesená",J167,0)</f>
        <v>0</v>
      </c>
      <c r="BI167" s="140">
        <f>IF(N167="nulová",J167,0)</f>
        <v>0</v>
      </c>
      <c r="BJ167" s="17" t="s">
        <v>80</v>
      </c>
      <c r="BK167" s="140">
        <f>ROUND(I167*H167,2)</f>
        <v>0</v>
      </c>
      <c r="BL167" s="17" t="s">
        <v>147</v>
      </c>
      <c r="BM167" s="240" t="s">
        <v>211</v>
      </c>
    </row>
    <row r="168" s="14" customFormat="1">
      <c r="A168" s="14"/>
      <c r="B168" s="252"/>
      <c r="C168" s="253"/>
      <c r="D168" s="243" t="s">
        <v>149</v>
      </c>
      <c r="E168" s="254" t="s">
        <v>1</v>
      </c>
      <c r="F168" s="255" t="s">
        <v>212</v>
      </c>
      <c r="G168" s="253"/>
      <c r="H168" s="256">
        <v>0.104</v>
      </c>
      <c r="I168" s="257"/>
      <c r="J168" s="253"/>
      <c r="K168" s="253"/>
      <c r="L168" s="258"/>
      <c r="M168" s="259"/>
      <c r="N168" s="260"/>
      <c r="O168" s="260"/>
      <c r="P168" s="260"/>
      <c r="Q168" s="260"/>
      <c r="R168" s="260"/>
      <c r="S168" s="260"/>
      <c r="T168" s="261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62" t="s">
        <v>149</v>
      </c>
      <c r="AU168" s="262" t="s">
        <v>91</v>
      </c>
      <c r="AV168" s="14" t="s">
        <v>91</v>
      </c>
      <c r="AW168" s="14" t="s">
        <v>30</v>
      </c>
      <c r="AX168" s="14" t="s">
        <v>80</v>
      </c>
      <c r="AY168" s="262" t="s">
        <v>141</v>
      </c>
    </row>
    <row r="169" s="2" customFormat="1" ht="16.5" customHeight="1">
      <c r="A169" s="40"/>
      <c r="B169" s="41"/>
      <c r="C169" s="228" t="s">
        <v>213</v>
      </c>
      <c r="D169" s="228" t="s">
        <v>143</v>
      </c>
      <c r="E169" s="229" t="s">
        <v>214</v>
      </c>
      <c r="F169" s="230" t="s">
        <v>215</v>
      </c>
      <c r="G169" s="231" t="s">
        <v>154</v>
      </c>
      <c r="H169" s="232">
        <v>2.1840000000000002</v>
      </c>
      <c r="I169" s="233"/>
      <c r="J169" s="234">
        <f>ROUND(I169*H169,2)</f>
        <v>0</v>
      </c>
      <c r="K169" s="235"/>
      <c r="L169" s="43"/>
      <c r="M169" s="236" t="s">
        <v>1</v>
      </c>
      <c r="N169" s="237" t="s">
        <v>40</v>
      </c>
      <c r="O169" s="93"/>
      <c r="P169" s="238">
        <f>O169*H169</f>
        <v>0</v>
      </c>
      <c r="Q169" s="238">
        <v>2.5018699999999998</v>
      </c>
      <c r="R169" s="238">
        <f>Q169*H169</f>
        <v>5.4640840800000001</v>
      </c>
      <c r="S169" s="238">
        <v>0</v>
      </c>
      <c r="T169" s="239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40" t="s">
        <v>147</v>
      </c>
      <c r="AT169" s="240" t="s">
        <v>143</v>
      </c>
      <c r="AU169" s="240" t="s">
        <v>91</v>
      </c>
      <c r="AY169" s="17" t="s">
        <v>141</v>
      </c>
      <c r="BE169" s="140">
        <f>IF(N169="základní",J169,0)</f>
        <v>0</v>
      </c>
      <c r="BF169" s="140">
        <f>IF(N169="snížená",J169,0)</f>
        <v>0</v>
      </c>
      <c r="BG169" s="140">
        <f>IF(N169="zákl. přenesená",J169,0)</f>
        <v>0</v>
      </c>
      <c r="BH169" s="140">
        <f>IF(N169="sníž. přenesená",J169,0)</f>
        <v>0</v>
      </c>
      <c r="BI169" s="140">
        <f>IF(N169="nulová",J169,0)</f>
        <v>0</v>
      </c>
      <c r="BJ169" s="17" t="s">
        <v>80</v>
      </c>
      <c r="BK169" s="140">
        <f>ROUND(I169*H169,2)</f>
        <v>0</v>
      </c>
      <c r="BL169" s="17" t="s">
        <v>147</v>
      </c>
      <c r="BM169" s="240" t="s">
        <v>216</v>
      </c>
    </row>
    <row r="170" s="14" customFormat="1">
      <c r="A170" s="14"/>
      <c r="B170" s="252"/>
      <c r="C170" s="253"/>
      <c r="D170" s="243" t="s">
        <v>149</v>
      </c>
      <c r="E170" s="254" t="s">
        <v>1</v>
      </c>
      <c r="F170" s="255" t="s">
        <v>217</v>
      </c>
      <c r="G170" s="253"/>
      <c r="H170" s="256">
        <v>2.1840000000000002</v>
      </c>
      <c r="I170" s="257"/>
      <c r="J170" s="253"/>
      <c r="K170" s="253"/>
      <c r="L170" s="258"/>
      <c r="M170" s="259"/>
      <c r="N170" s="260"/>
      <c r="O170" s="260"/>
      <c r="P170" s="260"/>
      <c r="Q170" s="260"/>
      <c r="R170" s="260"/>
      <c r="S170" s="260"/>
      <c r="T170" s="261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62" t="s">
        <v>149</v>
      </c>
      <c r="AU170" s="262" t="s">
        <v>91</v>
      </c>
      <c r="AV170" s="14" t="s">
        <v>91</v>
      </c>
      <c r="AW170" s="14" t="s">
        <v>30</v>
      </c>
      <c r="AX170" s="14" t="s">
        <v>80</v>
      </c>
      <c r="AY170" s="262" t="s">
        <v>141</v>
      </c>
    </row>
    <row r="171" s="2" customFormat="1" ht="33" customHeight="1">
      <c r="A171" s="40"/>
      <c r="B171" s="41"/>
      <c r="C171" s="228" t="s">
        <v>218</v>
      </c>
      <c r="D171" s="228" t="s">
        <v>143</v>
      </c>
      <c r="E171" s="229" t="s">
        <v>219</v>
      </c>
      <c r="F171" s="230" t="s">
        <v>220</v>
      </c>
      <c r="G171" s="231" t="s">
        <v>146</v>
      </c>
      <c r="H171" s="232">
        <v>2.6000000000000001</v>
      </c>
      <c r="I171" s="233"/>
      <c r="J171" s="234">
        <f>ROUND(I171*H171,2)</f>
        <v>0</v>
      </c>
      <c r="K171" s="235"/>
      <c r="L171" s="43"/>
      <c r="M171" s="236" t="s">
        <v>1</v>
      </c>
      <c r="N171" s="237" t="s">
        <v>40</v>
      </c>
      <c r="O171" s="93"/>
      <c r="P171" s="238">
        <f>O171*H171</f>
        <v>0</v>
      </c>
      <c r="Q171" s="238">
        <v>1.0203599999999999</v>
      </c>
      <c r="R171" s="238">
        <f>Q171*H171</f>
        <v>2.652936</v>
      </c>
      <c r="S171" s="238">
        <v>0</v>
      </c>
      <c r="T171" s="239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40" t="s">
        <v>147</v>
      </c>
      <c r="AT171" s="240" t="s">
        <v>143</v>
      </c>
      <c r="AU171" s="240" t="s">
        <v>91</v>
      </c>
      <c r="AY171" s="17" t="s">
        <v>141</v>
      </c>
      <c r="BE171" s="140">
        <f>IF(N171="základní",J171,0)</f>
        <v>0</v>
      </c>
      <c r="BF171" s="140">
        <f>IF(N171="snížená",J171,0)</f>
        <v>0</v>
      </c>
      <c r="BG171" s="140">
        <f>IF(N171="zákl. přenesená",J171,0)</f>
        <v>0</v>
      </c>
      <c r="BH171" s="140">
        <f>IF(N171="sníž. přenesená",J171,0)</f>
        <v>0</v>
      </c>
      <c r="BI171" s="140">
        <f>IF(N171="nulová",J171,0)</f>
        <v>0</v>
      </c>
      <c r="BJ171" s="17" t="s">
        <v>80</v>
      </c>
      <c r="BK171" s="140">
        <f>ROUND(I171*H171,2)</f>
        <v>0</v>
      </c>
      <c r="BL171" s="17" t="s">
        <v>147</v>
      </c>
      <c r="BM171" s="240" t="s">
        <v>221</v>
      </c>
    </row>
    <row r="172" s="14" customFormat="1">
      <c r="A172" s="14"/>
      <c r="B172" s="252"/>
      <c r="C172" s="253"/>
      <c r="D172" s="243" t="s">
        <v>149</v>
      </c>
      <c r="E172" s="254" t="s">
        <v>1</v>
      </c>
      <c r="F172" s="255" t="s">
        <v>222</v>
      </c>
      <c r="G172" s="253"/>
      <c r="H172" s="256">
        <v>2.6000000000000001</v>
      </c>
      <c r="I172" s="257"/>
      <c r="J172" s="253"/>
      <c r="K172" s="253"/>
      <c r="L172" s="258"/>
      <c r="M172" s="259"/>
      <c r="N172" s="260"/>
      <c r="O172" s="260"/>
      <c r="P172" s="260"/>
      <c r="Q172" s="260"/>
      <c r="R172" s="260"/>
      <c r="S172" s="260"/>
      <c r="T172" s="261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62" t="s">
        <v>149</v>
      </c>
      <c r="AU172" s="262" t="s">
        <v>91</v>
      </c>
      <c r="AV172" s="14" t="s">
        <v>91</v>
      </c>
      <c r="AW172" s="14" t="s">
        <v>30</v>
      </c>
      <c r="AX172" s="14" t="s">
        <v>80</v>
      </c>
      <c r="AY172" s="262" t="s">
        <v>141</v>
      </c>
    </row>
    <row r="173" s="2" customFormat="1" ht="24.15" customHeight="1">
      <c r="A173" s="40"/>
      <c r="B173" s="41"/>
      <c r="C173" s="228" t="s">
        <v>223</v>
      </c>
      <c r="D173" s="228" t="s">
        <v>143</v>
      </c>
      <c r="E173" s="229" t="s">
        <v>224</v>
      </c>
      <c r="F173" s="230" t="s">
        <v>225</v>
      </c>
      <c r="G173" s="231" t="s">
        <v>210</v>
      </c>
      <c r="H173" s="232">
        <v>0.057000000000000002</v>
      </c>
      <c r="I173" s="233"/>
      <c r="J173" s="234">
        <f>ROUND(I173*H173,2)</f>
        <v>0</v>
      </c>
      <c r="K173" s="235"/>
      <c r="L173" s="43"/>
      <c r="M173" s="236" t="s">
        <v>1</v>
      </c>
      <c r="N173" s="237" t="s">
        <v>40</v>
      </c>
      <c r="O173" s="93"/>
      <c r="P173" s="238">
        <f>O173*H173</f>
        <v>0</v>
      </c>
      <c r="Q173" s="238">
        <v>1.05871</v>
      </c>
      <c r="R173" s="238">
        <f>Q173*H173</f>
        <v>0.060346470000000006</v>
      </c>
      <c r="S173" s="238">
        <v>0</v>
      </c>
      <c r="T173" s="239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40" t="s">
        <v>147</v>
      </c>
      <c r="AT173" s="240" t="s">
        <v>143</v>
      </c>
      <c r="AU173" s="240" t="s">
        <v>91</v>
      </c>
      <c r="AY173" s="17" t="s">
        <v>141</v>
      </c>
      <c r="BE173" s="140">
        <f>IF(N173="základní",J173,0)</f>
        <v>0</v>
      </c>
      <c r="BF173" s="140">
        <f>IF(N173="snížená",J173,0)</f>
        <v>0</v>
      </c>
      <c r="BG173" s="140">
        <f>IF(N173="zákl. přenesená",J173,0)</f>
        <v>0</v>
      </c>
      <c r="BH173" s="140">
        <f>IF(N173="sníž. přenesená",J173,0)</f>
        <v>0</v>
      </c>
      <c r="BI173" s="140">
        <f>IF(N173="nulová",J173,0)</f>
        <v>0</v>
      </c>
      <c r="BJ173" s="17" t="s">
        <v>80</v>
      </c>
      <c r="BK173" s="140">
        <f>ROUND(I173*H173,2)</f>
        <v>0</v>
      </c>
      <c r="BL173" s="17" t="s">
        <v>147</v>
      </c>
      <c r="BM173" s="240" t="s">
        <v>226</v>
      </c>
    </row>
    <row r="174" s="14" customFormat="1">
      <c r="A174" s="14"/>
      <c r="B174" s="252"/>
      <c r="C174" s="253"/>
      <c r="D174" s="243" t="s">
        <v>149</v>
      </c>
      <c r="E174" s="254" t="s">
        <v>1</v>
      </c>
      <c r="F174" s="255" t="s">
        <v>227</v>
      </c>
      <c r="G174" s="253"/>
      <c r="H174" s="256">
        <v>0.057000000000000002</v>
      </c>
      <c r="I174" s="257"/>
      <c r="J174" s="253"/>
      <c r="K174" s="253"/>
      <c r="L174" s="258"/>
      <c r="M174" s="259"/>
      <c r="N174" s="260"/>
      <c r="O174" s="260"/>
      <c r="P174" s="260"/>
      <c r="Q174" s="260"/>
      <c r="R174" s="260"/>
      <c r="S174" s="260"/>
      <c r="T174" s="261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62" t="s">
        <v>149</v>
      </c>
      <c r="AU174" s="262" t="s">
        <v>91</v>
      </c>
      <c r="AV174" s="14" t="s">
        <v>91</v>
      </c>
      <c r="AW174" s="14" t="s">
        <v>30</v>
      </c>
      <c r="AX174" s="14" t="s">
        <v>80</v>
      </c>
      <c r="AY174" s="262" t="s">
        <v>141</v>
      </c>
    </row>
    <row r="175" s="12" customFormat="1" ht="22.8" customHeight="1">
      <c r="A175" s="12"/>
      <c r="B175" s="212"/>
      <c r="C175" s="213"/>
      <c r="D175" s="214" t="s">
        <v>74</v>
      </c>
      <c r="E175" s="226" t="s">
        <v>157</v>
      </c>
      <c r="F175" s="226" t="s">
        <v>228</v>
      </c>
      <c r="G175" s="213"/>
      <c r="H175" s="213"/>
      <c r="I175" s="216"/>
      <c r="J175" s="227">
        <f>BK175</f>
        <v>0</v>
      </c>
      <c r="K175" s="213"/>
      <c r="L175" s="218"/>
      <c r="M175" s="219"/>
      <c r="N175" s="220"/>
      <c r="O175" s="220"/>
      <c r="P175" s="221">
        <f>SUM(P176:P183)</f>
        <v>0</v>
      </c>
      <c r="Q175" s="220"/>
      <c r="R175" s="221">
        <f>SUM(R176:R183)</f>
        <v>8.4442552000000024</v>
      </c>
      <c r="S175" s="220"/>
      <c r="T175" s="222">
        <f>SUM(T176:T183)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23" t="s">
        <v>80</v>
      </c>
      <c r="AT175" s="224" t="s">
        <v>74</v>
      </c>
      <c r="AU175" s="224" t="s">
        <v>80</v>
      </c>
      <c r="AY175" s="223" t="s">
        <v>141</v>
      </c>
      <c r="BK175" s="225">
        <f>SUM(BK176:BK183)</f>
        <v>0</v>
      </c>
    </row>
    <row r="176" s="2" customFormat="1" ht="24.15" customHeight="1">
      <c r="A176" s="40"/>
      <c r="B176" s="41"/>
      <c r="C176" s="228" t="s">
        <v>229</v>
      </c>
      <c r="D176" s="228" t="s">
        <v>143</v>
      </c>
      <c r="E176" s="229" t="s">
        <v>230</v>
      </c>
      <c r="F176" s="230" t="s">
        <v>231</v>
      </c>
      <c r="G176" s="231" t="s">
        <v>146</v>
      </c>
      <c r="H176" s="232">
        <v>28.84</v>
      </c>
      <c r="I176" s="233"/>
      <c r="J176" s="234">
        <f>ROUND(I176*H176,2)</f>
        <v>0</v>
      </c>
      <c r="K176" s="235"/>
      <c r="L176" s="43"/>
      <c r="M176" s="236" t="s">
        <v>1</v>
      </c>
      <c r="N176" s="237" t="s">
        <v>40</v>
      </c>
      <c r="O176" s="93"/>
      <c r="P176" s="238">
        <f>O176*H176</f>
        <v>0</v>
      </c>
      <c r="Q176" s="238">
        <v>0.26878000000000002</v>
      </c>
      <c r="R176" s="238">
        <f>Q176*H176</f>
        <v>7.7516152000000007</v>
      </c>
      <c r="S176" s="238">
        <v>0</v>
      </c>
      <c r="T176" s="239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40" t="s">
        <v>147</v>
      </c>
      <c r="AT176" s="240" t="s">
        <v>143</v>
      </c>
      <c r="AU176" s="240" t="s">
        <v>91</v>
      </c>
      <c r="AY176" s="17" t="s">
        <v>141</v>
      </c>
      <c r="BE176" s="140">
        <f>IF(N176="základní",J176,0)</f>
        <v>0</v>
      </c>
      <c r="BF176" s="140">
        <f>IF(N176="snížená",J176,0)</f>
        <v>0</v>
      </c>
      <c r="BG176" s="140">
        <f>IF(N176="zákl. přenesená",J176,0)</f>
        <v>0</v>
      </c>
      <c r="BH176" s="140">
        <f>IF(N176="sníž. přenesená",J176,0)</f>
        <v>0</v>
      </c>
      <c r="BI176" s="140">
        <f>IF(N176="nulová",J176,0)</f>
        <v>0</v>
      </c>
      <c r="BJ176" s="17" t="s">
        <v>80</v>
      </c>
      <c r="BK176" s="140">
        <f>ROUND(I176*H176,2)</f>
        <v>0</v>
      </c>
      <c r="BL176" s="17" t="s">
        <v>147</v>
      </c>
      <c r="BM176" s="240" t="s">
        <v>232</v>
      </c>
    </row>
    <row r="177" s="14" customFormat="1">
      <c r="A177" s="14"/>
      <c r="B177" s="252"/>
      <c r="C177" s="253"/>
      <c r="D177" s="243" t="s">
        <v>149</v>
      </c>
      <c r="E177" s="254" t="s">
        <v>1</v>
      </c>
      <c r="F177" s="255" t="s">
        <v>233</v>
      </c>
      <c r="G177" s="253"/>
      <c r="H177" s="256">
        <v>33.600000000000001</v>
      </c>
      <c r="I177" s="257"/>
      <c r="J177" s="253"/>
      <c r="K177" s="253"/>
      <c r="L177" s="258"/>
      <c r="M177" s="259"/>
      <c r="N177" s="260"/>
      <c r="O177" s="260"/>
      <c r="P177" s="260"/>
      <c r="Q177" s="260"/>
      <c r="R177" s="260"/>
      <c r="S177" s="260"/>
      <c r="T177" s="261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62" t="s">
        <v>149</v>
      </c>
      <c r="AU177" s="262" t="s">
        <v>91</v>
      </c>
      <c r="AV177" s="14" t="s">
        <v>91</v>
      </c>
      <c r="AW177" s="14" t="s">
        <v>30</v>
      </c>
      <c r="AX177" s="14" t="s">
        <v>75</v>
      </c>
      <c r="AY177" s="262" t="s">
        <v>141</v>
      </c>
    </row>
    <row r="178" s="14" customFormat="1">
      <c r="A178" s="14"/>
      <c r="B178" s="252"/>
      <c r="C178" s="253"/>
      <c r="D178" s="243" t="s">
        <v>149</v>
      </c>
      <c r="E178" s="254" t="s">
        <v>1</v>
      </c>
      <c r="F178" s="255" t="s">
        <v>234</v>
      </c>
      <c r="G178" s="253"/>
      <c r="H178" s="256">
        <v>-4.7599999999999998</v>
      </c>
      <c r="I178" s="257"/>
      <c r="J178" s="253"/>
      <c r="K178" s="253"/>
      <c r="L178" s="258"/>
      <c r="M178" s="259"/>
      <c r="N178" s="260"/>
      <c r="O178" s="260"/>
      <c r="P178" s="260"/>
      <c r="Q178" s="260"/>
      <c r="R178" s="260"/>
      <c r="S178" s="260"/>
      <c r="T178" s="261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62" t="s">
        <v>149</v>
      </c>
      <c r="AU178" s="262" t="s">
        <v>91</v>
      </c>
      <c r="AV178" s="14" t="s">
        <v>91</v>
      </c>
      <c r="AW178" s="14" t="s">
        <v>30</v>
      </c>
      <c r="AX178" s="14" t="s">
        <v>75</v>
      </c>
      <c r="AY178" s="262" t="s">
        <v>141</v>
      </c>
    </row>
    <row r="179" s="15" customFormat="1">
      <c r="A179" s="15"/>
      <c r="B179" s="263"/>
      <c r="C179" s="264"/>
      <c r="D179" s="243" t="s">
        <v>149</v>
      </c>
      <c r="E179" s="265" t="s">
        <v>1</v>
      </c>
      <c r="F179" s="266" t="s">
        <v>235</v>
      </c>
      <c r="G179" s="264"/>
      <c r="H179" s="267">
        <v>28.840000000000003</v>
      </c>
      <c r="I179" s="268"/>
      <c r="J179" s="264"/>
      <c r="K179" s="264"/>
      <c r="L179" s="269"/>
      <c r="M179" s="270"/>
      <c r="N179" s="271"/>
      <c r="O179" s="271"/>
      <c r="P179" s="271"/>
      <c r="Q179" s="271"/>
      <c r="R179" s="271"/>
      <c r="S179" s="271"/>
      <c r="T179" s="272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73" t="s">
        <v>149</v>
      </c>
      <c r="AU179" s="273" t="s">
        <v>91</v>
      </c>
      <c r="AV179" s="15" t="s">
        <v>147</v>
      </c>
      <c r="AW179" s="15" t="s">
        <v>30</v>
      </c>
      <c r="AX179" s="15" t="s">
        <v>80</v>
      </c>
      <c r="AY179" s="273" t="s">
        <v>141</v>
      </c>
    </row>
    <row r="180" s="2" customFormat="1" ht="21.75" customHeight="1">
      <c r="A180" s="40"/>
      <c r="B180" s="41"/>
      <c r="C180" s="228" t="s">
        <v>236</v>
      </c>
      <c r="D180" s="228" t="s">
        <v>143</v>
      </c>
      <c r="E180" s="229" t="s">
        <v>237</v>
      </c>
      <c r="F180" s="230" t="s">
        <v>238</v>
      </c>
      <c r="G180" s="231" t="s">
        <v>239</v>
      </c>
      <c r="H180" s="232">
        <v>8</v>
      </c>
      <c r="I180" s="233"/>
      <c r="J180" s="234">
        <f>ROUND(I180*H180,2)</f>
        <v>0</v>
      </c>
      <c r="K180" s="235"/>
      <c r="L180" s="43"/>
      <c r="M180" s="236" t="s">
        <v>1</v>
      </c>
      <c r="N180" s="237" t="s">
        <v>40</v>
      </c>
      <c r="O180" s="93"/>
      <c r="P180" s="238">
        <f>O180*H180</f>
        <v>0</v>
      </c>
      <c r="Q180" s="238">
        <v>0.04555</v>
      </c>
      <c r="R180" s="238">
        <f>Q180*H180</f>
        <v>0.3644</v>
      </c>
      <c r="S180" s="238">
        <v>0</v>
      </c>
      <c r="T180" s="239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40" t="s">
        <v>147</v>
      </c>
      <c r="AT180" s="240" t="s">
        <v>143</v>
      </c>
      <c r="AU180" s="240" t="s">
        <v>91</v>
      </c>
      <c r="AY180" s="17" t="s">
        <v>141</v>
      </c>
      <c r="BE180" s="140">
        <f>IF(N180="základní",J180,0)</f>
        <v>0</v>
      </c>
      <c r="BF180" s="140">
        <f>IF(N180="snížená",J180,0)</f>
        <v>0</v>
      </c>
      <c r="BG180" s="140">
        <f>IF(N180="zákl. přenesená",J180,0)</f>
        <v>0</v>
      </c>
      <c r="BH180" s="140">
        <f>IF(N180="sníž. přenesená",J180,0)</f>
        <v>0</v>
      </c>
      <c r="BI180" s="140">
        <f>IF(N180="nulová",J180,0)</f>
        <v>0</v>
      </c>
      <c r="BJ180" s="17" t="s">
        <v>80</v>
      </c>
      <c r="BK180" s="140">
        <f>ROUND(I180*H180,2)</f>
        <v>0</v>
      </c>
      <c r="BL180" s="17" t="s">
        <v>147</v>
      </c>
      <c r="BM180" s="240" t="s">
        <v>240</v>
      </c>
    </row>
    <row r="181" s="2" customFormat="1" ht="21.75" customHeight="1">
      <c r="A181" s="40"/>
      <c r="B181" s="41"/>
      <c r="C181" s="228" t="s">
        <v>241</v>
      </c>
      <c r="D181" s="228" t="s">
        <v>143</v>
      </c>
      <c r="E181" s="229" t="s">
        <v>242</v>
      </c>
      <c r="F181" s="230" t="s">
        <v>243</v>
      </c>
      <c r="G181" s="231" t="s">
        <v>239</v>
      </c>
      <c r="H181" s="232">
        <v>4</v>
      </c>
      <c r="I181" s="233"/>
      <c r="J181" s="234">
        <f>ROUND(I181*H181,2)</f>
        <v>0</v>
      </c>
      <c r="K181" s="235"/>
      <c r="L181" s="43"/>
      <c r="M181" s="236" t="s">
        <v>1</v>
      </c>
      <c r="N181" s="237" t="s">
        <v>40</v>
      </c>
      <c r="O181" s="93"/>
      <c r="P181" s="238">
        <f>O181*H181</f>
        <v>0</v>
      </c>
      <c r="Q181" s="238">
        <v>0.081850000000000006</v>
      </c>
      <c r="R181" s="238">
        <f>Q181*H181</f>
        <v>0.32740000000000002</v>
      </c>
      <c r="S181" s="238">
        <v>0</v>
      </c>
      <c r="T181" s="239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40" t="s">
        <v>147</v>
      </c>
      <c r="AT181" s="240" t="s">
        <v>143</v>
      </c>
      <c r="AU181" s="240" t="s">
        <v>91</v>
      </c>
      <c r="AY181" s="17" t="s">
        <v>141</v>
      </c>
      <c r="BE181" s="140">
        <f>IF(N181="základní",J181,0)</f>
        <v>0</v>
      </c>
      <c r="BF181" s="140">
        <f>IF(N181="snížená",J181,0)</f>
        <v>0</v>
      </c>
      <c r="BG181" s="140">
        <f>IF(N181="zákl. přenesená",J181,0)</f>
        <v>0</v>
      </c>
      <c r="BH181" s="140">
        <f>IF(N181="sníž. přenesená",J181,0)</f>
        <v>0</v>
      </c>
      <c r="BI181" s="140">
        <f>IF(N181="nulová",J181,0)</f>
        <v>0</v>
      </c>
      <c r="BJ181" s="17" t="s">
        <v>80</v>
      </c>
      <c r="BK181" s="140">
        <f>ROUND(I181*H181,2)</f>
        <v>0</v>
      </c>
      <c r="BL181" s="17" t="s">
        <v>147</v>
      </c>
      <c r="BM181" s="240" t="s">
        <v>244</v>
      </c>
    </row>
    <row r="182" s="2" customFormat="1" ht="24.15" customHeight="1">
      <c r="A182" s="40"/>
      <c r="B182" s="41"/>
      <c r="C182" s="228" t="s">
        <v>7</v>
      </c>
      <c r="D182" s="228" t="s">
        <v>143</v>
      </c>
      <c r="E182" s="229" t="s">
        <v>245</v>
      </c>
      <c r="F182" s="230" t="s">
        <v>246</v>
      </c>
      <c r="G182" s="231" t="s">
        <v>247</v>
      </c>
      <c r="H182" s="232">
        <v>6</v>
      </c>
      <c r="I182" s="233"/>
      <c r="J182" s="234">
        <f>ROUND(I182*H182,2)</f>
        <v>0</v>
      </c>
      <c r="K182" s="235"/>
      <c r="L182" s="43"/>
      <c r="M182" s="236" t="s">
        <v>1</v>
      </c>
      <c r="N182" s="237" t="s">
        <v>40</v>
      </c>
      <c r="O182" s="93"/>
      <c r="P182" s="238">
        <f>O182*H182</f>
        <v>0</v>
      </c>
      <c r="Q182" s="238">
        <v>0.00013999999999999999</v>
      </c>
      <c r="R182" s="238">
        <f>Q182*H182</f>
        <v>0.00083999999999999993</v>
      </c>
      <c r="S182" s="238">
        <v>0</v>
      </c>
      <c r="T182" s="239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40" t="s">
        <v>147</v>
      </c>
      <c r="AT182" s="240" t="s">
        <v>143</v>
      </c>
      <c r="AU182" s="240" t="s">
        <v>91</v>
      </c>
      <c r="AY182" s="17" t="s">
        <v>141</v>
      </c>
      <c r="BE182" s="140">
        <f>IF(N182="základní",J182,0)</f>
        <v>0</v>
      </c>
      <c r="BF182" s="140">
        <f>IF(N182="snížená",J182,0)</f>
        <v>0</v>
      </c>
      <c r="BG182" s="140">
        <f>IF(N182="zákl. přenesená",J182,0)</f>
        <v>0</v>
      </c>
      <c r="BH182" s="140">
        <f>IF(N182="sníž. přenesená",J182,0)</f>
        <v>0</v>
      </c>
      <c r="BI182" s="140">
        <f>IF(N182="nulová",J182,0)</f>
        <v>0</v>
      </c>
      <c r="BJ182" s="17" t="s">
        <v>80</v>
      </c>
      <c r="BK182" s="140">
        <f>ROUND(I182*H182,2)</f>
        <v>0</v>
      </c>
      <c r="BL182" s="17" t="s">
        <v>147</v>
      </c>
      <c r="BM182" s="240" t="s">
        <v>248</v>
      </c>
    </row>
    <row r="183" s="14" customFormat="1">
      <c r="A183" s="14"/>
      <c r="B183" s="252"/>
      <c r="C183" s="253"/>
      <c r="D183" s="243" t="s">
        <v>149</v>
      </c>
      <c r="E183" s="254" t="s">
        <v>1</v>
      </c>
      <c r="F183" s="255" t="s">
        <v>249</v>
      </c>
      <c r="G183" s="253"/>
      <c r="H183" s="256">
        <v>6</v>
      </c>
      <c r="I183" s="257"/>
      <c r="J183" s="253"/>
      <c r="K183" s="253"/>
      <c r="L183" s="258"/>
      <c r="M183" s="259"/>
      <c r="N183" s="260"/>
      <c r="O183" s="260"/>
      <c r="P183" s="260"/>
      <c r="Q183" s="260"/>
      <c r="R183" s="260"/>
      <c r="S183" s="260"/>
      <c r="T183" s="261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62" t="s">
        <v>149</v>
      </c>
      <c r="AU183" s="262" t="s">
        <v>91</v>
      </c>
      <c r="AV183" s="14" t="s">
        <v>91</v>
      </c>
      <c r="AW183" s="14" t="s">
        <v>30</v>
      </c>
      <c r="AX183" s="14" t="s">
        <v>80</v>
      </c>
      <c r="AY183" s="262" t="s">
        <v>141</v>
      </c>
    </row>
    <row r="184" s="12" customFormat="1" ht="22.8" customHeight="1">
      <c r="A184" s="12"/>
      <c r="B184" s="212"/>
      <c r="C184" s="213"/>
      <c r="D184" s="214" t="s">
        <v>74</v>
      </c>
      <c r="E184" s="226" t="s">
        <v>147</v>
      </c>
      <c r="F184" s="226" t="s">
        <v>250</v>
      </c>
      <c r="G184" s="213"/>
      <c r="H184" s="213"/>
      <c r="I184" s="216"/>
      <c r="J184" s="227">
        <f>BK184</f>
        <v>0</v>
      </c>
      <c r="K184" s="213"/>
      <c r="L184" s="218"/>
      <c r="M184" s="219"/>
      <c r="N184" s="220"/>
      <c r="O184" s="220"/>
      <c r="P184" s="221">
        <f>SUM(P185:P192)</f>
        <v>0</v>
      </c>
      <c r="Q184" s="220"/>
      <c r="R184" s="221">
        <f>SUM(R185:R192)</f>
        <v>1.4835944800000003</v>
      </c>
      <c r="S184" s="220"/>
      <c r="T184" s="222">
        <f>SUM(T185:T192)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23" t="s">
        <v>80</v>
      </c>
      <c r="AT184" s="224" t="s">
        <v>74</v>
      </c>
      <c r="AU184" s="224" t="s">
        <v>80</v>
      </c>
      <c r="AY184" s="223" t="s">
        <v>141</v>
      </c>
      <c r="BK184" s="225">
        <f>SUM(BK185:BK192)</f>
        <v>0</v>
      </c>
    </row>
    <row r="185" s="2" customFormat="1" ht="33" customHeight="1">
      <c r="A185" s="40"/>
      <c r="B185" s="41"/>
      <c r="C185" s="228" t="s">
        <v>251</v>
      </c>
      <c r="D185" s="228" t="s">
        <v>143</v>
      </c>
      <c r="E185" s="229" t="s">
        <v>252</v>
      </c>
      <c r="F185" s="230" t="s">
        <v>253</v>
      </c>
      <c r="G185" s="231" t="s">
        <v>247</v>
      </c>
      <c r="H185" s="232">
        <v>22.399999999999999</v>
      </c>
      <c r="I185" s="233"/>
      <c r="J185" s="234">
        <f>ROUND(I185*H185,2)</f>
        <v>0</v>
      </c>
      <c r="K185" s="235"/>
      <c r="L185" s="43"/>
      <c r="M185" s="236" t="s">
        <v>1</v>
      </c>
      <c r="N185" s="237" t="s">
        <v>40</v>
      </c>
      <c r="O185" s="93"/>
      <c r="P185" s="238">
        <f>O185*H185</f>
        <v>0</v>
      </c>
      <c r="Q185" s="238">
        <v>0.017299999999999999</v>
      </c>
      <c r="R185" s="238">
        <f>Q185*H185</f>
        <v>0.38751999999999998</v>
      </c>
      <c r="S185" s="238">
        <v>0</v>
      </c>
      <c r="T185" s="239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40" t="s">
        <v>147</v>
      </c>
      <c r="AT185" s="240" t="s">
        <v>143</v>
      </c>
      <c r="AU185" s="240" t="s">
        <v>91</v>
      </c>
      <c r="AY185" s="17" t="s">
        <v>141</v>
      </c>
      <c r="BE185" s="140">
        <f>IF(N185="základní",J185,0)</f>
        <v>0</v>
      </c>
      <c r="BF185" s="140">
        <f>IF(N185="snížená",J185,0)</f>
        <v>0</v>
      </c>
      <c r="BG185" s="140">
        <f>IF(N185="zákl. přenesená",J185,0)</f>
        <v>0</v>
      </c>
      <c r="BH185" s="140">
        <f>IF(N185="sníž. přenesená",J185,0)</f>
        <v>0</v>
      </c>
      <c r="BI185" s="140">
        <f>IF(N185="nulová",J185,0)</f>
        <v>0</v>
      </c>
      <c r="BJ185" s="17" t="s">
        <v>80</v>
      </c>
      <c r="BK185" s="140">
        <f>ROUND(I185*H185,2)</f>
        <v>0</v>
      </c>
      <c r="BL185" s="17" t="s">
        <v>147</v>
      </c>
      <c r="BM185" s="240" t="s">
        <v>254</v>
      </c>
    </row>
    <row r="186" s="14" customFormat="1">
      <c r="A186" s="14"/>
      <c r="B186" s="252"/>
      <c r="C186" s="253"/>
      <c r="D186" s="243" t="s">
        <v>149</v>
      </c>
      <c r="E186" s="254" t="s">
        <v>1</v>
      </c>
      <c r="F186" s="255" t="s">
        <v>255</v>
      </c>
      <c r="G186" s="253"/>
      <c r="H186" s="256">
        <v>22.399999999999999</v>
      </c>
      <c r="I186" s="257"/>
      <c r="J186" s="253"/>
      <c r="K186" s="253"/>
      <c r="L186" s="258"/>
      <c r="M186" s="259"/>
      <c r="N186" s="260"/>
      <c r="O186" s="260"/>
      <c r="P186" s="260"/>
      <c r="Q186" s="260"/>
      <c r="R186" s="260"/>
      <c r="S186" s="260"/>
      <c r="T186" s="261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62" t="s">
        <v>149</v>
      </c>
      <c r="AU186" s="262" t="s">
        <v>91</v>
      </c>
      <c r="AV186" s="14" t="s">
        <v>91</v>
      </c>
      <c r="AW186" s="14" t="s">
        <v>30</v>
      </c>
      <c r="AX186" s="14" t="s">
        <v>80</v>
      </c>
      <c r="AY186" s="262" t="s">
        <v>141</v>
      </c>
    </row>
    <row r="187" s="2" customFormat="1" ht="16.5" customHeight="1">
      <c r="A187" s="40"/>
      <c r="B187" s="41"/>
      <c r="C187" s="228" t="s">
        <v>256</v>
      </c>
      <c r="D187" s="228" t="s">
        <v>143</v>
      </c>
      <c r="E187" s="229" t="s">
        <v>257</v>
      </c>
      <c r="F187" s="230" t="s">
        <v>258</v>
      </c>
      <c r="G187" s="231" t="s">
        <v>154</v>
      </c>
      <c r="H187" s="232">
        <v>0.41199999999999998</v>
      </c>
      <c r="I187" s="233"/>
      <c r="J187" s="234">
        <f>ROUND(I187*H187,2)</f>
        <v>0</v>
      </c>
      <c r="K187" s="235"/>
      <c r="L187" s="43"/>
      <c r="M187" s="236" t="s">
        <v>1</v>
      </c>
      <c r="N187" s="237" t="s">
        <v>40</v>
      </c>
      <c r="O187" s="93"/>
      <c r="P187" s="238">
        <f>O187*H187</f>
        <v>0</v>
      </c>
      <c r="Q187" s="238">
        <v>2.5019800000000001</v>
      </c>
      <c r="R187" s="238">
        <f>Q187*H187</f>
        <v>1.0308157600000001</v>
      </c>
      <c r="S187" s="238">
        <v>0</v>
      </c>
      <c r="T187" s="239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40" t="s">
        <v>147</v>
      </c>
      <c r="AT187" s="240" t="s">
        <v>143</v>
      </c>
      <c r="AU187" s="240" t="s">
        <v>91</v>
      </c>
      <c r="AY187" s="17" t="s">
        <v>141</v>
      </c>
      <c r="BE187" s="140">
        <f>IF(N187="základní",J187,0)</f>
        <v>0</v>
      </c>
      <c r="BF187" s="140">
        <f>IF(N187="snížená",J187,0)</f>
        <v>0</v>
      </c>
      <c r="BG187" s="140">
        <f>IF(N187="zákl. přenesená",J187,0)</f>
        <v>0</v>
      </c>
      <c r="BH187" s="140">
        <f>IF(N187="sníž. přenesená",J187,0)</f>
        <v>0</v>
      </c>
      <c r="BI187" s="140">
        <f>IF(N187="nulová",J187,0)</f>
        <v>0</v>
      </c>
      <c r="BJ187" s="17" t="s">
        <v>80</v>
      </c>
      <c r="BK187" s="140">
        <f>ROUND(I187*H187,2)</f>
        <v>0</v>
      </c>
      <c r="BL187" s="17" t="s">
        <v>147</v>
      </c>
      <c r="BM187" s="240" t="s">
        <v>259</v>
      </c>
    </row>
    <row r="188" s="14" customFormat="1">
      <c r="A188" s="14"/>
      <c r="B188" s="252"/>
      <c r="C188" s="253"/>
      <c r="D188" s="243" t="s">
        <v>149</v>
      </c>
      <c r="E188" s="254" t="s">
        <v>1</v>
      </c>
      <c r="F188" s="255" t="s">
        <v>260</v>
      </c>
      <c r="G188" s="253"/>
      <c r="H188" s="256">
        <v>0.41199999999999998</v>
      </c>
      <c r="I188" s="257"/>
      <c r="J188" s="253"/>
      <c r="K188" s="253"/>
      <c r="L188" s="258"/>
      <c r="M188" s="259"/>
      <c r="N188" s="260"/>
      <c r="O188" s="260"/>
      <c r="P188" s="260"/>
      <c r="Q188" s="260"/>
      <c r="R188" s="260"/>
      <c r="S188" s="260"/>
      <c r="T188" s="261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62" t="s">
        <v>149</v>
      </c>
      <c r="AU188" s="262" t="s">
        <v>91</v>
      </c>
      <c r="AV188" s="14" t="s">
        <v>91</v>
      </c>
      <c r="AW188" s="14" t="s">
        <v>30</v>
      </c>
      <c r="AX188" s="14" t="s">
        <v>80</v>
      </c>
      <c r="AY188" s="262" t="s">
        <v>141</v>
      </c>
    </row>
    <row r="189" s="2" customFormat="1" ht="24.15" customHeight="1">
      <c r="A189" s="40"/>
      <c r="B189" s="41"/>
      <c r="C189" s="228" t="s">
        <v>261</v>
      </c>
      <c r="D189" s="228" t="s">
        <v>143</v>
      </c>
      <c r="E189" s="229" t="s">
        <v>262</v>
      </c>
      <c r="F189" s="230" t="s">
        <v>263</v>
      </c>
      <c r="G189" s="231" t="s">
        <v>210</v>
      </c>
      <c r="H189" s="232">
        <v>0.062</v>
      </c>
      <c r="I189" s="233"/>
      <c r="J189" s="234">
        <f>ROUND(I189*H189,2)</f>
        <v>0</v>
      </c>
      <c r="K189" s="235"/>
      <c r="L189" s="43"/>
      <c r="M189" s="236" t="s">
        <v>1</v>
      </c>
      <c r="N189" s="237" t="s">
        <v>40</v>
      </c>
      <c r="O189" s="93"/>
      <c r="P189" s="238">
        <f>O189*H189</f>
        <v>0</v>
      </c>
      <c r="Q189" s="238">
        <v>1.0525599999999999</v>
      </c>
      <c r="R189" s="238">
        <f>Q189*H189</f>
        <v>0.065258719999999992</v>
      </c>
      <c r="S189" s="238">
        <v>0</v>
      </c>
      <c r="T189" s="239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40" t="s">
        <v>147</v>
      </c>
      <c r="AT189" s="240" t="s">
        <v>143</v>
      </c>
      <c r="AU189" s="240" t="s">
        <v>91</v>
      </c>
      <c r="AY189" s="17" t="s">
        <v>141</v>
      </c>
      <c r="BE189" s="140">
        <f>IF(N189="základní",J189,0)</f>
        <v>0</v>
      </c>
      <c r="BF189" s="140">
        <f>IF(N189="snížená",J189,0)</f>
        <v>0</v>
      </c>
      <c r="BG189" s="140">
        <f>IF(N189="zákl. přenesená",J189,0)</f>
        <v>0</v>
      </c>
      <c r="BH189" s="140">
        <f>IF(N189="sníž. přenesená",J189,0)</f>
        <v>0</v>
      </c>
      <c r="BI189" s="140">
        <f>IF(N189="nulová",J189,0)</f>
        <v>0</v>
      </c>
      <c r="BJ189" s="17" t="s">
        <v>80</v>
      </c>
      <c r="BK189" s="140">
        <f>ROUND(I189*H189,2)</f>
        <v>0</v>
      </c>
      <c r="BL189" s="17" t="s">
        <v>147</v>
      </c>
      <c r="BM189" s="240" t="s">
        <v>264</v>
      </c>
    </row>
    <row r="190" s="14" customFormat="1">
      <c r="A190" s="14"/>
      <c r="B190" s="252"/>
      <c r="C190" s="253"/>
      <c r="D190" s="243" t="s">
        <v>149</v>
      </c>
      <c r="E190" s="254" t="s">
        <v>1</v>
      </c>
      <c r="F190" s="255" t="s">
        <v>265</v>
      </c>
      <c r="G190" s="253"/>
      <c r="H190" s="256">
        <v>0.040000000000000001</v>
      </c>
      <c r="I190" s="257"/>
      <c r="J190" s="253"/>
      <c r="K190" s="253"/>
      <c r="L190" s="258"/>
      <c r="M190" s="259"/>
      <c r="N190" s="260"/>
      <c r="O190" s="260"/>
      <c r="P190" s="260"/>
      <c r="Q190" s="260"/>
      <c r="R190" s="260"/>
      <c r="S190" s="260"/>
      <c r="T190" s="261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62" t="s">
        <v>149</v>
      </c>
      <c r="AU190" s="262" t="s">
        <v>91</v>
      </c>
      <c r="AV190" s="14" t="s">
        <v>91</v>
      </c>
      <c r="AW190" s="14" t="s">
        <v>30</v>
      </c>
      <c r="AX190" s="14" t="s">
        <v>75</v>
      </c>
      <c r="AY190" s="262" t="s">
        <v>141</v>
      </c>
    </row>
    <row r="191" s="14" customFormat="1">
      <c r="A191" s="14"/>
      <c r="B191" s="252"/>
      <c r="C191" s="253"/>
      <c r="D191" s="243" t="s">
        <v>149</v>
      </c>
      <c r="E191" s="254" t="s">
        <v>1</v>
      </c>
      <c r="F191" s="255" t="s">
        <v>266</v>
      </c>
      <c r="G191" s="253"/>
      <c r="H191" s="256">
        <v>0.021999999999999999</v>
      </c>
      <c r="I191" s="257"/>
      <c r="J191" s="253"/>
      <c r="K191" s="253"/>
      <c r="L191" s="258"/>
      <c r="M191" s="259"/>
      <c r="N191" s="260"/>
      <c r="O191" s="260"/>
      <c r="P191" s="260"/>
      <c r="Q191" s="260"/>
      <c r="R191" s="260"/>
      <c r="S191" s="260"/>
      <c r="T191" s="261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62" t="s">
        <v>149</v>
      </c>
      <c r="AU191" s="262" t="s">
        <v>91</v>
      </c>
      <c r="AV191" s="14" t="s">
        <v>91</v>
      </c>
      <c r="AW191" s="14" t="s">
        <v>30</v>
      </c>
      <c r="AX191" s="14" t="s">
        <v>75</v>
      </c>
      <c r="AY191" s="262" t="s">
        <v>141</v>
      </c>
    </row>
    <row r="192" s="15" customFormat="1">
      <c r="A192" s="15"/>
      <c r="B192" s="263"/>
      <c r="C192" s="264"/>
      <c r="D192" s="243" t="s">
        <v>149</v>
      </c>
      <c r="E192" s="265" t="s">
        <v>1</v>
      </c>
      <c r="F192" s="266" t="s">
        <v>235</v>
      </c>
      <c r="G192" s="264"/>
      <c r="H192" s="267">
        <v>0.062</v>
      </c>
      <c r="I192" s="268"/>
      <c r="J192" s="264"/>
      <c r="K192" s="264"/>
      <c r="L192" s="269"/>
      <c r="M192" s="270"/>
      <c r="N192" s="271"/>
      <c r="O192" s="271"/>
      <c r="P192" s="271"/>
      <c r="Q192" s="271"/>
      <c r="R192" s="271"/>
      <c r="S192" s="271"/>
      <c r="T192" s="272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73" t="s">
        <v>149</v>
      </c>
      <c r="AU192" s="273" t="s">
        <v>91</v>
      </c>
      <c r="AV192" s="15" t="s">
        <v>147</v>
      </c>
      <c r="AW192" s="15" t="s">
        <v>30</v>
      </c>
      <c r="AX192" s="15" t="s">
        <v>80</v>
      </c>
      <c r="AY192" s="273" t="s">
        <v>141</v>
      </c>
    </row>
    <row r="193" s="12" customFormat="1" ht="22.8" customHeight="1">
      <c r="A193" s="12"/>
      <c r="B193" s="212"/>
      <c r="C193" s="213"/>
      <c r="D193" s="214" t="s">
        <v>74</v>
      </c>
      <c r="E193" s="226" t="s">
        <v>166</v>
      </c>
      <c r="F193" s="226" t="s">
        <v>267</v>
      </c>
      <c r="G193" s="213"/>
      <c r="H193" s="213"/>
      <c r="I193" s="216"/>
      <c r="J193" s="227">
        <f>BK193</f>
        <v>0</v>
      </c>
      <c r="K193" s="213"/>
      <c r="L193" s="218"/>
      <c r="M193" s="219"/>
      <c r="N193" s="220"/>
      <c r="O193" s="220"/>
      <c r="P193" s="221">
        <f>SUM(P194:P199)</f>
        <v>0</v>
      </c>
      <c r="Q193" s="220"/>
      <c r="R193" s="221">
        <f>SUM(R194:R199)</f>
        <v>3.207516</v>
      </c>
      <c r="S193" s="220"/>
      <c r="T193" s="222">
        <f>SUM(T194:T199)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223" t="s">
        <v>80</v>
      </c>
      <c r="AT193" s="224" t="s">
        <v>74</v>
      </c>
      <c r="AU193" s="224" t="s">
        <v>80</v>
      </c>
      <c r="AY193" s="223" t="s">
        <v>141</v>
      </c>
      <c r="BK193" s="225">
        <f>SUM(BK194:BK199)</f>
        <v>0</v>
      </c>
    </row>
    <row r="194" s="2" customFormat="1" ht="21.75" customHeight="1">
      <c r="A194" s="40"/>
      <c r="B194" s="41"/>
      <c r="C194" s="228" t="s">
        <v>268</v>
      </c>
      <c r="D194" s="228" t="s">
        <v>143</v>
      </c>
      <c r="E194" s="229" t="s">
        <v>269</v>
      </c>
      <c r="F194" s="230" t="s">
        <v>270</v>
      </c>
      <c r="G194" s="231" t="s">
        <v>146</v>
      </c>
      <c r="H194" s="232">
        <v>15.6</v>
      </c>
      <c r="I194" s="233"/>
      <c r="J194" s="234">
        <f>ROUND(I194*H194,2)</f>
        <v>0</v>
      </c>
      <c r="K194" s="235"/>
      <c r="L194" s="43"/>
      <c r="M194" s="236" t="s">
        <v>1</v>
      </c>
      <c r="N194" s="237" t="s">
        <v>40</v>
      </c>
      <c r="O194" s="93"/>
      <c r="P194" s="238">
        <f>O194*H194</f>
        <v>0</v>
      </c>
      <c r="Q194" s="238">
        <v>0</v>
      </c>
      <c r="R194" s="238">
        <f>Q194*H194</f>
        <v>0</v>
      </c>
      <c r="S194" s="238">
        <v>0</v>
      </c>
      <c r="T194" s="239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40" t="s">
        <v>147</v>
      </c>
      <c r="AT194" s="240" t="s">
        <v>143</v>
      </c>
      <c r="AU194" s="240" t="s">
        <v>91</v>
      </c>
      <c r="AY194" s="17" t="s">
        <v>141</v>
      </c>
      <c r="BE194" s="140">
        <f>IF(N194="základní",J194,0)</f>
        <v>0</v>
      </c>
      <c r="BF194" s="140">
        <f>IF(N194="snížená",J194,0)</f>
        <v>0</v>
      </c>
      <c r="BG194" s="140">
        <f>IF(N194="zákl. přenesená",J194,0)</f>
        <v>0</v>
      </c>
      <c r="BH194" s="140">
        <f>IF(N194="sníž. přenesená",J194,0)</f>
        <v>0</v>
      </c>
      <c r="BI194" s="140">
        <f>IF(N194="nulová",J194,0)</f>
        <v>0</v>
      </c>
      <c r="BJ194" s="17" t="s">
        <v>80</v>
      </c>
      <c r="BK194" s="140">
        <f>ROUND(I194*H194,2)</f>
        <v>0</v>
      </c>
      <c r="BL194" s="17" t="s">
        <v>147</v>
      </c>
      <c r="BM194" s="240" t="s">
        <v>271</v>
      </c>
    </row>
    <row r="195" s="14" customFormat="1">
      <c r="A195" s="14"/>
      <c r="B195" s="252"/>
      <c r="C195" s="253"/>
      <c r="D195" s="243" t="s">
        <v>149</v>
      </c>
      <c r="E195" s="254" t="s">
        <v>1</v>
      </c>
      <c r="F195" s="255" t="s">
        <v>272</v>
      </c>
      <c r="G195" s="253"/>
      <c r="H195" s="256">
        <v>15.6</v>
      </c>
      <c r="I195" s="257"/>
      <c r="J195" s="253"/>
      <c r="K195" s="253"/>
      <c r="L195" s="258"/>
      <c r="M195" s="259"/>
      <c r="N195" s="260"/>
      <c r="O195" s="260"/>
      <c r="P195" s="260"/>
      <c r="Q195" s="260"/>
      <c r="R195" s="260"/>
      <c r="S195" s="260"/>
      <c r="T195" s="261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62" t="s">
        <v>149</v>
      </c>
      <c r="AU195" s="262" t="s">
        <v>91</v>
      </c>
      <c r="AV195" s="14" t="s">
        <v>91</v>
      </c>
      <c r="AW195" s="14" t="s">
        <v>30</v>
      </c>
      <c r="AX195" s="14" t="s">
        <v>80</v>
      </c>
      <c r="AY195" s="262" t="s">
        <v>141</v>
      </c>
    </row>
    <row r="196" s="2" customFormat="1" ht="24.15" customHeight="1">
      <c r="A196" s="40"/>
      <c r="B196" s="41"/>
      <c r="C196" s="228" t="s">
        <v>273</v>
      </c>
      <c r="D196" s="228" t="s">
        <v>143</v>
      </c>
      <c r="E196" s="229" t="s">
        <v>274</v>
      </c>
      <c r="F196" s="230" t="s">
        <v>275</v>
      </c>
      <c r="G196" s="231" t="s">
        <v>146</v>
      </c>
      <c r="H196" s="232">
        <v>15.6</v>
      </c>
      <c r="I196" s="233"/>
      <c r="J196" s="234">
        <f>ROUND(I196*H196,2)</f>
        <v>0</v>
      </c>
      <c r="K196" s="235"/>
      <c r="L196" s="43"/>
      <c r="M196" s="236" t="s">
        <v>1</v>
      </c>
      <c r="N196" s="237" t="s">
        <v>40</v>
      </c>
      <c r="O196" s="93"/>
      <c r="P196" s="238">
        <f>O196*H196</f>
        <v>0</v>
      </c>
      <c r="Q196" s="238">
        <v>0.089219999999999994</v>
      </c>
      <c r="R196" s="238">
        <f>Q196*H196</f>
        <v>1.391832</v>
      </c>
      <c r="S196" s="238">
        <v>0</v>
      </c>
      <c r="T196" s="239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40" t="s">
        <v>147</v>
      </c>
      <c r="AT196" s="240" t="s">
        <v>143</v>
      </c>
      <c r="AU196" s="240" t="s">
        <v>91</v>
      </c>
      <c r="AY196" s="17" t="s">
        <v>141</v>
      </c>
      <c r="BE196" s="140">
        <f>IF(N196="základní",J196,0)</f>
        <v>0</v>
      </c>
      <c r="BF196" s="140">
        <f>IF(N196="snížená",J196,0)</f>
        <v>0</v>
      </c>
      <c r="BG196" s="140">
        <f>IF(N196="zákl. přenesená",J196,0)</f>
        <v>0</v>
      </c>
      <c r="BH196" s="140">
        <f>IF(N196="sníž. přenesená",J196,0)</f>
        <v>0</v>
      </c>
      <c r="BI196" s="140">
        <f>IF(N196="nulová",J196,0)</f>
        <v>0</v>
      </c>
      <c r="BJ196" s="17" t="s">
        <v>80</v>
      </c>
      <c r="BK196" s="140">
        <f>ROUND(I196*H196,2)</f>
        <v>0</v>
      </c>
      <c r="BL196" s="17" t="s">
        <v>147</v>
      </c>
      <c r="BM196" s="240" t="s">
        <v>276</v>
      </c>
    </row>
    <row r="197" s="2" customFormat="1" ht="24.15" customHeight="1">
      <c r="A197" s="40"/>
      <c r="B197" s="41"/>
      <c r="C197" s="274" t="s">
        <v>277</v>
      </c>
      <c r="D197" s="274" t="s">
        <v>278</v>
      </c>
      <c r="E197" s="275" t="s">
        <v>279</v>
      </c>
      <c r="F197" s="276" t="s">
        <v>280</v>
      </c>
      <c r="G197" s="277" t="s">
        <v>146</v>
      </c>
      <c r="H197" s="278">
        <v>16.068000000000001</v>
      </c>
      <c r="I197" s="279"/>
      <c r="J197" s="280">
        <f>ROUND(I197*H197,2)</f>
        <v>0</v>
      </c>
      <c r="K197" s="281"/>
      <c r="L197" s="282"/>
      <c r="M197" s="283" t="s">
        <v>1</v>
      </c>
      <c r="N197" s="284" t="s">
        <v>40</v>
      </c>
      <c r="O197" s="93"/>
      <c r="P197" s="238">
        <f>O197*H197</f>
        <v>0</v>
      </c>
      <c r="Q197" s="238">
        <v>0.113</v>
      </c>
      <c r="R197" s="238">
        <f>Q197*H197</f>
        <v>1.8156840000000003</v>
      </c>
      <c r="S197" s="238">
        <v>0</v>
      </c>
      <c r="T197" s="239">
        <f>S197*H197</f>
        <v>0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40" t="s">
        <v>179</v>
      </c>
      <c r="AT197" s="240" t="s">
        <v>278</v>
      </c>
      <c r="AU197" s="240" t="s">
        <v>91</v>
      </c>
      <c r="AY197" s="17" t="s">
        <v>141</v>
      </c>
      <c r="BE197" s="140">
        <f>IF(N197="základní",J197,0)</f>
        <v>0</v>
      </c>
      <c r="BF197" s="140">
        <f>IF(N197="snížená",J197,0)</f>
        <v>0</v>
      </c>
      <c r="BG197" s="140">
        <f>IF(N197="zákl. přenesená",J197,0)</f>
        <v>0</v>
      </c>
      <c r="BH197" s="140">
        <f>IF(N197="sníž. přenesená",J197,0)</f>
        <v>0</v>
      </c>
      <c r="BI197" s="140">
        <f>IF(N197="nulová",J197,0)</f>
        <v>0</v>
      </c>
      <c r="BJ197" s="17" t="s">
        <v>80</v>
      </c>
      <c r="BK197" s="140">
        <f>ROUND(I197*H197,2)</f>
        <v>0</v>
      </c>
      <c r="BL197" s="17" t="s">
        <v>147</v>
      </c>
      <c r="BM197" s="240" t="s">
        <v>281</v>
      </c>
    </row>
    <row r="198" s="2" customFormat="1">
      <c r="A198" s="40"/>
      <c r="B198" s="41"/>
      <c r="C198" s="42"/>
      <c r="D198" s="243" t="s">
        <v>282</v>
      </c>
      <c r="E198" s="42"/>
      <c r="F198" s="285" t="s">
        <v>283</v>
      </c>
      <c r="G198" s="42"/>
      <c r="H198" s="42"/>
      <c r="I198" s="286"/>
      <c r="J198" s="42"/>
      <c r="K198" s="42"/>
      <c r="L198" s="43"/>
      <c r="M198" s="287"/>
      <c r="N198" s="288"/>
      <c r="O198" s="93"/>
      <c r="P198" s="93"/>
      <c r="Q198" s="93"/>
      <c r="R198" s="93"/>
      <c r="S198" s="93"/>
      <c r="T198" s="94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T198" s="17" t="s">
        <v>282</v>
      </c>
      <c r="AU198" s="17" t="s">
        <v>91</v>
      </c>
    </row>
    <row r="199" s="14" customFormat="1">
      <c r="A199" s="14"/>
      <c r="B199" s="252"/>
      <c r="C199" s="253"/>
      <c r="D199" s="243" t="s">
        <v>149</v>
      </c>
      <c r="E199" s="253"/>
      <c r="F199" s="255" t="s">
        <v>284</v>
      </c>
      <c r="G199" s="253"/>
      <c r="H199" s="256">
        <v>16.068000000000001</v>
      </c>
      <c r="I199" s="257"/>
      <c r="J199" s="253"/>
      <c r="K199" s="253"/>
      <c r="L199" s="258"/>
      <c r="M199" s="259"/>
      <c r="N199" s="260"/>
      <c r="O199" s="260"/>
      <c r="P199" s="260"/>
      <c r="Q199" s="260"/>
      <c r="R199" s="260"/>
      <c r="S199" s="260"/>
      <c r="T199" s="261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62" t="s">
        <v>149</v>
      </c>
      <c r="AU199" s="262" t="s">
        <v>91</v>
      </c>
      <c r="AV199" s="14" t="s">
        <v>91</v>
      </c>
      <c r="AW199" s="14" t="s">
        <v>4</v>
      </c>
      <c r="AX199" s="14" t="s">
        <v>80</v>
      </c>
      <c r="AY199" s="262" t="s">
        <v>141</v>
      </c>
    </row>
    <row r="200" s="12" customFormat="1" ht="22.8" customHeight="1">
      <c r="A200" s="12"/>
      <c r="B200" s="212"/>
      <c r="C200" s="213"/>
      <c r="D200" s="214" t="s">
        <v>74</v>
      </c>
      <c r="E200" s="226" t="s">
        <v>170</v>
      </c>
      <c r="F200" s="226" t="s">
        <v>285</v>
      </c>
      <c r="G200" s="213"/>
      <c r="H200" s="213"/>
      <c r="I200" s="216"/>
      <c r="J200" s="227">
        <f>BK200</f>
        <v>0</v>
      </c>
      <c r="K200" s="213"/>
      <c r="L200" s="218"/>
      <c r="M200" s="219"/>
      <c r="N200" s="220"/>
      <c r="O200" s="220"/>
      <c r="P200" s="221">
        <f>SUM(P201:P223)</f>
        <v>0</v>
      </c>
      <c r="Q200" s="220"/>
      <c r="R200" s="221">
        <f>SUM(R201:R223)</f>
        <v>4.2525869400000005</v>
      </c>
      <c r="S200" s="220"/>
      <c r="T200" s="222">
        <f>SUM(T201:T223)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223" t="s">
        <v>80</v>
      </c>
      <c r="AT200" s="224" t="s">
        <v>74</v>
      </c>
      <c r="AU200" s="224" t="s">
        <v>80</v>
      </c>
      <c r="AY200" s="223" t="s">
        <v>141</v>
      </c>
      <c r="BK200" s="225">
        <f>SUM(BK201:BK223)</f>
        <v>0</v>
      </c>
    </row>
    <row r="201" s="2" customFormat="1" ht="24.15" customHeight="1">
      <c r="A201" s="40"/>
      <c r="B201" s="41"/>
      <c r="C201" s="228" t="s">
        <v>286</v>
      </c>
      <c r="D201" s="228" t="s">
        <v>143</v>
      </c>
      <c r="E201" s="229" t="s">
        <v>287</v>
      </c>
      <c r="F201" s="230" t="s">
        <v>288</v>
      </c>
      <c r="G201" s="231" t="s">
        <v>146</v>
      </c>
      <c r="H201" s="232">
        <v>43.75</v>
      </c>
      <c r="I201" s="233"/>
      <c r="J201" s="234">
        <f>ROUND(I201*H201,2)</f>
        <v>0</v>
      </c>
      <c r="K201" s="235"/>
      <c r="L201" s="43"/>
      <c r="M201" s="236" t="s">
        <v>1</v>
      </c>
      <c r="N201" s="237" t="s">
        <v>40</v>
      </c>
      <c r="O201" s="93"/>
      <c r="P201" s="238">
        <f>O201*H201</f>
        <v>0</v>
      </c>
      <c r="Q201" s="238">
        <v>0.0011999999999999999</v>
      </c>
      <c r="R201" s="238">
        <f>Q201*H201</f>
        <v>0.052499999999999998</v>
      </c>
      <c r="S201" s="238">
        <v>0</v>
      </c>
      <c r="T201" s="239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40" t="s">
        <v>147</v>
      </c>
      <c r="AT201" s="240" t="s">
        <v>143</v>
      </c>
      <c r="AU201" s="240" t="s">
        <v>91</v>
      </c>
      <c r="AY201" s="17" t="s">
        <v>141</v>
      </c>
      <c r="BE201" s="140">
        <f>IF(N201="základní",J201,0)</f>
        <v>0</v>
      </c>
      <c r="BF201" s="140">
        <f>IF(N201="snížená",J201,0)</f>
        <v>0</v>
      </c>
      <c r="BG201" s="140">
        <f>IF(N201="zákl. přenesená",J201,0)</f>
        <v>0</v>
      </c>
      <c r="BH201" s="140">
        <f>IF(N201="sníž. přenesená",J201,0)</f>
        <v>0</v>
      </c>
      <c r="BI201" s="140">
        <f>IF(N201="nulová",J201,0)</f>
        <v>0</v>
      </c>
      <c r="BJ201" s="17" t="s">
        <v>80</v>
      </c>
      <c r="BK201" s="140">
        <f>ROUND(I201*H201,2)</f>
        <v>0</v>
      </c>
      <c r="BL201" s="17" t="s">
        <v>147</v>
      </c>
      <c r="BM201" s="240" t="s">
        <v>289</v>
      </c>
    </row>
    <row r="202" s="14" customFormat="1">
      <c r="A202" s="14"/>
      <c r="B202" s="252"/>
      <c r="C202" s="253"/>
      <c r="D202" s="243" t="s">
        <v>149</v>
      </c>
      <c r="E202" s="254" t="s">
        <v>1</v>
      </c>
      <c r="F202" s="255" t="s">
        <v>290</v>
      </c>
      <c r="G202" s="253"/>
      <c r="H202" s="256">
        <v>48.509999999999998</v>
      </c>
      <c r="I202" s="257"/>
      <c r="J202" s="253"/>
      <c r="K202" s="253"/>
      <c r="L202" s="258"/>
      <c r="M202" s="259"/>
      <c r="N202" s="260"/>
      <c r="O202" s="260"/>
      <c r="P202" s="260"/>
      <c r="Q202" s="260"/>
      <c r="R202" s="260"/>
      <c r="S202" s="260"/>
      <c r="T202" s="261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62" t="s">
        <v>149</v>
      </c>
      <c r="AU202" s="262" t="s">
        <v>91</v>
      </c>
      <c r="AV202" s="14" t="s">
        <v>91</v>
      </c>
      <c r="AW202" s="14" t="s">
        <v>30</v>
      </c>
      <c r="AX202" s="14" t="s">
        <v>75</v>
      </c>
      <c r="AY202" s="262" t="s">
        <v>141</v>
      </c>
    </row>
    <row r="203" s="14" customFormat="1">
      <c r="A203" s="14"/>
      <c r="B203" s="252"/>
      <c r="C203" s="253"/>
      <c r="D203" s="243" t="s">
        <v>149</v>
      </c>
      <c r="E203" s="254" t="s">
        <v>1</v>
      </c>
      <c r="F203" s="255" t="s">
        <v>234</v>
      </c>
      <c r="G203" s="253"/>
      <c r="H203" s="256">
        <v>-4.7599999999999998</v>
      </c>
      <c r="I203" s="257"/>
      <c r="J203" s="253"/>
      <c r="K203" s="253"/>
      <c r="L203" s="258"/>
      <c r="M203" s="259"/>
      <c r="N203" s="260"/>
      <c r="O203" s="260"/>
      <c r="P203" s="260"/>
      <c r="Q203" s="260"/>
      <c r="R203" s="260"/>
      <c r="S203" s="260"/>
      <c r="T203" s="261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62" t="s">
        <v>149</v>
      </c>
      <c r="AU203" s="262" t="s">
        <v>91</v>
      </c>
      <c r="AV203" s="14" t="s">
        <v>91</v>
      </c>
      <c r="AW203" s="14" t="s">
        <v>30</v>
      </c>
      <c r="AX203" s="14" t="s">
        <v>75</v>
      </c>
      <c r="AY203" s="262" t="s">
        <v>141</v>
      </c>
    </row>
    <row r="204" s="15" customFormat="1">
      <c r="A204" s="15"/>
      <c r="B204" s="263"/>
      <c r="C204" s="264"/>
      <c r="D204" s="243" t="s">
        <v>149</v>
      </c>
      <c r="E204" s="265" t="s">
        <v>1</v>
      </c>
      <c r="F204" s="266" t="s">
        <v>235</v>
      </c>
      <c r="G204" s="264"/>
      <c r="H204" s="267">
        <v>43.75</v>
      </c>
      <c r="I204" s="268"/>
      <c r="J204" s="264"/>
      <c r="K204" s="264"/>
      <c r="L204" s="269"/>
      <c r="M204" s="270"/>
      <c r="N204" s="271"/>
      <c r="O204" s="271"/>
      <c r="P204" s="271"/>
      <c r="Q204" s="271"/>
      <c r="R204" s="271"/>
      <c r="S204" s="271"/>
      <c r="T204" s="272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73" t="s">
        <v>149</v>
      </c>
      <c r="AU204" s="273" t="s">
        <v>91</v>
      </c>
      <c r="AV204" s="15" t="s">
        <v>147</v>
      </c>
      <c r="AW204" s="15" t="s">
        <v>30</v>
      </c>
      <c r="AX204" s="15" t="s">
        <v>80</v>
      </c>
      <c r="AY204" s="273" t="s">
        <v>141</v>
      </c>
    </row>
    <row r="205" s="2" customFormat="1" ht="24.15" customHeight="1">
      <c r="A205" s="40"/>
      <c r="B205" s="41"/>
      <c r="C205" s="228" t="s">
        <v>291</v>
      </c>
      <c r="D205" s="228" t="s">
        <v>143</v>
      </c>
      <c r="E205" s="229" t="s">
        <v>292</v>
      </c>
      <c r="F205" s="230" t="s">
        <v>293</v>
      </c>
      <c r="G205" s="231" t="s">
        <v>146</v>
      </c>
      <c r="H205" s="232">
        <v>43.75</v>
      </c>
      <c r="I205" s="233"/>
      <c r="J205" s="234">
        <f>ROUND(I205*H205,2)</f>
        <v>0</v>
      </c>
      <c r="K205" s="235"/>
      <c r="L205" s="43"/>
      <c r="M205" s="236" t="s">
        <v>1</v>
      </c>
      <c r="N205" s="237" t="s">
        <v>40</v>
      </c>
      <c r="O205" s="93"/>
      <c r="P205" s="238">
        <f>O205*H205</f>
        <v>0</v>
      </c>
      <c r="Q205" s="238">
        <v>0.0073499999999999998</v>
      </c>
      <c r="R205" s="238">
        <f>Q205*H205</f>
        <v>0.32156249999999997</v>
      </c>
      <c r="S205" s="238">
        <v>0</v>
      </c>
      <c r="T205" s="239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40" t="s">
        <v>147</v>
      </c>
      <c r="AT205" s="240" t="s">
        <v>143</v>
      </c>
      <c r="AU205" s="240" t="s">
        <v>91</v>
      </c>
      <c r="AY205" s="17" t="s">
        <v>141</v>
      </c>
      <c r="BE205" s="140">
        <f>IF(N205="základní",J205,0)</f>
        <v>0</v>
      </c>
      <c r="BF205" s="140">
        <f>IF(N205="snížená",J205,0)</f>
        <v>0</v>
      </c>
      <c r="BG205" s="140">
        <f>IF(N205="zákl. přenesená",J205,0)</f>
        <v>0</v>
      </c>
      <c r="BH205" s="140">
        <f>IF(N205="sníž. přenesená",J205,0)</f>
        <v>0</v>
      </c>
      <c r="BI205" s="140">
        <f>IF(N205="nulová",J205,0)</f>
        <v>0</v>
      </c>
      <c r="BJ205" s="17" t="s">
        <v>80</v>
      </c>
      <c r="BK205" s="140">
        <f>ROUND(I205*H205,2)</f>
        <v>0</v>
      </c>
      <c r="BL205" s="17" t="s">
        <v>147</v>
      </c>
      <c r="BM205" s="240" t="s">
        <v>294</v>
      </c>
    </row>
    <row r="206" s="2" customFormat="1" ht="24.15" customHeight="1">
      <c r="A206" s="40"/>
      <c r="B206" s="41"/>
      <c r="C206" s="228" t="s">
        <v>295</v>
      </c>
      <c r="D206" s="228" t="s">
        <v>143</v>
      </c>
      <c r="E206" s="229" t="s">
        <v>296</v>
      </c>
      <c r="F206" s="230" t="s">
        <v>297</v>
      </c>
      <c r="G206" s="231" t="s">
        <v>146</v>
      </c>
      <c r="H206" s="232">
        <v>43.75</v>
      </c>
      <c r="I206" s="233"/>
      <c r="J206" s="234">
        <f>ROUND(I206*H206,2)</f>
        <v>0</v>
      </c>
      <c r="K206" s="235"/>
      <c r="L206" s="43"/>
      <c r="M206" s="236" t="s">
        <v>1</v>
      </c>
      <c r="N206" s="237" t="s">
        <v>40</v>
      </c>
      <c r="O206" s="93"/>
      <c r="P206" s="238">
        <f>O206*H206</f>
        <v>0</v>
      </c>
      <c r="Q206" s="238">
        <v>0.00025999999999999998</v>
      </c>
      <c r="R206" s="238">
        <f>Q206*H206</f>
        <v>0.011375</v>
      </c>
      <c r="S206" s="238">
        <v>0</v>
      </c>
      <c r="T206" s="239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40" t="s">
        <v>147</v>
      </c>
      <c r="AT206" s="240" t="s">
        <v>143</v>
      </c>
      <c r="AU206" s="240" t="s">
        <v>91</v>
      </c>
      <c r="AY206" s="17" t="s">
        <v>141</v>
      </c>
      <c r="BE206" s="140">
        <f>IF(N206="základní",J206,0)</f>
        <v>0</v>
      </c>
      <c r="BF206" s="140">
        <f>IF(N206="snížená",J206,0)</f>
        <v>0</v>
      </c>
      <c r="BG206" s="140">
        <f>IF(N206="zákl. přenesená",J206,0)</f>
        <v>0</v>
      </c>
      <c r="BH206" s="140">
        <f>IF(N206="sníž. přenesená",J206,0)</f>
        <v>0</v>
      </c>
      <c r="BI206" s="140">
        <f>IF(N206="nulová",J206,0)</f>
        <v>0</v>
      </c>
      <c r="BJ206" s="17" t="s">
        <v>80</v>
      </c>
      <c r="BK206" s="140">
        <f>ROUND(I206*H206,2)</f>
        <v>0</v>
      </c>
      <c r="BL206" s="17" t="s">
        <v>147</v>
      </c>
      <c r="BM206" s="240" t="s">
        <v>298</v>
      </c>
    </row>
    <row r="207" s="2" customFormat="1" ht="24.15" customHeight="1">
      <c r="A207" s="40"/>
      <c r="B207" s="41"/>
      <c r="C207" s="228" t="s">
        <v>299</v>
      </c>
      <c r="D207" s="228" t="s">
        <v>143</v>
      </c>
      <c r="E207" s="229" t="s">
        <v>300</v>
      </c>
      <c r="F207" s="230" t="s">
        <v>301</v>
      </c>
      <c r="G207" s="231" t="s">
        <v>146</v>
      </c>
      <c r="H207" s="232">
        <v>43.75</v>
      </c>
      <c r="I207" s="233"/>
      <c r="J207" s="234">
        <f>ROUND(I207*H207,2)</f>
        <v>0</v>
      </c>
      <c r="K207" s="235"/>
      <c r="L207" s="43"/>
      <c r="M207" s="236" t="s">
        <v>1</v>
      </c>
      <c r="N207" s="237" t="s">
        <v>40</v>
      </c>
      <c r="O207" s="93"/>
      <c r="P207" s="238">
        <f>O207*H207</f>
        <v>0</v>
      </c>
      <c r="Q207" s="238">
        <v>0.015400000000000001</v>
      </c>
      <c r="R207" s="238">
        <f>Q207*H207</f>
        <v>0.67375000000000007</v>
      </c>
      <c r="S207" s="238">
        <v>0</v>
      </c>
      <c r="T207" s="239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40" t="s">
        <v>147</v>
      </c>
      <c r="AT207" s="240" t="s">
        <v>143</v>
      </c>
      <c r="AU207" s="240" t="s">
        <v>91</v>
      </c>
      <c r="AY207" s="17" t="s">
        <v>141</v>
      </c>
      <c r="BE207" s="140">
        <f>IF(N207="základní",J207,0)</f>
        <v>0</v>
      </c>
      <c r="BF207" s="140">
        <f>IF(N207="snížená",J207,0)</f>
        <v>0</v>
      </c>
      <c r="BG207" s="140">
        <f>IF(N207="zákl. přenesená",J207,0)</f>
        <v>0</v>
      </c>
      <c r="BH207" s="140">
        <f>IF(N207="sníž. přenesená",J207,0)</f>
        <v>0</v>
      </c>
      <c r="BI207" s="140">
        <f>IF(N207="nulová",J207,0)</f>
        <v>0</v>
      </c>
      <c r="BJ207" s="17" t="s">
        <v>80</v>
      </c>
      <c r="BK207" s="140">
        <f>ROUND(I207*H207,2)</f>
        <v>0</v>
      </c>
      <c r="BL207" s="17" t="s">
        <v>147</v>
      </c>
      <c r="BM207" s="240" t="s">
        <v>302</v>
      </c>
    </row>
    <row r="208" s="2" customFormat="1" ht="21.75" customHeight="1">
      <c r="A208" s="40"/>
      <c r="B208" s="41"/>
      <c r="C208" s="228" t="s">
        <v>303</v>
      </c>
      <c r="D208" s="228" t="s">
        <v>143</v>
      </c>
      <c r="E208" s="229" t="s">
        <v>304</v>
      </c>
      <c r="F208" s="230" t="s">
        <v>305</v>
      </c>
      <c r="G208" s="231" t="s">
        <v>146</v>
      </c>
      <c r="H208" s="232">
        <v>43.75</v>
      </c>
      <c r="I208" s="233"/>
      <c r="J208" s="234">
        <f>ROUND(I208*H208,2)</f>
        <v>0</v>
      </c>
      <c r="K208" s="235"/>
      <c r="L208" s="43"/>
      <c r="M208" s="236" t="s">
        <v>1</v>
      </c>
      <c r="N208" s="237" t="s">
        <v>40</v>
      </c>
      <c r="O208" s="93"/>
      <c r="P208" s="238">
        <f>O208*H208</f>
        <v>0</v>
      </c>
      <c r="Q208" s="238">
        <v>0.0030000000000000001</v>
      </c>
      <c r="R208" s="238">
        <f>Q208*H208</f>
        <v>0.13125000000000001</v>
      </c>
      <c r="S208" s="238">
        <v>0</v>
      </c>
      <c r="T208" s="239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40" t="s">
        <v>147</v>
      </c>
      <c r="AT208" s="240" t="s">
        <v>143</v>
      </c>
      <c r="AU208" s="240" t="s">
        <v>91</v>
      </c>
      <c r="AY208" s="17" t="s">
        <v>141</v>
      </c>
      <c r="BE208" s="140">
        <f>IF(N208="základní",J208,0)</f>
        <v>0</v>
      </c>
      <c r="BF208" s="140">
        <f>IF(N208="snížená",J208,0)</f>
        <v>0</v>
      </c>
      <c r="BG208" s="140">
        <f>IF(N208="zákl. přenesená",J208,0)</f>
        <v>0</v>
      </c>
      <c r="BH208" s="140">
        <f>IF(N208="sníž. přenesená",J208,0)</f>
        <v>0</v>
      </c>
      <c r="BI208" s="140">
        <f>IF(N208="nulová",J208,0)</f>
        <v>0</v>
      </c>
      <c r="BJ208" s="17" t="s">
        <v>80</v>
      </c>
      <c r="BK208" s="140">
        <f>ROUND(I208*H208,2)</f>
        <v>0</v>
      </c>
      <c r="BL208" s="17" t="s">
        <v>147</v>
      </c>
      <c r="BM208" s="240" t="s">
        <v>306</v>
      </c>
    </row>
    <row r="209" s="2" customFormat="1" ht="24.15" customHeight="1">
      <c r="A209" s="40"/>
      <c r="B209" s="41"/>
      <c r="C209" s="228" t="s">
        <v>307</v>
      </c>
      <c r="D209" s="228" t="s">
        <v>143</v>
      </c>
      <c r="E209" s="229" t="s">
        <v>308</v>
      </c>
      <c r="F209" s="230" t="s">
        <v>309</v>
      </c>
      <c r="G209" s="231" t="s">
        <v>146</v>
      </c>
      <c r="H209" s="232">
        <v>35.896000000000001</v>
      </c>
      <c r="I209" s="233"/>
      <c r="J209" s="234">
        <f>ROUND(I209*H209,2)</f>
        <v>0</v>
      </c>
      <c r="K209" s="235"/>
      <c r="L209" s="43"/>
      <c r="M209" s="236" t="s">
        <v>1</v>
      </c>
      <c r="N209" s="237" t="s">
        <v>40</v>
      </c>
      <c r="O209" s="93"/>
      <c r="P209" s="238">
        <f>O209*H209</f>
        <v>0</v>
      </c>
      <c r="Q209" s="238">
        <v>0.0011999999999999999</v>
      </c>
      <c r="R209" s="238">
        <f>Q209*H209</f>
        <v>0.043075199999999994</v>
      </c>
      <c r="S209" s="238">
        <v>0</v>
      </c>
      <c r="T209" s="239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40" t="s">
        <v>147</v>
      </c>
      <c r="AT209" s="240" t="s">
        <v>143</v>
      </c>
      <c r="AU209" s="240" t="s">
        <v>91</v>
      </c>
      <c r="AY209" s="17" t="s">
        <v>141</v>
      </c>
      <c r="BE209" s="140">
        <f>IF(N209="základní",J209,0)</f>
        <v>0</v>
      </c>
      <c r="BF209" s="140">
        <f>IF(N209="snížená",J209,0)</f>
        <v>0</v>
      </c>
      <c r="BG209" s="140">
        <f>IF(N209="zákl. přenesená",J209,0)</f>
        <v>0</v>
      </c>
      <c r="BH209" s="140">
        <f>IF(N209="sníž. přenesená",J209,0)</f>
        <v>0</v>
      </c>
      <c r="BI209" s="140">
        <f>IF(N209="nulová",J209,0)</f>
        <v>0</v>
      </c>
      <c r="BJ209" s="17" t="s">
        <v>80</v>
      </c>
      <c r="BK209" s="140">
        <f>ROUND(I209*H209,2)</f>
        <v>0</v>
      </c>
      <c r="BL209" s="17" t="s">
        <v>147</v>
      </c>
      <c r="BM209" s="240" t="s">
        <v>310</v>
      </c>
    </row>
    <row r="210" s="14" customFormat="1">
      <c r="A210" s="14"/>
      <c r="B210" s="252"/>
      <c r="C210" s="253"/>
      <c r="D210" s="243" t="s">
        <v>149</v>
      </c>
      <c r="E210" s="254" t="s">
        <v>1</v>
      </c>
      <c r="F210" s="255" t="s">
        <v>311</v>
      </c>
      <c r="G210" s="253"/>
      <c r="H210" s="256">
        <v>40.655999999999999</v>
      </c>
      <c r="I210" s="257"/>
      <c r="J210" s="253"/>
      <c r="K210" s="253"/>
      <c r="L210" s="258"/>
      <c r="M210" s="259"/>
      <c r="N210" s="260"/>
      <c r="O210" s="260"/>
      <c r="P210" s="260"/>
      <c r="Q210" s="260"/>
      <c r="R210" s="260"/>
      <c r="S210" s="260"/>
      <c r="T210" s="261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62" t="s">
        <v>149</v>
      </c>
      <c r="AU210" s="262" t="s">
        <v>91</v>
      </c>
      <c r="AV210" s="14" t="s">
        <v>91</v>
      </c>
      <c r="AW210" s="14" t="s">
        <v>30</v>
      </c>
      <c r="AX210" s="14" t="s">
        <v>75</v>
      </c>
      <c r="AY210" s="262" t="s">
        <v>141</v>
      </c>
    </row>
    <row r="211" s="14" customFormat="1">
      <c r="A211" s="14"/>
      <c r="B211" s="252"/>
      <c r="C211" s="253"/>
      <c r="D211" s="243" t="s">
        <v>149</v>
      </c>
      <c r="E211" s="254" t="s">
        <v>1</v>
      </c>
      <c r="F211" s="255" t="s">
        <v>234</v>
      </c>
      <c r="G211" s="253"/>
      <c r="H211" s="256">
        <v>-4.7599999999999998</v>
      </c>
      <c r="I211" s="257"/>
      <c r="J211" s="253"/>
      <c r="K211" s="253"/>
      <c r="L211" s="258"/>
      <c r="M211" s="259"/>
      <c r="N211" s="260"/>
      <c r="O211" s="260"/>
      <c r="P211" s="260"/>
      <c r="Q211" s="260"/>
      <c r="R211" s="260"/>
      <c r="S211" s="260"/>
      <c r="T211" s="261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62" t="s">
        <v>149</v>
      </c>
      <c r="AU211" s="262" t="s">
        <v>91</v>
      </c>
      <c r="AV211" s="14" t="s">
        <v>91</v>
      </c>
      <c r="AW211" s="14" t="s">
        <v>30</v>
      </c>
      <c r="AX211" s="14" t="s">
        <v>75</v>
      </c>
      <c r="AY211" s="262" t="s">
        <v>141</v>
      </c>
    </row>
    <row r="212" s="15" customFormat="1">
      <c r="A212" s="15"/>
      <c r="B212" s="263"/>
      <c r="C212" s="264"/>
      <c r="D212" s="243" t="s">
        <v>149</v>
      </c>
      <c r="E212" s="265" t="s">
        <v>1</v>
      </c>
      <c r="F212" s="266" t="s">
        <v>235</v>
      </c>
      <c r="G212" s="264"/>
      <c r="H212" s="267">
        <v>35.896000000000001</v>
      </c>
      <c r="I212" s="268"/>
      <c r="J212" s="264"/>
      <c r="K212" s="264"/>
      <c r="L212" s="269"/>
      <c r="M212" s="270"/>
      <c r="N212" s="271"/>
      <c r="O212" s="271"/>
      <c r="P212" s="271"/>
      <c r="Q212" s="271"/>
      <c r="R212" s="271"/>
      <c r="S212" s="271"/>
      <c r="T212" s="272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73" t="s">
        <v>149</v>
      </c>
      <c r="AU212" s="273" t="s">
        <v>91</v>
      </c>
      <c r="AV212" s="15" t="s">
        <v>147</v>
      </c>
      <c r="AW212" s="15" t="s">
        <v>30</v>
      </c>
      <c r="AX212" s="15" t="s">
        <v>80</v>
      </c>
      <c r="AY212" s="273" t="s">
        <v>141</v>
      </c>
    </row>
    <row r="213" s="2" customFormat="1" ht="24.15" customHeight="1">
      <c r="A213" s="40"/>
      <c r="B213" s="41"/>
      <c r="C213" s="228" t="s">
        <v>312</v>
      </c>
      <c r="D213" s="228" t="s">
        <v>143</v>
      </c>
      <c r="E213" s="229" t="s">
        <v>313</v>
      </c>
      <c r="F213" s="230" t="s">
        <v>314</v>
      </c>
      <c r="G213" s="231" t="s">
        <v>146</v>
      </c>
      <c r="H213" s="232">
        <v>35.896000000000001</v>
      </c>
      <c r="I213" s="233"/>
      <c r="J213" s="234">
        <f>ROUND(I213*H213,2)</f>
        <v>0</v>
      </c>
      <c r="K213" s="235"/>
      <c r="L213" s="43"/>
      <c r="M213" s="236" t="s">
        <v>1</v>
      </c>
      <c r="N213" s="237" t="s">
        <v>40</v>
      </c>
      <c r="O213" s="93"/>
      <c r="P213" s="238">
        <f>O213*H213</f>
        <v>0</v>
      </c>
      <c r="Q213" s="238">
        <v>0.0073499999999999998</v>
      </c>
      <c r="R213" s="238">
        <f>Q213*H213</f>
        <v>0.2638356</v>
      </c>
      <c r="S213" s="238">
        <v>0</v>
      </c>
      <c r="T213" s="239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40" t="s">
        <v>147</v>
      </c>
      <c r="AT213" s="240" t="s">
        <v>143</v>
      </c>
      <c r="AU213" s="240" t="s">
        <v>91</v>
      </c>
      <c r="AY213" s="17" t="s">
        <v>141</v>
      </c>
      <c r="BE213" s="140">
        <f>IF(N213="základní",J213,0)</f>
        <v>0</v>
      </c>
      <c r="BF213" s="140">
        <f>IF(N213="snížená",J213,0)</f>
        <v>0</v>
      </c>
      <c r="BG213" s="140">
        <f>IF(N213="zákl. přenesená",J213,0)</f>
        <v>0</v>
      </c>
      <c r="BH213" s="140">
        <f>IF(N213="sníž. přenesená",J213,0)</f>
        <v>0</v>
      </c>
      <c r="BI213" s="140">
        <f>IF(N213="nulová",J213,0)</f>
        <v>0</v>
      </c>
      <c r="BJ213" s="17" t="s">
        <v>80</v>
      </c>
      <c r="BK213" s="140">
        <f>ROUND(I213*H213,2)</f>
        <v>0</v>
      </c>
      <c r="BL213" s="17" t="s">
        <v>147</v>
      </c>
      <c r="BM213" s="240" t="s">
        <v>315</v>
      </c>
    </row>
    <row r="214" s="2" customFormat="1" ht="24.15" customHeight="1">
      <c r="A214" s="40"/>
      <c r="B214" s="41"/>
      <c r="C214" s="228" t="s">
        <v>316</v>
      </c>
      <c r="D214" s="228" t="s">
        <v>143</v>
      </c>
      <c r="E214" s="229" t="s">
        <v>317</v>
      </c>
      <c r="F214" s="230" t="s">
        <v>318</v>
      </c>
      <c r="G214" s="231" t="s">
        <v>146</v>
      </c>
      <c r="H214" s="232">
        <v>35.896000000000001</v>
      </c>
      <c r="I214" s="233"/>
      <c r="J214" s="234">
        <f>ROUND(I214*H214,2)</f>
        <v>0</v>
      </c>
      <c r="K214" s="235"/>
      <c r="L214" s="43"/>
      <c r="M214" s="236" t="s">
        <v>1</v>
      </c>
      <c r="N214" s="237" t="s">
        <v>40</v>
      </c>
      <c r="O214" s="93"/>
      <c r="P214" s="238">
        <f>O214*H214</f>
        <v>0</v>
      </c>
      <c r="Q214" s="238">
        <v>0.00025999999999999998</v>
      </c>
      <c r="R214" s="238">
        <f>Q214*H214</f>
        <v>0.0093329599999999995</v>
      </c>
      <c r="S214" s="238">
        <v>0</v>
      </c>
      <c r="T214" s="239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40" t="s">
        <v>147</v>
      </c>
      <c r="AT214" s="240" t="s">
        <v>143</v>
      </c>
      <c r="AU214" s="240" t="s">
        <v>91</v>
      </c>
      <c r="AY214" s="17" t="s">
        <v>141</v>
      </c>
      <c r="BE214" s="140">
        <f>IF(N214="základní",J214,0)</f>
        <v>0</v>
      </c>
      <c r="BF214" s="140">
        <f>IF(N214="snížená",J214,0)</f>
        <v>0</v>
      </c>
      <c r="BG214" s="140">
        <f>IF(N214="zákl. přenesená",J214,0)</f>
        <v>0</v>
      </c>
      <c r="BH214" s="140">
        <f>IF(N214="sníž. přenesená",J214,0)</f>
        <v>0</v>
      </c>
      <c r="BI214" s="140">
        <f>IF(N214="nulová",J214,0)</f>
        <v>0</v>
      </c>
      <c r="BJ214" s="17" t="s">
        <v>80</v>
      </c>
      <c r="BK214" s="140">
        <f>ROUND(I214*H214,2)</f>
        <v>0</v>
      </c>
      <c r="BL214" s="17" t="s">
        <v>147</v>
      </c>
      <c r="BM214" s="240" t="s">
        <v>319</v>
      </c>
    </row>
    <row r="215" s="2" customFormat="1" ht="24.15" customHeight="1">
      <c r="A215" s="40"/>
      <c r="B215" s="41"/>
      <c r="C215" s="228" t="s">
        <v>320</v>
      </c>
      <c r="D215" s="228" t="s">
        <v>143</v>
      </c>
      <c r="E215" s="229" t="s">
        <v>321</v>
      </c>
      <c r="F215" s="230" t="s">
        <v>322</v>
      </c>
      <c r="G215" s="231" t="s">
        <v>146</v>
      </c>
      <c r="H215" s="232">
        <v>35.896000000000001</v>
      </c>
      <c r="I215" s="233"/>
      <c r="J215" s="234">
        <f>ROUND(I215*H215,2)</f>
        <v>0</v>
      </c>
      <c r="K215" s="235"/>
      <c r="L215" s="43"/>
      <c r="M215" s="236" t="s">
        <v>1</v>
      </c>
      <c r="N215" s="237" t="s">
        <v>40</v>
      </c>
      <c r="O215" s="93"/>
      <c r="P215" s="238">
        <f>O215*H215</f>
        <v>0</v>
      </c>
      <c r="Q215" s="238">
        <v>0.023099999999999999</v>
      </c>
      <c r="R215" s="238">
        <f>Q215*H215</f>
        <v>0.82919759999999998</v>
      </c>
      <c r="S215" s="238">
        <v>0</v>
      </c>
      <c r="T215" s="239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40" t="s">
        <v>147</v>
      </c>
      <c r="AT215" s="240" t="s">
        <v>143</v>
      </c>
      <c r="AU215" s="240" t="s">
        <v>91</v>
      </c>
      <c r="AY215" s="17" t="s">
        <v>141</v>
      </c>
      <c r="BE215" s="140">
        <f>IF(N215="základní",J215,0)</f>
        <v>0</v>
      </c>
      <c r="BF215" s="140">
        <f>IF(N215="snížená",J215,0)</f>
        <v>0</v>
      </c>
      <c r="BG215" s="140">
        <f>IF(N215="zákl. přenesená",J215,0)</f>
        <v>0</v>
      </c>
      <c r="BH215" s="140">
        <f>IF(N215="sníž. přenesená",J215,0)</f>
        <v>0</v>
      </c>
      <c r="BI215" s="140">
        <f>IF(N215="nulová",J215,0)</f>
        <v>0</v>
      </c>
      <c r="BJ215" s="17" t="s">
        <v>80</v>
      </c>
      <c r="BK215" s="140">
        <f>ROUND(I215*H215,2)</f>
        <v>0</v>
      </c>
      <c r="BL215" s="17" t="s">
        <v>147</v>
      </c>
      <c r="BM215" s="240" t="s">
        <v>323</v>
      </c>
    </row>
    <row r="216" s="2" customFormat="1" ht="21.75" customHeight="1">
      <c r="A216" s="40"/>
      <c r="B216" s="41"/>
      <c r="C216" s="228" t="s">
        <v>324</v>
      </c>
      <c r="D216" s="228" t="s">
        <v>143</v>
      </c>
      <c r="E216" s="229" t="s">
        <v>325</v>
      </c>
      <c r="F216" s="230" t="s">
        <v>326</v>
      </c>
      <c r="G216" s="231" t="s">
        <v>146</v>
      </c>
      <c r="H216" s="232">
        <v>35.896000000000001</v>
      </c>
      <c r="I216" s="233"/>
      <c r="J216" s="234">
        <f>ROUND(I216*H216,2)</f>
        <v>0</v>
      </c>
      <c r="K216" s="235"/>
      <c r="L216" s="43"/>
      <c r="M216" s="236" t="s">
        <v>1</v>
      </c>
      <c r="N216" s="237" t="s">
        <v>40</v>
      </c>
      <c r="O216" s="93"/>
      <c r="P216" s="238">
        <f>O216*H216</f>
        <v>0</v>
      </c>
      <c r="Q216" s="238">
        <v>0.0027299999999999998</v>
      </c>
      <c r="R216" s="238">
        <f>Q216*H216</f>
        <v>0.097996079999999999</v>
      </c>
      <c r="S216" s="238">
        <v>0</v>
      </c>
      <c r="T216" s="239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40" t="s">
        <v>147</v>
      </c>
      <c r="AT216" s="240" t="s">
        <v>143</v>
      </c>
      <c r="AU216" s="240" t="s">
        <v>91</v>
      </c>
      <c r="AY216" s="17" t="s">
        <v>141</v>
      </c>
      <c r="BE216" s="140">
        <f>IF(N216="základní",J216,0)</f>
        <v>0</v>
      </c>
      <c r="BF216" s="140">
        <f>IF(N216="snížená",J216,0)</f>
        <v>0</v>
      </c>
      <c r="BG216" s="140">
        <f>IF(N216="zákl. přenesená",J216,0)</f>
        <v>0</v>
      </c>
      <c r="BH216" s="140">
        <f>IF(N216="sníž. přenesená",J216,0)</f>
        <v>0</v>
      </c>
      <c r="BI216" s="140">
        <f>IF(N216="nulová",J216,0)</f>
        <v>0</v>
      </c>
      <c r="BJ216" s="17" t="s">
        <v>80</v>
      </c>
      <c r="BK216" s="140">
        <f>ROUND(I216*H216,2)</f>
        <v>0</v>
      </c>
      <c r="BL216" s="17" t="s">
        <v>147</v>
      </c>
      <c r="BM216" s="240" t="s">
        <v>327</v>
      </c>
    </row>
    <row r="217" s="2" customFormat="1" ht="24.15" customHeight="1">
      <c r="A217" s="40"/>
      <c r="B217" s="41"/>
      <c r="C217" s="228" t="s">
        <v>328</v>
      </c>
      <c r="D217" s="228" t="s">
        <v>143</v>
      </c>
      <c r="E217" s="229" t="s">
        <v>329</v>
      </c>
      <c r="F217" s="230" t="s">
        <v>330</v>
      </c>
      <c r="G217" s="231" t="s">
        <v>146</v>
      </c>
      <c r="H217" s="232">
        <v>11.800000000000001</v>
      </c>
      <c r="I217" s="233"/>
      <c r="J217" s="234">
        <f>ROUND(I217*H217,2)</f>
        <v>0</v>
      </c>
      <c r="K217" s="235"/>
      <c r="L217" s="43"/>
      <c r="M217" s="236" t="s">
        <v>1</v>
      </c>
      <c r="N217" s="237" t="s">
        <v>40</v>
      </c>
      <c r="O217" s="93"/>
      <c r="P217" s="238">
        <f>O217*H217</f>
        <v>0</v>
      </c>
      <c r="Q217" s="238">
        <v>0.04224</v>
      </c>
      <c r="R217" s="238">
        <f>Q217*H217</f>
        <v>0.49843200000000004</v>
      </c>
      <c r="S217" s="238">
        <v>0</v>
      </c>
      <c r="T217" s="239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40" t="s">
        <v>147</v>
      </c>
      <c r="AT217" s="240" t="s">
        <v>143</v>
      </c>
      <c r="AU217" s="240" t="s">
        <v>91</v>
      </c>
      <c r="AY217" s="17" t="s">
        <v>141</v>
      </c>
      <c r="BE217" s="140">
        <f>IF(N217="základní",J217,0)</f>
        <v>0</v>
      </c>
      <c r="BF217" s="140">
        <f>IF(N217="snížená",J217,0)</f>
        <v>0</v>
      </c>
      <c r="BG217" s="140">
        <f>IF(N217="zákl. přenesená",J217,0)</f>
        <v>0</v>
      </c>
      <c r="BH217" s="140">
        <f>IF(N217="sníž. přenesená",J217,0)</f>
        <v>0</v>
      </c>
      <c r="BI217" s="140">
        <f>IF(N217="nulová",J217,0)</f>
        <v>0</v>
      </c>
      <c r="BJ217" s="17" t="s">
        <v>80</v>
      </c>
      <c r="BK217" s="140">
        <f>ROUND(I217*H217,2)</f>
        <v>0</v>
      </c>
      <c r="BL217" s="17" t="s">
        <v>147</v>
      </c>
      <c r="BM217" s="240" t="s">
        <v>331</v>
      </c>
    </row>
    <row r="218" s="13" customFormat="1">
      <c r="A218" s="13"/>
      <c r="B218" s="241"/>
      <c r="C218" s="242"/>
      <c r="D218" s="243" t="s">
        <v>149</v>
      </c>
      <c r="E218" s="244" t="s">
        <v>1</v>
      </c>
      <c r="F218" s="245" t="s">
        <v>332</v>
      </c>
      <c r="G218" s="242"/>
      <c r="H218" s="244" t="s">
        <v>1</v>
      </c>
      <c r="I218" s="246"/>
      <c r="J218" s="242"/>
      <c r="K218" s="242"/>
      <c r="L218" s="247"/>
      <c r="M218" s="248"/>
      <c r="N218" s="249"/>
      <c r="O218" s="249"/>
      <c r="P218" s="249"/>
      <c r="Q218" s="249"/>
      <c r="R218" s="249"/>
      <c r="S218" s="249"/>
      <c r="T218" s="250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51" t="s">
        <v>149</v>
      </c>
      <c r="AU218" s="251" t="s">
        <v>91</v>
      </c>
      <c r="AV218" s="13" t="s">
        <v>80</v>
      </c>
      <c r="AW218" s="13" t="s">
        <v>30</v>
      </c>
      <c r="AX218" s="13" t="s">
        <v>75</v>
      </c>
      <c r="AY218" s="251" t="s">
        <v>141</v>
      </c>
    </row>
    <row r="219" s="14" customFormat="1">
      <c r="A219" s="14"/>
      <c r="B219" s="252"/>
      <c r="C219" s="253"/>
      <c r="D219" s="243" t="s">
        <v>149</v>
      </c>
      <c r="E219" s="254" t="s">
        <v>1</v>
      </c>
      <c r="F219" s="255" t="s">
        <v>333</v>
      </c>
      <c r="G219" s="253"/>
      <c r="H219" s="256">
        <v>11.800000000000001</v>
      </c>
      <c r="I219" s="257"/>
      <c r="J219" s="253"/>
      <c r="K219" s="253"/>
      <c r="L219" s="258"/>
      <c r="M219" s="259"/>
      <c r="N219" s="260"/>
      <c r="O219" s="260"/>
      <c r="P219" s="260"/>
      <c r="Q219" s="260"/>
      <c r="R219" s="260"/>
      <c r="S219" s="260"/>
      <c r="T219" s="261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62" t="s">
        <v>149</v>
      </c>
      <c r="AU219" s="262" t="s">
        <v>91</v>
      </c>
      <c r="AV219" s="14" t="s">
        <v>91</v>
      </c>
      <c r="AW219" s="14" t="s">
        <v>30</v>
      </c>
      <c r="AX219" s="14" t="s">
        <v>80</v>
      </c>
      <c r="AY219" s="262" t="s">
        <v>141</v>
      </c>
    </row>
    <row r="220" s="2" customFormat="1" ht="24.15" customHeight="1">
      <c r="A220" s="40"/>
      <c r="B220" s="41"/>
      <c r="C220" s="228" t="s">
        <v>334</v>
      </c>
      <c r="D220" s="228" t="s">
        <v>143</v>
      </c>
      <c r="E220" s="229" t="s">
        <v>335</v>
      </c>
      <c r="F220" s="230" t="s">
        <v>336</v>
      </c>
      <c r="G220" s="231" t="s">
        <v>146</v>
      </c>
      <c r="H220" s="232">
        <v>12</v>
      </c>
      <c r="I220" s="233"/>
      <c r="J220" s="234">
        <f>ROUND(I220*H220,2)</f>
        <v>0</v>
      </c>
      <c r="K220" s="235"/>
      <c r="L220" s="43"/>
      <c r="M220" s="236" t="s">
        <v>1</v>
      </c>
      <c r="N220" s="237" t="s">
        <v>40</v>
      </c>
      <c r="O220" s="93"/>
      <c r="P220" s="238">
        <f>O220*H220</f>
        <v>0</v>
      </c>
      <c r="Q220" s="238">
        <v>0.11</v>
      </c>
      <c r="R220" s="238">
        <f>Q220*H220</f>
        <v>1.3200000000000001</v>
      </c>
      <c r="S220" s="238">
        <v>0</v>
      </c>
      <c r="T220" s="239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40" t="s">
        <v>147</v>
      </c>
      <c r="AT220" s="240" t="s">
        <v>143</v>
      </c>
      <c r="AU220" s="240" t="s">
        <v>91</v>
      </c>
      <c r="AY220" s="17" t="s">
        <v>141</v>
      </c>
      <c r="BE220" s="140">
        <f>IF(N220="základní",J220,0)</f>
        <v>0</v>
      </c>
      <c r="BF220" s="140">
        <f>IF(N220="snížená",J220,0)</f>
        <v>0</v>
      </c>
      <c r="BG220" s="140">
        <f>IF(N220="zákl. přenesená",J220,0)</f>
        <v>0</v>
      </c>
      <c r="BH220" s="140">
        <f>IF(N220="sníž. přenesená",J220,0)</f>
        <v>0</v>
      </c>
      <c r="BI220" s="140">
        <f>IF(N220="nulová",J220,0)</f>
        <v>0</v>
      </c>
      <c r="BJ220" s="17" t="s">
        <v>80</v>
      </c>
      <c r="BK220" s="140">
        <f>ROUND(I220*H220,2)</f>
        <v>0</v>
      </c>
      <c r="BL220" s="17" t="s">
        <v>147</v>
      </c>
      <c r="BM220" s="240" t="s">
        <v>337</v>
      </c>
    </row>
    <row r="221" s="14" customFormat="1">
      <c r="A221" s="14"/>
      <c r="B221" s="252"/>
      <c r="C221" s="253"/>
      <c r="D221" s="243" t="s">
        <v>149</v>
      </c>
      <c r="E221" s="254" t="s">
        <v>1</v>
      </c>
      <c r="F221" s="255" t="s">
        <v>338</v>
      </c>
      <c r="G221" s="253"/>
      <c r="H221" s="256">
        <v>12</v>
      </c>
      <c r="I221" s="257"/>
      <c r="J221" s="253"/>
      <c r="K221" s="253"/>
      <c r="L221" s="258"/>
      <c r="M221" s="259"/>
      <c r="N221" s="260"/>
      <c r="O221" s="260"/>
      <c r="P221" s="260"/>
      <c r="Q221" s="260"/>
      <c r="R221" s="260"/>
      <c r="S221" s="260"/>
      <c r="T221" s="261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62" t="s">
        <v>149</v>
      </c>
      <c r="AU221" s="262" t="s">
        <v>91</v>
      </c>
      <c r="AV221" s="14" t="s">
        <v>91</v>
      </c>
      <c r="AW221" s="14" t="s">
        <v>30</v>
      </c>
      <c r="AX221" s="14" t="s">
        <v>80</v>
      </c>
      <c r="AY221" s="262" t="s">
        <v>141</v>
      </c>
    </row>
    <row r="222" s="2" customFormat="1" ht="37.8" customHeight="1">
      <c r="A222" s="40"/>
      <c r="B222" s="41"/>
      <c r="C222" s="228" t="s">
        <v>339</v>
      </c>
      <c r="D222" s="228" t="s">
        <v>143</v>
      </c>
      <c r="E222" s="229" t="s">
        <v>340</v>
      </c>
      <c r="F222" s="230" t="s">
        <v>341</v>
      </c>
      <c r="G222" s="231" t="s">
        <v>247</v>
      </c>
      <c r="H222" s="232">
        <v>14</v>
      </c>
      <c r="I222" s="233"/>
      <c r="J222" s="234">
        <f>ROUND(I222*H222,2)</f>
        <v>0</v>
      </c>
      <c r="K222" s="235"/>
      <c r="L222" s="43"/>
      <c r="M222" s="236" t="s">
        <v>1</v>
      </c>
      <c r="N222" s="237" t="s">
        <v>40</v>
      </c>
      <c r="O222" s="93"/>
      <c r="P222" s="238">
        <f>O222*H222</f>
        <v>0</v>
      </c>
      <c r="Q222" s="238">
        <v>2.0000000000000002E-05</v>
      </c>
      <c r="R222" s="238">
        <f>Q222*H222</f>
        <v>0.00028000000000000003</v>
      </c>
      <c r="S222" s="238">
        <v>0</v>
      </c>
      <c r="T222" s="239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40" t="s">
        <v>147</v>
      </c>
      <c r="AT222" s="240" t="s">
        <v>143</v>
      </c>
      <c r="AU222" s="240" t="s">
        <v>91</v>
      </c>
      <c r="AY222" s="17" t="s">
        <v>141</v>
      </c>
      <c r="BE222" s="140">
        <f>IF(N222="základní",J222,0)</f>
        <v>0</v>
      </c>
      <c r="BF222" s="140">
        <f>IF(N222="snížená",J222,0)</f>
        <v>0</v>
      </c>
      <c r="BG222" s="140">
        <f>IF(N222="zákl. přenesená",J222,0)</f>
        <v>0</v>
      </c>
      <c r="BH222" s="140">
        <f>IF(N222="sníž. přenesená",J222,0)</f>
        <v>0</v>
      </c>
      <c r="BI222" s="140">
        <f>IF(N222="nulová",J222,0)</f>
        <v>0</v>
      </c>
      <c r="BJ222" s="17" t="s">
        <v>80</v>
      </c>
      <c r="BK222" s="140">
        <f>ROUND(I222*H222,2)</f>
        <v>0</v>
      </c>
      <c r="BL222" s="17" t="s">
        <v>147</v>
      </c>
      <c r="BM222" s="240" t="s">
        <v>342</v>
      </c>
    </row>
    <row r="223" s="14" customFormat="1">
      <c r="A223" s="14"/>
      <c r="B223" s="252"/>
      <c r="C223" s="253"/>
      <c r="D223" s="243" t="s">
        <v>149</v>
      </c>
      <c r="E223" s="254" t="s">
        <v>1</v>
      </c>
      <c r="F223" s="255" t="s">
        <v>343</v>
      </c>
      <c r="G223" s="253"/>
      <c r="H223" s="256">
        <v>14</v>
      </c>
      <c r="I223" s="257"/>
      <c r="J223" s="253"/>
      <c r="K223" s="253"/>
      <c r="L223" s="258"/>
      <c r="M223" s="259"/>
      <c r="N223" s="260"/>
      <c r="O223" s="260"/>
      <c r="P223" s="260"/>
      <c r="Q223" s="260"/>
      <c r="R223" s="260"/>
      <c r="S223" s="260"/>
      <c r="T223" s="261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62" t="s">
        <v>149</v>
      </c>
      <c r="AU223" s="262" t="s">
        <v>91</v>
      </c>
      <c r="AV223" s="14" t="s">
        <v>91</v>
      </c>
      <c r="AW223" s="14" t="s">
        <v>30</v>
      </c>
      <c r="AX223" s="14" t="s">
        <v>80</v>
      </c>
      <c r="AY223" s="262" t="s">
        <v>141</v>
      </c>
    </row>
    <row r="224" s="12" customFormat="1" ht="22.8" customHeight="1">
      <c r="A224" s="12"/>
      <c r="B224" s="212"/>
      <c r="C224" s="213"/>
      <c r="D224" s="214" t="s">
        <v>74</v>
      </c>
      <c r="E224" s="226" t="s">
        <v>183</v>
      </c>
      <c r="F224" s="226" t="s">
        <v>344</v>
      </c>
      <c r="G224" s="213"/>
      <c r="H224" s="213"/>
      <c r="I224" s="216"/>
      <c r="J224" s="227">
        <f>BK224</f>
        <v>0</v>
      </c>
      <c r="K224" s="213"/>
      <c r="L224" s="218"/>
      <c r="M224" s="219"/>
      <c r="N224" s="220"/>
      <c r="O224" s="220"/>
      <c r="P224" s="221">
        <f>SUM(P225:P237)</f>
        <v>0</v>
      </c>
      <c r="Q224" s="220"/>
      <c r="R224" s="221">
        <f>SUM(R225:R237)</f>
        <v>4.0268939999999995</v>
      </c>
      <c r="S224" s="220"/>
      <c r="T224" s="222">
        <f>SUM(T225:T237)</f>
        <v>0.74339999999999995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R224" s="223" t="s">
        <v>80</v>
      </c>
      <c r="AT224" s="224" t="s">
        <v>74</v>
      </c>
      <c r="AU224" s="224" t="s">
        <v>80</v>
      </c>
      <c r="AY224" s="223" t="s">
        <v>141</v>
      </c>
      <c r="BK224" s="225">
        <f>SUM(BK225:BK237)</f>
        <v>0</v>
      </c>
    </row>
    <row r="225" s="2" customFormat="1" ht="33" customHeight="1">
      <c r="A225" s="40"/>
      <c r="B225" s="41"/>
      <c r="C225" s="228" t="s">
        <v>345</v>
      </c>
      <c r="D225" s="228" t="s">
        <v>143</v>
      </c>
      <c r="E225" s="229" t="s">
        <v>346</v>
      </c>
      <c r="F225" s="230" t="s">
        <v>347</v>
      </c>
      <c r="G225" s="231" t="s">
        <v>247</v>
      </c>
      <c r="H225" s="232">
        <v>17.699999999999999</v>
      </c>
      <c r="I225" s="233"/>
      <c r="J225" s="234">
        <f>ROUND(I225*H225,2)</f>
        <v>0</v>
      </c>
      <c r="K225" s="235"/>
      <c r="L225" s="43"/>
      <c r="M225" s="236" t="s">
        <v>1</v>
      </c>
      <c r="N225" s="237" t="s">
        <v>40</v>
      </c>
      <c r="O225" s="93"/>
      <c r="P225" s="238">
        <f>O225*H225</f>
        <v>0</v>
      </c>
      <c r="Q225" s="238">
        <v>0.1295</v>
      </c>
      <c r="R225" s="238">
        <f>Q225*H225</f>
        <v>2.2921499999999999</v>
      </c>
      <c r="S225" s="238">
        <v>0</v>
      </c>
      <c r="T225" s="239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40" t="s">
        <v>147</v>
      </c>
      <c r="AT225" s="240" t="s">
        <v>143</v>
      </c>
      <c r="AU225" s="240" t="s">
        <v>91</v>
      </c>
      <c r="AY225" s="17" t="s">
        <v>141</v>
      </c>
      <c r="BE225" s="140">
        <f>IF(N225="základní",J225,0)</f>
        <v>0</v>
      </c>
      <c r="BF225" s="140">
        <f>IF(N225="snížená",J225,0)</f>
        <v>0</v>
      </c>
      <c r="BG225" s="140">
        <f>IF(N225="zákl. přenesená",J225,0)</f>
        <v>0</v>
      </c>
      <c r="BH225" s="140">
        <f>IF(N225="sníž. přenesená",J225,0)</f>
        <v>0</v>
      </c>
      <c r="BI225" s="140">
        <f>IF(N225="nulová",J225,0)</f>
        <v>0</v>
      </c>
      <c r="BJ225" s="17" t="s">
        <v>80</v>
      </c>
      <c r="BK225" s="140">
        <f>ROUND(I225*H225,2)</f>
        <v>0</v>
      </c>
      <c r="BL225" s="17" t="s">
        <v>147</v>
      </c>
      <c r="BM225" s="240" t="s">
        <v>348</v>
      </c>
    </row>
    <row r="226" s="14" customFormat="1">
      <c r="A226" s="14"/>
      <c r="B226" s="252"/>
      <c r="C226" s="253"/>
      <c r="D226" s="243" t="s">
        <v>149</v>
      </c>
      <c r="E226" s="254" t="s">
        <v>1</v>
      </c>
      <c r="F226" s="255" t="s">
        <v>349</v>
      </c>
      <c r="G226" s="253"/>
      <c r="H226" s="256">
        <v>17.699999999999999</v>
      </c>
      <c r="I226" s="257"/>
      <c r="J226" s="253"/>
      <c r="K226" s="253"/>
      <c r="L226" s="258"/>
      <c r="M226" s="259"/>
      <c r="N226" s="260"/>
      <c r="O226" s="260"/>
      <c r="P226" s="260"/>
      <c r="Q226" s="260"/>
      <c r="R226" s="260"/>
      <c r="S226" s="260"/>
      <c r="T226" s="261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62" t="s">
        <v>149</v>
      </c>
      <c r="AU226" s="262" t="s">
        <v>91</v>
      </c>
      <c r="AV226" s="14" t="s">
        <v>91</v>
      </c>
      <c r="AW226" s="14" t="s">
        <v>30</v>
      </c>
      <c r="AX226" s="14" t="s">
        <v>80</v>
      </c>
      <c r="AY226" s="262" t="s">
        <v>141</v>
      </c>
    </row>
    <row r="227" s="2" customFormat="1" ht="21.75" customHeight="1">
      <c r="A227" s="40"/>
      <c r="B227" s="41"/>
      <c r="C227" s="274" t="s">
        <v>350</v>
      </c>
      <c r="D227" s="274" t="s">
        <v>278</v>
      </c>
      <c r="E227" s="275" t="s">
        <v>351</v>
      </c>
      <c r="F227" s="276" t="s">
        <v>352</v>
      </c>
      <c r="G227" s="277" t="s">
        <v>247</v>
      </c>
      <c r="H227" s="278">
        <v>36.107999999999997</v>
      </c>
      <c r="I227" s="279"/>
      <c r="J227" s="280">
        <f>ROUND(I227*H227,2)</f>
        <v>0</v>
      </c>
      <c r="K227" s="281"/>
      <c r="L227" s="282"/>
      <c r="M227" s="283" t="s">
        <v>1</v>
      </c>
      <c r="N227" s="284" t="s">
        <v>40</v>
      </c>
      <c r="O227" s="93"/>
      <c r="P227" s="238">
        <f>O227*H227</f>
        <v>0</v>
      </c>
      <c r="Q227" s="238">
        <v>0.048000000000000001</v>
      </c>
      <c r="R227" s="238">
        <f>Q227*H227</f>
        <v>1.7331839999999998</v>
      </c>
      <c r="S227" s="238">
        <v>0</v>
      </c>
      <c r="T227" s="239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40" t="s">
        <v>179</v>
      </c>
      <c r="AT227" s="240" t="s">
        <v>278</v>
      </c>
      <c r="AU227" s="240" t="s">
        <v>91</v>
      </c>
      <c r="AY227" s="17" t="s">
        <v>141</v>
      </c>
      <c r="BE227" s="140">
        <f>IF(N227="základní",J227,0)</f>
        <v>0</v>
      </c>
      <c r="BF227" s="140">
        <f>IF(N227="snížená",J227,0)</f>
        <v>0</v>
      </c>
      <c r="BG227" s="140">
        <f>IF(N227="zákl. přenesená",J227,0)</f>
        <v>0</v>
      </c>
      <c r="BH227" s="140">
        <f>IF(N227="sníž. přenesená",J227,0)</f>
        <v>0</v>
      </c>
      <c r="BI227" s="140">
        <f>IF(N227="nulová",J227,0)</f>
        <v>0</v>
      </c>
      <c r="BJ227" s="17" t="s">
        <v>80</v>
      </c>
      <c r="BK227" s="140">
        <f>ROUND(I227*H227,2)</f>
        <v>0</v>
      </c>
      <c r="BL227" s="17" t="s">
        <v>147</v>
      </c>
      <c r="BM227" s="240" t="s">
        <v>353</v>
      </c>
    </row>
    <row r="228" s="14" customFormat="1">
      <c r="A228" s="14"/>
      <c r="B228" s="252"/>
      <c r="C228" s="253"/>
      <c r="D228" s="243" t="s">
        <v>149</v>
      </c>
      <c r="E228" s="253"/>
      <c r="F228" s="255" t="s">
        <v>354</v>
      </c>
      <c r="G228" s="253"/>
      <c r="H228" s="256">
        <v>36.107999999999997</v>
      </c>
      <c r="I228" s="257"/>
      <c r="J228" s="253"/>
      <c r="K228" s="253"/>
      <c r="L228" s="258"/>
      <c r="M228" s="259"/>
      <c r="N228" s="260"/>
      <c r="O228" s="260"/>
      <c r="P228" s="260"/>
      <c r="Q228" s="260"/>
      <c r="R228" s="260"/>
      <c r="S228" s="260"/>
      <c r="T228" s="261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62" t="s">
        <v>149</v>
      </c>
      <c r="AU228" s="262" t="s">
        <v>91</v>
      </c>
      <c r="AV228" s="14" t="s">
        <v>91</v>
      </c>
      <c r="AW228" s="14" t="s">
        <v>4</v>
      </c>
      <c r="AX228" s="14" t="s">
        <v>80</v>
      </c>
      <c r="AY228" s="262" t="s">
        <v>141</v>
      </c>
    </row>
    <row r="229" s="2" customFormat="1" ht="33" customHeight="1">
      <c r="A229" s="40"/>
      <c r="B229" s="41"/>
      <c r="C229" s="228" t="s">
        <v>355</v>
      </c>
      <c r="D229" s="228" t="s">
        <v>143</v>
      </c>
      <c r="E229" s="229" t="s">
        <v>356</v>
      </c>
      <c r="F229" s="230" t="s">
        <v>357</v>
      </c>
      <c r="G229" s="231" t="s">
        <v>146</v>
      </c>
      <c r="H229" s="232">
        <v>60.799999999999997</v>
      </c>
      <c r="I229" s="233"/>
      <c r="J229" s="234">
        <f>ROUND(I229*H229,2)</f>
        <v>0</v>
      </c>
      <c r="K229" s="235"/>
      <c r="L229" s="43"/>
      <c r="M229" s="236" t="s">
        <v>1</v>
      </c>
      <c r="N229" s="237" t="s">
        <v>40</v>
      </c>
      <c r="O229" s="93"/>
      <c r="P229" s="238">
        <f>O229*H229</f>
        <v>0</v>
      </c>
      <c r="Q229" s="238">
        <v>0</v>
      </c>
      <c r="R229" s="238">
        <f>Q229*H229</f>
        <v>0</v>
      </c>
      <c r="S229" s="238">
        <v>0</v>
      </c>
      <c r="T229" s="239">
        <f>S229*H229</f>
        <v>0</v>
      </c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R229" s="240" t="s">
        <v>147</v>
      </c>
      <c r="AT229" s="240" t="s">
        <v>143</v>
      </c>
      <c r="AU229" s="240" t="s">
        <v>91</v>
      </c>
      <c r="AY229" s="17" t="s">
        <v>141</v>
      </c>
      <c r="BE229" s="140">
        <f>IF(N229="základní",J229,0)</f>
        <v>0</v>
      </c>
      <c r="BF229" s="140">
        <f>IF(N229="snížená",J229,0)</f>
        <v>0</v>
      </c>
      <c r="BG229" s="140">
        <f>IF(N229="zákl. přenesená",J229,0)</f>
        <v>0</v>
      </c>
      <c r="BH229" s="140">
        <f>IF(N229="sníž. přenesená",J229,0)</f>
        <v>0</v>
      </c>
      <c r="BI229" s="140">
        <f>IF(N229="nulová",J229,0)</f>
        <v>0</v>
      </c>
      <c r="BJ229" s="17" t="s">
        <v>80</v>
      </c>
      <c r="BK229" s="140">
        <f>ROUND(I229*H229,2)</f>
        <v>0</v>
      </c>
      <c r="BL229" s="17" t="s">
        <v>147</v>
      </c>
      <c r="BM229" s="240" t="s">
        <v>358</v>
      </c>
    </row>
    <row r="230" s="14" customFormat="1">
      <c r="A230" s="14"/>
      <c r="B230" s="252"/>
      <c r="C230" s="253"/>
      <c r="D230" s="243" t="s">
        <v>149</v>
      </c>
      <c r="E230" s="254" t="s">
        <v>1</v>
      </c>
      <c r="F230" s="255" t="s">
        <v>359</v>
      </c>
      <c r="G230" s="253"/>
      <c r="H230" s="256">
        <v>60.799999999999997</v>
      </c>
      <c r="I230" s="257"/>
      <c r="J230" s="253"/>
      <c r="K230" s="253"/>
      <c r="L230" s="258"/>
      <c r="M230" s="259"/>
      <c r="N230" s="260"/>
      <c r="O230" s="260"/>
      <c r="P230" s="260"/>
      <c r="Q230" s="260"/>
      <c r="R230" s="260"/>
      <c r="S230" s="260"/>
      <c r="T230" s="261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62" t="s">
        <v>149</v>
      </c>
      <c r="AU230" s="262" t="s">
        <v>91</v>
      </c>
      <c r="AV230" s="14" t="s">
        <v>91</v>
      </c>
      <c r="AW230" s="14" t="s">
        <v>30</v>
      </c>
      <c r="AX230" s="14" t="s">
        <v>80</v>
      </c>
      <c r="AY230" s="262" t="s">
        <v>141</v>
      </c>
    </row>
    <row r="231" s="2" customFormat="1" ht="33" customHeight="1">
      <c r="A231" s="40"/>
      <c r="B231" s="41"/>
      <c r="C231" s="228" t="s">
        <v>360</v>
      </c>
      <c r="D231" s="228" t="s">
        <v>143</v>
      </c>
      <c r="E231" s="229" t="s">
        <v>361</v>
      </c>
      <c r="F231" s="230" t="s">
        <v>362</v>
      </c>
      <c r="G231" s="231" t="s">
        <v>146</v>
      </c>
      <c r="H231" s="232">
        <v>4864</v>
      </c>
      <c r="I231" s="233"/>
      <c r="J231" s="234">
        <f>ROUND(I231*H231,2)</f>
        <v>0</v>
      </c>
      <c r="K231" s="235"/>
      <c r="L231" s="43"/>
      <c r="M231" s="236" t="s">
        <v>1</v>
      </c>
      <c r="N231" s="237" t="s">
        <v>40</v>
      </c>
      <c r="O231" s="93"/>
      <c r="P231" s="238">
        <f>O231*H231</f>
        <v>0</v>
      </c>
      <c r="Q231" s="238">
        <v>0</v>
      </c>
      <c r="R231" s="238">
        <f>Q231*H231</f>
        <v>0</v>
      </c>
      <c r="S231" s="238">
        <v>0</v>
      </c>
      <c r="T231" s="239">
        <f>S231*H231</f>
        <v>0</v>
      </c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R231" s="240" t="s">
        <v>147</v>
      </c>
      <c r="AT231" s="240" t="s">
        <v>143</v>
      </c>
      <c r="AU231" s="240" t="s">
        <v>91</v>
      </c>
      <c r="AY231" s="17" t="s">
        <v>141</v>
      </c>
      <c r="BE231" s="140">
        <f>IF(N231="základní",J231,0)</f>
        <v>0</v>
      </c>
      <c r="BF231" s="140">
        <f>IF(N231="snížená",J231,0)</f>
        <v>0</v>
      </c>
      <c r="BG231" s="140">
        <f>IF(N231="zákl. přenesená",J231,0)</f>
        <v>0</v>
      </c>
      <c r="BH231" s="140">
        <f>IF(N231="sníž. přenesená",J231,0)</f>
        <v>0</v>
      </c>
      <c r="BI231" s="140">
        <f>IF(N231="nulová",J231,0)</f>
        <v>0</v>
      </c>
      <c r="BJ231" s="17" t="s">
        <v>80</v>
      </c>
      <c r="BK231" s="140">
        <f>ROUND(I231*H231,2)</f>
        <v>0</v>
      </c>
      <c r="BL231" s="17" t="s">
        <v>147</v>
      </c>
      <c r="BM231" s="240" t="s">
        <v>363</v>
      </c>
    </row>
    <row r="232" s="14" customFormat="1">
      <c r="A232" s="14"/>
      <c r="B232" s="252"/>
      <c r="C232" s="253"/>
      <c r="D232" s="243" t="s">
        <v>149</v>
      </c>
      <c r="E232" s="253"/>
      <c r="F232" s="255" t="s">
        <v>364</v>
      </c>
      <c r="G232" s="253"/>
      <c r="H232" s="256">
        <v>4864</v>
      </c>
      <c r="I232" s="257"/>
      <c r="J232" s="253"/>
      <c r="K232" s="253"/>
      <c r="L232" s="258"/>
      <c r="M232" s="259"/>
      <c r="N232" s="260"/>
      <c r="O232" s="260"/>
      <c r="P232" s="260"/>
      <c r="Q232" s="260"/>
      <c r="R232" s="260"/>
      <c r="S232" s="260"/>
      <c r="T232" s="261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62" t="s">
        <v>149</v>
      </c>
      <c r="AU232" s="262" t="s">
        <v>91</v>
      </c>
      <c r="AV232" s="14" t="s">
        <v>91</v>
      </c>
      <c r="AW232" s="14" t="s">
        <v>4</v>
      </c>
      <c r="AX232" s="14" t="s">
        <v>80</v>
      </c>
      <c r="AY232" s="262" t="s">
        <v>141</v>
      </c>
    </row>
    <row r="233" s="2" customFormat="1" ht="33" customHeight="1">
      <c r="A233" s="40"/>
      <c r="B233" s="41"/>
      <c r="C233" s="228" t="s">
        <v>365</v>
      </c>
      <c r="D233" s="228" t="s">
        <v>143</v>
      </c>
      <c r="E233" s="229" t="s">
        <v>366</v>
      </c>
      <c r="F233" s="230" t="s">
        <v>367</v>
      </c>
      <c r="G233" s="231" t="s">
        <v>146</v>
      </c>
      <c r="H233" s="232">
        <v>60.799999999999997</v>
      </c>
      <c r="I233" s="233"/>
      <c r="J233" s="234">
        <f>ROUND(I233*H233,2)</f>
        <v>0</v>
      </c>
      <c r="K233" s="235"/>
      <c r="L233" s="43"/>
      <c r="M233" s="236" t="s">
        <v>1</v>
      </c>
      <c r="N233" s="237" t="s">
        <v>40</v>
      </c>
      <c r="O233" s="93"/>
      <c r="P233" s="238">
        <f>O233*H233</f>
        <v>0</v>
      </c>
      <c r="Q233" s="238">
        <v>0</v>
      </c>
      <c r="R233" s="238">
        <f>Q233*H233</f>
        <v>0</v>
      </c>
      <c r="S233" s="238">
        <v>0</v>
      </c>
      <c r="T233" s="239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40" t="s">
        <v>147</v>
      </c>
      <c r="AT233" s="240" t="s">
        <v>143</v>
      </c>
      <c r="AU233" s="240" t="s">
        <v>91</v>
      </c>
      <c r="AY233" s="17" t="s">
        <v>141</v>
      </c>
      <c r="BE233" s="140">
        <f>IF(N233="základní",J233,0)</f>
        <v>0</v>
      </c>
      <c r="BF233" s="140">
        <f>IF(N233="snížená",J233,0)</f>
        <v>0</v>
      </c>
      <c r="BG233" s="140">
        <f>IF(N233="zákl. přenesená",J233,0)</f>
        <v>0</v>
      </c>
      <c r="BH233" s="140">
        <f>IF(N233="sníž. přenesená",J233,0)</f>
        <v>0</v>
      </c>
      <c r="BI233" s="140">
        <f>IF(N233="nulová",J233,0)</f>
        <v>0</v>
      </c>
      <c r="BJ233" s="17" t="s">
        <v>80</v>
      </c>
      <c r="BK233" s="140">
        <f>ROUND(I233*H233,2)</f>
        <v>0</v>
      </c>
      <c r="BL233" s="17" t="s">
        <v>147</v>
      </c>
      <c r="BM233" s="240" t="s">
        <v>368</v>
      </c>
    </row>
    <row r="234" s="2" customFormat="1" ht="33" customHeight="1">
      <c r="A234" s="40"/>
      <c r="B234" s="41"/>
      <c r="C234" s="228" t="s">
        <v>369</v>
      </c>
      <c r="D234" s="228" t="s">
        <v>143</v>
      </c>
      <c r="E234" s="229" t="s">
        <v>370</v>
      </c>
      <c r="F234" s="230" t="s">
        <v>371</v>
      </c>
      <c r="G234" s="231" t="s">
        <v>146</v>
      </c>
      <c r="H234" s="232">
        <v>12</v>
      </c>
      <c r="I234" s="233"/>
      <c r="J234" s="234">
        <f>ROUND(I234*H234,2)</f>
        <v>0</v>
      </c>
      <c r="K234" s="235"/>
      <c r="L234" s="43"/>
      <c r="M234" s="236" t="s">
        <v>1</v>
      </c>
      <c r="N234" s="237" t="s">
        <v>40</v>
      </c>
      <c r="O234" s="93"/>
      <c r="P234" s="238">
        <f>O234*H234</f>
        <v>0</v>
      </c>
      <c r="Q234" s="238">
        <v>0.00012999999999999999</v>
      </c>
      <c r="R234" s="238">
        <f>Q234*H234</f>
        <v>0.0015599999999999998</v>
      </c>
      <c r="S234" s="238">
        <v>0</v>
      </c>
      <c r="T234" s="239">
        <f>S234*H234</f>
        <v>0</v>
      </c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R234" s="240" t="s">
        <v>147</v>
      </c>
      <c r="AT234" s="240" t="s">
        <v>143</v>
      </c>
      <c r="AU234" s="240" t="s">
        <v>91</v>
      </c>
      <c r="AY234" s="17" t="s">
        <v>141</v>
      </c>
      <c r="BE234" s="140">
        <f>IF(N234="základní",J234,0)</f>
        <v>0</v>
      </c>
      <c r="BF234" s="140">
        <f>IF(N234="snížená",J234,0)</f>
        <v>0</v>
      </c>
      <c r="BG234" s="140">
        <f>IF(N234="zákl. přenesená",J234,0)</f>
        <v>0</v>
      </c>
      <c r="BH234" s="140">
        <f>IF(N234="sníž. přenesená",J234,0)</f>
        <v>0</v>
      </c>
      <c r="BI234" s="140">
        <f>IF(N234="nulová",J234,0)</f>
        <v>0</v>
      </c>
      <c r="BJ234" s="17" t="s">
        <v>80</v>
      </c>
      <c r="BK234" s="140">
        <f>ROUND(I234*H234,2)</f>
        <v>0</v>
      </c>
      <c r="BL234" s="17" t="s">
        <v>147</v>
      </c>
      <c r="BM234" s="240" t="s">
        <v>372</v>
      </c>
    </row>
    <row r="235" s="14" customFormat="1">
      <c r="A235" s="14"/>
      <c r="B235" s="252"/>
      <c r="C235" s="253"/>
      <c r="D235" s="243" t="s">
        <v>149</v>
      </c>
      <c r="E235" s="254" t="s">
        <v>1</v>
      </c>
      <c r="F235" s="255" t="s">
        <v>338</v>
      </c>
      <c r="G235" s="253"/>
      <c r="H235" s="256">
        <v>12</v>
      </c>
      <c r="I235" s="257"/>
      <c r="J235" s="253"/>
      <c r="K235" s="253"/>
      <c r="L235" s="258"/>
      <c r="M235" s="259"/>
      <c r="N235" s="260"/>
      <c r="O235" s="260"/>
      <c r="P235" s="260"/>
      <c r="Q235" s="260"/>
      <c r="R235" s="260"/>
      <c r="S235" s="260"/>
      <c r="T235" s="261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62" t="s">
        <v>149</v>
      </c>
      <c r="AU235" s="262" t="s">
        <v>91</v>
      </c>
      <c r="AV235" s="14" t="s">
        <v>91</v>
      </c>
      <c r="AW235" s="14" t="s">
        <v>30</v>
      </c>
      <c r="AX235" s="14" t="s">
        <v>80</v>
      </c>
      <c r="AY235" s="262" t="s">
        <v>141</v>
      </c>
    </row>
    <row r="236" s="2" customFormat="1" ht="37.8" customHeight="1">
      <c r="A236" s="40"/>
      <c r="B236" s="41"/>
      <c r="C236" s="228" t="s">
        <v>373</v>
      </c>
      <c r="D236" s="228" t="s">
        <v>143</v>
      </c>
      <c r="E236" s="229" t="s">
        <v>374</v>
      </c>
      <c r="F236" s="230" t="s">
        <v>375</v>
      </c>
      <c r="G236" s="231" t="s">
        <v>146</v>
      </c>
      <c r="H236" s="232">
        <v>12.6</v>
      </c>
      <c r="I236" s="233"/>
      <c r="J236" s="234">
        <f>ROUND(I236*H236,2)</f>
        <v>0</v>
      </c>
      <c r="K236" s="235"/>
      <c r="L236" s="43"/>
      <c r="M236" s="236" t="s">
        <v>1</v>
      </c>
      <c r="N236" s="237" t="s">
        <v>40</v>
      </c>
      <c r="O236" s="93"/>
      <c r="P236" s="238">
        <f>O236*H236</f>
        <v>0</v>
      </c>
      <c r="Q236" s="238">
        <v>0</v>
      </c>
      <c r="R236" s="238">
        <f>Q236*H236</f>
        <v>0</v>
      </c>
      <c r="S236" s="238">
        <v>0.058999999999999997</v>
      </c>
      <c r="T236" s="239">
        <f>S236*H236</f>
        <v>0.74339999999999995</v>
      </c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R236" s="240" t="s">
        <v>147</v>
      </c>
      <c r="AT236" s="240" t="s">
        <v>143</v>
      </c>
      <c r="AU236" s="240" t="s">
        <v>91</v>
      </c>
      <c r="AY236" s="17" t="s">
        <v>141</v>
      </c>
      <c r="BE236" s="140">
        <f>IF(N236="základní",J236,0)</f>
        <v>0</v>
      </c>
      <c r="BF236" s="140">
        <f>IF(N236="snížená",J236,0)</f>
        <v>0</v>
      </c>
      <c r="BG236" s="140">
        <f>IF(N236="zákl. přenesená",J236,0)</f>
        <v>0</v>
      </c>
      <c r="BH236" s="140">
        <f>IF(N236="sníž. přenesená",J236,0)</f>
        <v>0</v>
      </c>
      <c r="BI236" s="140">
        <f>IF(N236="nulová",J236,0)</f>
        <v>0</v>
      </c>
      <c r="BJ236" s="17" t="s">
        <v>80</v>
      </c>
      <c r="BK236" s="140">
        <f>ROUND(I236*H236,2)</f>
        <v>0</v>
      </c>
      <c r="BL236" s="17" t="s">
        <v>147</v>
      </c>
      <c r="BM236" s="240" t="s">
        <v>376</v>
      </c>
    </row>
    <row r="237" s="14" customFormat="1">
      <c r="A237" s="14"/>
      <c r="B237" s="252"/>
      <c r="C237" s="253"/>
      <c r="D237" s="243" t="s">
        <v>149</v>
      </c>
      <c r="E237" s="254" t="s">
        <v>1</v>
      </c>
      <c r="F237" s="255" t="s">
        <v>377</v>
      </c>
      <c r="G237" s="253"/>
      <c r="H237" s="256">
        <v>12.6</v>
      </c>
      <c r="I237" s="257"/>
      <c r="J237" s="253"/>
      <c r="K237" s="253"/>
      <c r="L237" s="258"/>
      <c r="M237" s="259"/>
      <c r="N237" s="260"/>
      <c r="O237" s="260"/>
      <c r="P237" s="260"/>
      <c r="Q237" s="260"/>
      <c r="R237" s="260"/>
      <c r="S237" s="260"/>
      <c r="T237" s="261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62" t="s">
        <v>149</v>
      </c>
      <c r="AU237" s="262" t="s">
        <v>91</v>
      </c>
      <c r="AV237" s="14" t="s">
        <v>91</v>
      </c>
      <c r="AW237" s="14" t="s">
        <v>30</v>
      </c>
      <c r="AX237" s="14" t="s">
        <v>80</v>
      </c>
      <c r="AY237" s="262" t="s">
        <v>141</v>
      </c>
    </row>
    <row r="238" s="12" customFormat="1" ht="22.8" customHeight="1">
      <c r="A238" s="12"/>
      <c r="B238" s="212"/>
      <c r="C238" s="213"/>
      <c r="D238" s="214" t="s">
        <v>74</v>
      </c>
      <c r="E238" s="226" t="s">
        <v>378</v>
      </c>
      <c r="F238" s="226" t="s">
        <v>379</v>
      </c>
      <c r="G238" s="213"/>
      <c r="H238" s="213"/>
      <c r="I238" s="216"/>
      <c r="J238" s="227">
        <f>BK238</f>
        <v>0</v>
      </c>
      <c r="K238" s="213"/>
      <c r="L238" s="218"/>
      <c r="M238" s="219"/>
      <c r="N238" s="220"/>
      <c r="O238" s="220"/>
      <c r="P238" s="221">
        <f>SUM(P239:P243)</f>
        <v>0</v>
      </c>
      <c r="Q238" s="220"/>
      <c r="R238" s="221">
        <f>SUM(R239:R243)</f>
        <v>0</v>
      </c>
      <c r="S238" s="220"/>
      <c r="T238" s="222">
        <f>SUM(T239:T243)</f>
        <v>0</v>
      </c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R238" s="223" t="s">
        <v>80</v>
      </c>
      <c r="AT238" s="224" t="s">
        <v>74</v>
      </c>
      <c r="AU238" s="224" t="s">
        <v>80</v>
      </c>
      <c r="AY238" s="223" t="s">
        <v>141</v>
      </c>
      <c r="BK238" s="225">
        <f>SUM(BK239:BK243)</f>
        <v>0</v>
      </c>
    </row>
    <row r="239" s="2" customFormat="1" ht="33" customHeight="1">
      <c r="A239" s="40"/>
      <c r="B239" s="41"/>
      <c r="C239" s="228" t="s">
        <v>380</v>
      </c>
      <c r="D239" s="228" t="s">
        <v>143</v>
      </c>
      <c r="E239" s="229" t="s">
        <v>381</v>
      </c>
      <c r="F239" s="230" t="s">
        <v>382</v>
      </c>
      <c r="G239" s="231" t="s">
        <v>210</v>
      </c>
      <c r="H239" s="232">
        <v>0.751</v>
      </c>
      <c r="I239" s="233"/>
      <c r="J239" s="234">
        <f>ROUND(I239*H239,2)</f>
        <v>0</v>
      </c>
      <c r="K239" s="235"/>
      <c r="L239" s="43"/>
      <c r="M239" s="236" t="s">
        <v>1</v>
      </c>
      <c r="N239" s="237" t="s">
        <v>40</v>
      </c>
      <c r="O239" s="93"/>
      <c r="P239" s="238">
        <f>O239*H239</f>
        <v>0</v>
      </c>
      <c r="Q239" s="238">
        <v>0</v>
      </c>
      <c r="R239" s="238">
        <f>Q239*H239</f>
        <v>0</v>
      </c>
      <c r="S239" s="238">
        <v>0</v>
      </c>
      <c r="T239" s="239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40" t="s">
        <v>147</v>
      </c>
      <c r="AT239" s="240" t="s">
        <v>143</v>
      </c>
      <c r="AU239" s="240" t="s">
        <v>91</v>
      </c>
      <c r="AY239" s="17" t="s">
        <v>141</v>
      </c>
      <c r="BE239" s="140">
        <f>IF(N239="základní",J239,0)</f>
        <v>0</v>
      </c>
      <c r="BF239" s="140">
        <f>IF(N239="snížená",J239,0)</f>
        <v>0</v>
      </c>
      <c r="BG239" s="140">
        <f>IF(N239="zákl. přenesená",J239,0)</f>
        <v>0</v>
      </c>
      <c r="BH239" s="140">
        <f>IF(N239="sníž. přenesená",J239,0)</f>
        <v>0</v>
      </c>
      <c r="BI239" s="140">
        <f>IF(N239="nulová",J239,0)</f>
        <v>0</v>
      </c>
      <c r="BJ239" s="17" t="s">
        <v>80</v>
      </c>
      <c r="BK239" s="140">
        <f>ROUND(I239*H239,2)</f>
        <v>0</v>
      </c>
      <c r="BL239" s="17" t="s">
        <v>147</v>
      </c>
      <c r="BM239" s="240" t="s">
        <v>383</v>
      </c>
    </row>
    <row r="240" s="2" customFormat="1" ht="24.15" customHeight="1">
      <c r="A240" s="40"/>
      <c r="B240" s="41"/>
      <c r="C240" s="228" t="s">
        <v>384</v>
      </c>
      <c r="D240" s="228" t="s">
        <v>143</v>
      </c>
      <c r="E240" s="229" t="s">
        <v>385</v>
      </c>
      <c r="F240" s="230" t="s">
        <v>386</v>
      </c>
      <c r="G240" s="231" t="s">
        <v>210</v>
      </c>
      <c r="H240" s="232">
        <v>0.751</v>
      </c>
      <c r="I240" s="233"/>
      <c r="J240" s="234">
        <f>ROUND(I240*H240,2)</f>
        <v>0</v>
      </c>
      <c r="K240" s="235"/>
      <c r="L240" s="43"/>
      <c r="M240" s="236" t="s">
        <v>1</v>
      </c>
      <c r="N240" s="237" t="s">
        <v>40</v>
      </c>
      <c r="O240" s="93"/>
      <c r="P240" s="238">
        <f>O240*H240</f>
        <v>0</v>
      </c>
      <c r="Q240" s="238">
        <v>0</v>
      </c>
      <c r="R240" s="238">
        <f>Q240*H240</f>
        <v>0</v>
      </c>
      <c r="S240" s="238">
        <v>0</v>
      </c>
      <c r="T240" s="239">
        <f>S240*H240</f>
        <v>0</v>
      </c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R240" s="240" t="s">
        <v>147</v>
      </c>
      <c r="AT240" s="240" t="s">
        <v>143</v>
      </c>
      <c r="AU240" s="240" t="s">
        <v>91</v>
      </c>
      <c r="AY240" s="17" t="s">
        <v>141</v>
      </c>
      <c r="BE240" s="140">
        <f>IF(N240="základní",J240,0)</f>
        <v>0</v>
      </c>
      <c r="BF240" s="140">
        <f>IF(N240="snížená",J240,0)</f>
        <v>0</v>
      </c>
      <c r="BG240" s="140">
        <f>IF(N240="zákl. přenesená",J240,0)</f>
        <v>0</v>
      </c>
      <c r="BH240" s="140">
        <f>IF(N240="sníž. přenesená",J240,0)</f>
        <v>0</v>
      </c>
      <c r="BI240" s="140">
        <f>IF(N240="nulová",J240,0)</f>
        <v>0</v>
      </c>
      <c r="BJ240" s="17" t="s">
        <v>80</v>
      </c>
      <c r="BK240" s="140">
        <f>ROUND(I240*H240,2)</f>
        <v>0</v>
      </c>
      <c r="BL240" s="17" t="s">
        <v>147</v>
      </c>
      <c r="BM240" s="240" t="s">
        <v>387</v>
      </c>
    </row>
    <row r="241" s="2" customFormat="1" ht="24.15" customHeight="1">
      <c r="A241" s="40"/>
      <c r="B241" s="41"/>
      <c r="C241" s="228" t="s">
        <v>388</v>
      </c>
      <c r="D241" s="228" t="s">
        <v>143</v>
      </c>
      <c r="E241" s="229" t="s">
        <v>389</v>
      </c>
      <c r="F241" s="230" t="s">
        <v>390</v>
      </c>
      <c r="G241" s="231" t="s">
        <v>210</v>
      </c>
      <c r="H241" s="232">
        <v>18.774999999999999</v>
      </c>
      <c r="I241" s="233"/>
      <c r="J241" s="234">
        <f>ROUND(I241*H241,2)</f>
        <v>0</v>
      </c>
      <c r="K241" s="235"/>
      <c r="L241" s="43"/>
      <c r="M241" s="236" t="s">
        <v>1</v>
      </c>
      <c r="N241" s="237" t="s">
        <v>40</v>
      </c>
      <c r="O241" s="93"/>
      <c r="P241" s="238">
        <f>O241*H241</f>
        <v>0</v>
      </c>
      <c r="Q241" s="238">
        <v>0</v>
      </c>
      <c r="R241" s="238">
        <f>Q241*H241</f>
        <v>0</v>
      </c>
      <c r="S241" s="238">
        <v>0</v>
      </c>
      <c r="T241" s="239">
        <f>S241*H241</f>
        <v>0</v>
      </c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R241" s="240" t="s">
        <v>147</v>
      </c>
      <c r="AT241" s="240" t="s">
        <v>143</v>
      </c>
      <c r="AU241" s="240" t="s">
        <v>91</v>
      </c>
      <c r="AY241" s="17" t="s">
        <v>141</v>
      </c>
      <c r="BE241" s="140">
        <f>IF(N241="základní",J241,0)</f>
        <v>0</v>
      </c>
      <c r="BF241" s="140">
        <f>IF(N241="snížená",J241,0)</f>
        <v>0</v>
      </c>
      <c r="BG241" s="140">
        <f>IF(N241="zákl. přenesená",J241,0)</f>
        <v>0</v>
      </c>
      <c r="BH241" s="140">
        <f>IF(N241="sníž. přenesená",J241,0)</f>
        <v>0</v>
      </c>
      <c r="BI241" s="140">
        <f>IF(N241="nulová",J241,0)</f>
        <v>0</v>
      </c>
      <c r="BJ241" s="17" t="s">
        <v>80</v>
      </c>
      <c r="BK241" s="140">
        <f>ROUND(I241*H241,2)</f>
        <v>0</v>
      </c>
      <c r="BL241" s="17" t="s">
        <v>147</v>
      </c>
      <c r="BM241" s="240" t="s">
        <v>391</v>
      </c>
    </row>
    <row r="242" s="14" customFormat="1">
      <c r="A242" s="14"/>
      <c r="B242" s="252"/>
      <c r="C242" s="253"/>
      <c r="D242" s="243" t="s">
        <v>149</v>
      </c>
      <c r="E242" s="253"/>
      <c r="F242" s="255" t="s">
        <v>392</v>
      </c>
      <c r="G242" s="253"/>
      <c r="H242" s="256">
        <v>18.774999999999999</v>
      </c>
      <c r="I242" s="257"/>
      <c r="J242" s="253"/>
      <c r="K242" s="253"/>
      <c r="L242" s="258"/>
      <c r="M242" s="259"/>
      <c r="N242" s="260"/>
      <c r="O242" s="260"/>
      <c r="P242" s="260"/>
      <c r="Q242" s="260"/>
      <c r="R242" s="260"/>
      <c r="S242" s="260"/>
      <c r="T242" s="261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62" t="s">
        <v>149</v>
      </c>
      <c r="AU242" s="262" t="s">
        <v>91</v>
      </c>
      <c r="AV242" s="14" t="s">
        <v>91</v>
      </c>
      <c r="AW242" s="14" t="s">
        <v>4</v>
      </c>
      <c r="AX242" s="14" t="s">
        <v>80</v>
      </c>
      <c r="AY242" s="262" t="s">
        <v>141</v>
      </c>
    </row>
    <row r="243" s="2" customFormat="1" ht="33" customHeight="1">
      <c r="A243" s="40"/>
      <c r="B243" s="41"/>
      <c r="C243" s="228" t="s">
        <v>393</v>
      </c>
      <c r="D243" s="228" t="s">
        <v>143</v>
      </c>
      <c r="E243" s="229" t="s">
        <v>394</v>
      </c>
      <c r="F243" s="230" t="s">
        <v>395</v>
      </c>
      <c r="G243" s="231" t="s">
        <v>210</v>
      </c>
      <c r="H243" s="232">
        <v>0.751</v>
      </c>
      <c r="I243" s="233"/>
      <c r="J243" s="234">
        <f>ROUND(I243*H243,2)</f>
        <v>0</v>
      </c>
      <c r="K243" s="235"/>
      <c r="L243" s="43"/>
      <c r="M243" s="236" t="s">
        <v>1</v>
      </c>
      <c r="N243" s="237" t="s">
        <v>40</v>
      </c>
      <c r="O243" s="93"/>
      <c r="P243" s="238">
        <f>O243*H243</f>
        <v>0</v>
      </c>
      <c r="Q243" s="238">
        <v>0</v>
      </c>
      <c r="R243" s="238">
        <f>Q243*H243</f>
        <v>0</v>
      </c>
      <c r="S243" s="238">
        <v>0</v>
      </c>
      <c r="T243" s="239">
        <f>S243*H243</f>
        <v>0</v>
      </c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R243" s="240" t="s">
        <v>147</v>
      </c>
      <c r="AT243" s="240" t="s">
        <v>143</v>
      </c>
      <c r="AU243" s="240" t="s">
        <v>91</v>
      </c>
      <c r="AY243" s="17" t="s">
        <v>141</v>
      </c>
      <c r="BE243" s="140">
        <f>IF(N243="základní",J243,0)</f>
        <v>0</v>
      </c>
      <c r="BF243" s="140">
        <f>IF(N243="snížená",J243,0)</f>
        <v>0</v>
      </c>
      <c r="BG243" s="140">
        <f>IF(N243="zákl. přenesená",J243,0)</f>
        <v>0</v>
      </c>
      <c r="BH243" s="140">
        <f>IF(N243="sníž. přenesená",J243,0)</f>
        <v>0</v>
      </c>
      <c r="BI243" s="140">
        <f>IF(N243="nulová",J243,0)</f>
        <v>0</v>
      </c>
      <c r="BJ243" s="17" t="s">
        <v>80</v>
      </c>
      <c r="BK243" s="140">
        <f>ROUND(I243*H243,2)</f>
        <v>0</v>
      </c>
      <c r="BL243" s="17" t="s">
        <v>147</v>
      </c>
      <c r="BM243" s="240" t="s">
        <v>396</v>
      </c>
    </row>
    <row r="244" s="12" customFormat="1" ht="22.8" customHeight="1">
      <c r="A244" s="12"/>
      <c r="B244" s="212"/>
      <c r="C244" s="213"/>
      <c r="D244" s="214" t="s">
        <v>74</v>
      </c>
      <c r="E244" s="226" t="s">
        <v>397</v>
      </c>
      <c r="F244" s="226" t="s">
        <v>398</v>
      </c>
      <c r="G244" s="213"/>
      <c r="H244" s="213"/>
      <c r="I244" s="216"/>
      <c r="J244" s="227">
        <f>BK244</f>
        <v>0</v>
      </c>
      <c r="K244" s="213"/>
      <c r="L244" s="218"/>
      <c r="M244" s="219"/>
      <c r="N244" s="220"/>
      <c r="O244" s="220"/>
      <c r="P244" s="221">
        <f>P245</f>
        <v>0</v>
      </c>
      <c r="Q244" s="220"/>
      <c r="R244" s="221">
        <f>R245</f>
        <v>0</v>
      </c>
      <c r="S244" s="220"/>
      <c r="T244" s="222">
        <f>T245</f>
        <v>0</v>
      </c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R244" s="223" t="s">
        <v>80</v>
      </c>
      <c r="AT244" s="224" t="s">
        <v>74</v>
      </c>
      <c r="AU244" s="224" t="s">
        <v>80</v>
      </c>
      <c r="AY244" s="223" t="s">
        <v>141</v>
      </c>
      <c r="BK244" s="225">
        <f>BK245</f>
        <v>0</v>
      </c>
    </row>
    <row r="245" s="2" customFormat="1" ht="21.75" customHeight="1">
      <c r="A245" s="40"/>
      <c r="B245" s="41"/>
      <c r="C245" s="228" t="s">
        <v>399</v>
      </c>
      <c r="D245" s="228" t="s">
        <v>143</v>
      </c>
      <c r="E245" s="229" t="s">
        <v>400</v>
      </c>
      <c r="F245" s="230" t="s">
        <v>401</v>
      </c>
      <c r="G245" s="231" t="s">
        <v>210</v>
      </c>
      <c r="H245" s="232">
        <v>38.177</v>
      </c>
      <c r="I245" s="233"/>
      <c r="J245" s="234">
        <f>ROUND(I245*H245,2)</f>
        <v>0</v>
      </c>
      <c r="K245" s="235"/>
      <c r="L245" s="43"/>
      <c r="M245" s="236" t="s">
        <v>1</v>
      </c>
      <c r="N245" s="237" t="s">
        <v>40</v>
      </c>
      <c r="O245" s="93"/>
      <c r="P245" s="238">
        <f>O245*H245</f>
        <v>0</v>
      </c>
      <c r="Q245" s="238">
        <v>0</v>
      </c>
      <c r="R245" s="238">
        <f>Q245*H245</f>
        <v>0</v>
      </c>
      <c r="S245" s="238">
        <v>0</v>
      </c>
      <c r="T245" s="239">
        <f>S245*H245</f>
        <v>0</v>
      </c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R245" s="240" t="s">
        <v>147</v>
      </c>
      <c r="AT245" s="240" t="s">
        <v>143</v>
      </c>
      <c r="AU245" s="240" t="s">
        <v>91</v>
      </c>
      <c r="AY245" s="17" t="s">
        <v>141</v>
      </c>
      <c r="BE245" s="140">
        <f>IF(N245="základní",J245,0)</f>
        <v>0</v>
      </c>
      <c r="BF245" s="140">
        <f>IF(N245="snížená",J245,0)</f>
        <v>0</v>
      </c>
      <c r="BG245" s="140">
        <f>IF(N245="zákl. přenesená",J245,0)</f>
        <v>0</v>
      </c>
      <c r="BH245" s="140">
        <f>IF(N245="sníž. přenesená",J245,0)</f>
        <v>0</v>
      </c>
      <c r="BI245" s="140">
        <f>IF(N245="nulová",J245,0)</f>
        <v>0</v>
      </c>
      <c r="BJ245" s="17" t="s">
        <v>80</v>
      </c>
      <c r="BK245" s="140">
        <f>ROUND(I245*H245,2)</f>
        <v>0</v>
      </c>
      <c r="BL245" s="17" t="s">
        <v>147</v>
      </c>
      <c r="BM245" s="240" t="s">
        <v>402</v>
      </c>
    </row>
    <row r="246" s="12" customFormat="1" ht="25.92" customHeight="1">
      <c r="A246" s="12"/>
      <c r="B246" s="212"/>
      <c r="C246" s="213"/>
      <c r="D246" s="214" t="s">
        <v>74</v>
      </c>
      <c r="E246" s="215" t="s">
        <v>403</v>
      </c>
      <c r="F246" s="215" t="s">
        <v>404</v>
      </c>
      <c r="G246" s="213"/>
      <c r="H246" s="213"/>
      <c r="I246" s="216"/>
      <c r="J246" s="217">
        <f>BK246</f>
        <v>0</v>
      </c>
      <c r="K246" s="213"/>
      <c r="L246" s="218"/>
      <c r="M246" s="219"/>
      <c r="N246" s="220"/>
      <c r="O246" s="220"/>
      <c r="P246" s="221">
        <f>P247+P273+P305+P307+P330+P338+P343+P351+P362+P371</f>
        <v>0</v>
      </c>
      <c r="Q246" s="220"/>
      <c r="R246" s="221">
        <f>R247+R273+R305+R307+R330+R338+R343+R351+R362+R371</f>
        <v>2.4037481600000001</v>
      </c>
      <c r="S246" s="220"/>
      <c r="T246" s="222">
        <f>T247+T273+T305+T307+T330+T338+T343+T351+T362+T371</f>
        <v>0.0080024999999999992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223" t="s">
        <v>91</v>
      </c>
      <c r="AT246" s="224" t="s">
        <v>74</v>
      </c>
      <c r="AU246" s="224" t="s">
        <v>75</v>
      </c>
      <c r="AY246" s="223" t="s">
        <v>141</v>
      </c>
      <c r="BK246" s="225">
        <f>BK247+BK273+BK305+BK307+BK330+BK338+BK343+BK351+BK362+BK371</f>
        <v>0</v>
      </c>
    </row>
    <row r="247" s="12" customFormat="1" ht="22.8" customHeight="1">
      <c r="A247" s="12"/>
      <c r="B247" s="212"/>
      <c r="C247" s="213"/>
      <c r="D247" s="214" t="s">
        <v>74</v>
      </c>
      <c r="E247" s="226" t="s">
        <v>405</v>
      </c>
      <c r="F247" s="226" t="s">
        <v>406</v>
      </c>
      <c r="G247" s="213"/>
      <c r="H247" s="213"/>
      <c r="I247" s="216"/>
      <c r="J247" s="227">
        <f>BK247</f>
        <v>0</v>
      </c>
      <c r="K247" s="213"/>
      <c r="L247" s="218"/>
      <c r="M247" s="219"/>
      <c r="N247" s="220"/>
      <c r="O247" s="220"/>
      <c r="P247" s="221">
        <f>SUM(P248:P272)</f>
        <v>0</v>
      </c>
      <c r="Q247" s="220"/>
      <c r="R247" s="221">
        <f>SUM(R248:R272)</f>
        <v>0.060417999999999999</v>
      </c>
      <c r="S247" s="220"/>
      <c r="T247" s="222">
        <f>SUM(T248:T272)</f>
        <v>0</v>
      </c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R247" s="223" t="s">
        <v>91</v>
      </c>
      <c r="AT247" s="224" t="s">
        <v>74</v>
      </c>
      <c r="AU247" s="224" t="s">
        <v>80</v>
      </c>
      <c r="AY247" s="223" t="s">
        <v>141</v>
      </c>
      <c r="BK247" s="225">
        <f>SUM(BK248:BK272)</f>
        <v>0</v>
      </c>
    </row>
    <row r="248" s="2" customFormat="1" ht="24.15" customHeight="1">
      <c r="A248" s="40"/>
      <c r="B248" s="41"/>
      <c r="C248" s="228" t="s">
        <v>407</v>
      </c>
      <c r="D248" s="228" t="s">
        <v>143</v>
      </c>
      <c r="E248" s="229" t="s">
        <v>408</v>
      </c>
      <c r="F248" s="230" t="s">
        <v>409</v>
      </c>
      <c r="G248" s="231" t="s">
        <v>146</v>
      </c>
      <c r="H248" s="232">
        <v>15.18</v>
      </c>
      <c r="I248" s="233"/>
      <c r="J248" s="234">
        <f>ROUND(I248*H248,2)</f>
        <v>0</v>
      </c>
      <c r="K248" s="235"/>
      <c r="L248" s="43"/>
      <c r="M248" s="236" t="s">
        <v>1</v>
      </c>
      <c r="N248" s="237" t="s">
        <v>40</v>
      </c>
      <c r="O248" s="93"/>
      <c r="P248" s="238">
        <f>O248*H248</f>
        <v>0</v>
      </c>
      <c r="Q248" s="238">
        <v>0</v>
      </c>
      <c r="R248" s="238">
        <f>Q248*H248</f>
        <v>0</v>
      </c>
      <c r="S248" s="238">
        <v>0</v>
      </c>
      <c r="T248" s="239">
        <f>S248*H248</f>
        <v>0</v>
      </c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R248" s="240" t="s">
        <v>218</v>
      </c>
      <c r="AT248" s="240" t="s">
        <v>143</v>
      </c>
      <c r="AU248" s="240" t="s">
        <v>91</v>
      </c>
      <c r="AY248" s="17" t="s">
        <v>141</v>
      </c>
      <c r="BE248" s="140">
        <f>IF(N248="základní",J248,0)</f>
        <v>0</v>
      </c>
      <c r="BF248" s="140">
        <f>IF(N248="snížená",J248,0)</f>
        <v>0</v>
      </c>
      <c r="BG248" s="140">
        <f>IF(N248="zákl. přenesená",J248,0)</f>
        <v>0</v>
      </c>
      <c r="BH248" s="140">
        <f>IF(N248="sníž. přenesená",J248,0)</f>
        <v>0</v>
      </c>
      <c r="BI248" s="140">
        <f>IF(N248="nulová",J248,0)</f>
        <v>0</v>
      </c>
      <c r="BJ248" s="17" t="s">
        <v>80</v>
      </c>
      <c r="BK248" s="140">
        <f>ROUND(I248*H248,2)</f>
        <v>0</v>
      </c>
      <c r="BL248" s="17" t="s">
        <v>218</v>
      </c>
      <c r="BM248" s="240" t="s">
        <v>410</v>
      </c>
    </row>
    <row r="249" s="14" customFormat="1">
      <c r="A249" s="14"/>
      <c r="B249" s="252"/>
      <c r="C249" s="253"/>
      <c r="D249" s="243" t="s">
        <v>149</v>
      </c>
      <c r="E249" s="254" t="s">
        <v>1</v>
      </c>
      <c r="F249" s="255" t="s">
        <v>411</v>
      </c>
      <c r="G249" s="253"/>
      <c r="H249" s="256">
        <v>15.18</v>
      </c>
      <c r="I249" s="257"/>
      <c r="J249" s="253"/>
      <c r="K249" s="253"/>
      <c r="L249" s="258"/>
      <c r="M249" s="259"/>
      <c r="N249" s="260"/>
      <c r="O249" s="260"/>
      <c r="P249" s="260"/>
      <c r="Q249" s="260"/>
      <c r="R249" s="260"/>
      <c r="S249" s="260"/>
      <c r="T249" s="261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62" t="s">
        <v>149</v>
      </c>
      <c r="AU249" s="262" t="s">
        <v>91</v>
      </c>
      <c r="AV249" s="14" t="s">
        <v>91</v>
      </c>
      <c r="AW249" s="14" t="s">
        <v>30</v>
      </c>
      <c r="AX249" s="14" t="s">
        <v>80</v>
      </c>
      <c r="AY249" s="262" t="s">
        <v>141</v>
      </c>
    </row>
    <row r="250" s="2" customFormat="1" ht="16.5" customHeight="1">
      <c r="A250" s="40"/>
      <c r="B250" s="41"/>
      <c r="C250" s="274" t="s">
        <v>412</v>
      </c>
      <c r="D250" s="274" t="s">
        <v>278</v>
      </c>
      <c r="E250" s="275" t="s">
        <v>413</v>
      </c>
      <c r="F250" s="276" t="s">
        <v>414</v>
      </c>
      <c r="G250" s="277" t="s">
        <v>210</v>
      </c>
      <c r="H250" s="278">
        <v>0.0050000000000000001</v>
      </c>
      <c r="I250" s="279"/>
      <c r="J250" s="280">
        <f>ROUND(I250*H250,2)</f>
        <v>0</v>
      </c>
      <c r="K250" s="281"/>
      <c r="L250" s="282"/>
      <c r="M250" s="283" t="s">
        <v>1</v>
      </c>
      <c r="N250" s="284" t="s">
        <v>40</v>
      </c>
      <c r="O250" s="93"/>
      <c r="P250" s="238">
        <f>O250*H250</f>
        <v>0</v>
      </c>
      <c r="Q250" s="238">
        <v>1</v>
      </c>
      <c r="R250" s="238">
        <f>Q250*H250</f>
        <v>0.0050000000000000001</v>
      </c>
      <c r="S250" s="238">
        <v>0</v>
      </c>
      <c r="T250" s="239">
        <f>S250*H250</f>
        <v>0</v>
      </c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R250" s="240" t="s">
        <v>303</v>
      </c>
      <c r="AT250" s="240" t="s">
        <v>278</v>
      </c>
      <c r="AU250" s="240" t="s">
        <v>91</v>
      </c>
      <c r="AY250" s="17" t="s">
        <v>141</v>
      </c>
      <c r="BE250" s="140">
        <f>IF(N250="základní",J250,0)</f>
        <v>0</v>
      </c>
      <c r="BF250" s="140">
        <f>IF(N250="snížená",J250,0)</f>
        <v>0</v>
      </c>
      <c r="BG250" s="140">
        <f>IF(N250="zákl. přenesená",J250,0)</f>
        <v>0</v>
      </c>
      <c r="BH250" s="140">
        <f>IF(N250="sníž. přenesená",J250,0)</f>
        <v>0</v>
      </c>
      <c r="BI250" s="140">
        <f>IF(N250="nulová",J250,0)</f>
        <v>0</v>
      </c>
      <c r="BJ250" s="17" t="s">
        <v>80</v>
      </c>
      <c r="BK250" s="140">
        <f>ROUND(I250*H250,2)</f>
        <v>0</v>
      </c>
      <c r="BL250" s="17" t="s">
        <v>218</v>
      </c>
      <c r="BM250" s="240" t="s">
        <v>415</v>
      </c>
    </row>
    <row r="251" s="2" customFormat="1">
      <c r="A251" s="40"/>
      <c r="B251" s="41"/>
      <c r="C251" s="42"/>
      <c r="D251" s="243" t="s">
        <v>282</v>
      </c>
      <c r="E251" s="42"/>
      <c r="F251" s="285" t="s">
        <v>416</v>
      </c>
      <c r="G251" s="42"/>
      <c r="H251" s="42"/>
      <c r="I251" s="286"/>
      <c r="J251" s="42"/>
      <c r="K251" s="42"/>
      <c r="L251" s="43"/>
      <c r="M251" s="287"/>
      <c r="N251" s="288"/>
      <c r="O251" s="93"/>
      <c r="P251" s="93"/>
      <c r="Q251" s="93"/>
      <c r="R251" s="93"/>
      <c r="S251" s="93"/>
      <c r="T251" s="94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T251" s="17" t="s">
        <v>282</v>
      </c>
      <c r="AU251" s="17" t="s">
        <v>91</v>
      </c>
    </row>
    <row r="252" s="14" customFormat="1">
      <c r="A252" s="14"/>
      <c r="B252" s="252"/>
      <c r="C252" s="253"/>
      <c r="D252" s="243" t="s">
        <v>149</v>
      </c>
      <c r="E252" s="253"/>
      <c r="F252" s="255" t="s">
        <v>417</v>
      </c>
      <c r="G252" s="253"/>
      <c r="H252" s="256">
        <v>0.0050000000000000001</v>
      </c>
      <c r="I252" s="257"/>
      <c r="J252" s="253"/>
      <c r="K252" s="253"/>
      <c r="L252" s="258"/>
      <c r="M252" s="259"/>
      <c r="N252" s="260"/>
      <c r="O252" s="260"/>
      <c r="P252" s="260"/>
      <c r="Q252" s="260"/>
      <c r="R252" s="260"/>
      <c r="S252" s="260"/>
      <c r="T252" s="261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62" t="s">
        <v>149</v>
      </c>
      <c r="AU252" s="262" t="s">
        <v>91</v>
      </c>
      <c r="AV252" s="14" t="s">
        <v>91</v>
      </c>
      <c r="AW252" s="14" t="s">
        <v>4</v>
      </c>
      <c r="AX252" s="14" t="s">
        <v>80</v>
      </c>
      <c r="AY252" s="262" t="s">
        <v>141</v>
      </c>
    </row>
    <row r="253" s="2" customFormat="1" ht="24.15" customHeight="1">
      <c r="A253" s="40"/>
      <c r="B253" s="41"/>
      <c r="C253" s="228" t="s">
        <v>418</v>
      </c>
      <c r="D253" s="228" t="s">
        <v>143</v>
      </c>
      <c r="E253" s="229" t="s">
        <v>419</v>
      </c>
      <c r="F253" s="230" t="s">
        <v>420</v>
      </c>
      <c r="G253" s="231" t="s">
        <v>146</v>
      </c>
      <c r="H253" s="232">
        <v>2.2999999999999998</v>
      </c>
      <c r="I253" s="233"/>
      <c r="J253" s="234">
        <f>ROUND(I253*H253,2)</f>
        <v>0</v>
      </c>
      <c r="K253" s="235"/>
      <c r="L253" s="43"/>
      <c r="M253" s="236" t="s">
        <v>1</v>
      </c>
      <c r="N253" s="237" t="s">
        <v>40</v>
      </c>
      <c r="O253" s="93"/>
      <c r="P253" s="238">
        <f>O253*H253</f>
        <v>0</v>
      </c>
      <c r="Q253" s="238">
        <v>0</v>
      </c>
      <c r="R253" s="238">
        <f>Q253*H253</f>
        <v>0</v>
      </c>
      <c r="S253" s="238">
        <v>0</v>
      </c>
      <c r="T253" s="239">
        <f>S253*H253</f>
        <v>0</v>
      </c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R253" s="240" t="s">
        <v>218</v>
      </c>
      <c r="AT253" s="240" t="s">
        <v>143</v>
      </c>
      <c r="AU253" s="240" t="s">
        <v>91</v>
      </c>
      <c r="AY253" s="17" t="s">
        <v>141</v>
      </c>
      <c r="BE253" s="140">
        <f>IF(N253="základní",J253,0)</f>
        <v>0</v>
      </c>
      <c r="BF253" s="140">
        <f>IF(N253="snížená",J253,0)</f>
        <v>0</v>
      </c>
      <c r="BG253" s="140">
        <f>IF(N253="zákl. přenesená",J253,0)</f>
        <v>0</v>
      </c>
      <c r="BH253" s="140">
        <f>IF(N253="sníž. přenesená",J253,0)</f>
        <v>0</v>
      </c>
      <c r="BI253" s="140">
        <f>IF(N253="nulová",J253,0)</f>
        <v>0</v>
      </c>
      <c r="BJ253" s="17" t="s">
        <v>80</v>
      </c>
      <c r="BK253" s="140">
        <f>ROUND(I253*H253,2)</f>
        <v>0</v>
      </c>
      <c r="BL253" s="17" t="s">
        <v>218</v>
      </c>
      <c r="BM253" s="240" t="s">
        <v>421</v>
      </c>
    </row>
    <row r="254" s="14" customFormat="1">
      <c r="A254" s="14"/>
      <c r="B254" s="252"/>
      <c r="C254" s="253"/>
      <c r="D254" s="243" t="s">
        <v>149</v>
      </c>
      <c r="E254" s="254" t="s">
        <v>1</v>
      </c>
      <c r="F254" s="255" t="s">
        <v>422</v>
      </c>
      <c r="G254" s="253"/>
      <c r="H254" s="256">
        <v>2.2999999999999998</v>
      </c>
      <c r="I254" s="257"/>
      <c r="J254" s="253"/>
      <c r="K254" s="253"/>
      <c r="L254" s="258"/>
      <c r="M254" s="259"/>
      <c r="N254" s="260"/>
      <c r="O254" s="260"/>
      <c r="P254" s="260"/>
      <c r="Q254" s="260"/>
      <c r="R254" s="260"/>
      <c r="S254" s="260"/>
      <c r="T254" s="261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62" t="s">
        <v>149</v>
      </c>
      <c r="AU254" s="262" t="s">
        <v>91</v>
      </c>
      <c r="AV254" s="14" t="s">
        <v>91</v>
      </c>
      <c r="AW254" s="14" t="s">
        <v>30</v>
      </c>
      <c r="AX254" s="14" t="s">
        <v>80</v>
      </c>
      <c r="AY254" s="262" t="s">
        <v>141</v>
      </c>
    </row>
    <row r="255" s="2" customFormat="1" ht="16.5" customHeight="1">
      <c r="A255" s="40"/>
      <c r="B255" s="41"/>
      <c r="C255" s="274" t="s">
        <v>423</v>
      </c>
      <c r="D255" s="274" t="s">
        <v>278</v>
      </c>
      <c r="E255" s="275" t="s">
        <v>413</v>
      </c>
      <c r="F255" s="276" t="s">
        <v>414</v>
      </c>
      <c r="G255" s="277" t="s">
        <v>210</v>
      </c>
      <c r="H255" s="278">
        <v>0.001</v>
      </c>
      <c r="I255" s="279"/>
      <c r="J255" s="280">
        <f>ROUND(I255*H255,2)</f>
        <v>0</v>
      </c>
      <c r="K255" s="281"/>
      <c r="L255" s="282"/>
      <c r="M255" s="283" t="s">
        <v>1</v>
      </c>
      <c r="N255" s="284" t="s">
        <v>40</v>
      </c>
      <c r="O255" s="93"/>
      <c r="P255" s="238">
        <f>O255*H255</f>
        <v>0</v>
      </c>
      <c r="Q255" s="238">
        <v>1</v>
      </c>
      <c r="R255" s="238">
        <f>Q255*H255</f>
        <v>0.001</v>
      </c>
      <c r="S255" s="238">
        <v>0</v>
      </c>
      <c r="T255" s="239">
        <f>S255*H255</f>
        <v>0</v>
      </c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R255" s="240" t="s">
        <v>303</v>
      </c>
      <c r="AT255" s="240" t="s">
        <v>278</v>
      </c>
      <c r="AU255" s="240" t="s">
        <v>91</v>
      </c>
      <c r="AY255" s="17" t="s">
        <v>141</v>
      </c>
      <c r="BE255" s="140">
        <f>IF(N255="základní",J255,0)</f>
        <v>0</v>
      </c>
      <c r="BF255" s="140">
        <f>IF(N255="snížená",J255,0)</f>
        <v>0</v>
      </c>
      <c r="BG255" s="140">
        <f>IF(N255="zákl. přenesená",J255,0)</f>
        <v>0</v>
      </c>
      <c r="BH255" s="140">
        <f>IF(N255="sníž. přenesená",J255,0)</f>
        <v>0</v>
      </c>
      <c r="BI255" s="140">
        <f>IF(N255="nulová",J255,0)</f>
        <v>0</v>
      </c>
      <c r="BJ255" s="17" t="s">
        <v>80</v>
      </c>
      <c r="BK255" s="140">
        <f>ROUND(I255*H255,2)</f>
        <v>0</v>
      </c>
      <c r="BL255" s="17" t="s">
        <v>218</v>
      </c>
      <c r="BM255" s="240" t="s">
        <v>424</v>
      </c>
    </row>
    <row r="256" s="2" customFormat="1">
      <c r="A256" s="40"/>
      <c r="B256" s="41"/>
      <c r="C256" s="42"/>
      <c r="D256" s="243" t="s">
        <v>282</v>
      </c>
      <c r="E256" s="42"/>
      <c r="F256" s="285" t="s">
        <v>416</v>
      </c>
      <c r="G256" s="42"/>
      <c r="H256" s="42"/>
      <c r="I256" s="286"/>
      <c r="J256" s="42"/>
      <c r="K256" s="42"/>
      <c r="L256" s="43"/>
      <c r="M256" s="287"/>
      <c r="N256" s="288"/>
      <c r="O256" s="93"/>
      <c r="P256" s="93"/>
      <c r="Q256" s="93"/>
      <c r="R256" s="93"/>
      <c r="S256" s="93"/>
      <c r="T256" s="94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T256" s="17" t="s">
        <v>282</v>
      </c>
      <c r="AU256" s="17" t="s">
        <v>91</v>
      </c>
    </row>
    <row r="257" s="14" customFormat="1">
      <c r="A257" s="14"/>
      <c r="B257" s="252"/>
      <c r="C257" s="253"/>
      <c r="D257" s="243" t="s">
        <v>149</v>
      </c>
      <c r="E257" s="253"/>
      <c r="F257" s="255" t="s">
        <v>425</v>
      </c>
      <c r="G257" s="253"/>
      <c r="H257" s="256">
        <v>0.001</v>
      </c>
      <c r="I257" s="257"/>
      <c r="J257" s="253"/>
      <c r="K257" s="253"/>
      <c r="L257" s="258"/>
      <c r="M257" s="259"/>
      <c r="N257" s="260"/>
      <c r="O257" s="260"/>
      <c r="P257" s="260"/>
      <c r="Q257" s="260"/>
      <c r="R257" s="260"/>
      <c r="S257" s="260"/>
      <c r="T257" s="261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62" t="s">
        <v>149</v>
      </c>
      <c r="AU257" s="262" t="s">
        <v>91</v>
      </c>
      <c r="AV257" s="14" t="s">
        <v>91</v>
      </c>
      <c r="AW257" s="14" t="s">
        <v>4</v>
      </c>
      <c r="AX257" s="14" t="s">
        <v>80</v>
      </c>
      <c r="AY257" s="262" t="s">
        <v>141</v>
      </c>
    </row>
    <row r="258" s="2" customFormat="1" ht="24.15" customHeight="1">
      <c r="A258" s="40"/>
      <c r="B258" s="41"/>
      <c r="C258" s="228" t="s">
        <v>426</v>
      </c>
      <c r="D258" s="228" t="s">
        <v>143</v>
      </c>
      <c r="E258" s="229" t="s">
        <v>427</v>
      </c>
      <c r="F258" s="230" t="s">
        <v>428</v>
      </c>
      <c r="G258" s="231" t="s">
        <v>146</v>
      </c>
      <c r="H258" s="232">
        <v>30.359999999999999</v>
      </c>
      <c r="I258" s="233"/>
      <c r="J258" s="234">
        <f>ROUND(I258*H258,2)</f>
        <v>0</v>
      </c>
      <c r="K258" s="235"/>
      <c r="L258" s="43"/>
      <c r="M258" s="236" t="s">
        <v>1</v>
      </c>
      <c r="N258" s="237" t="s">
        <v>40</v>
      </c>
      <c r="O258" s="93"/>
      <c r="P258" s="238">
        <f>O258*H258</f>
        <v>0</v>
      </c>
      <c r="Q258" s="238">
        <v>0.00040000000000000002</v>
      </c>
      <c r="R258" s="238">
        <f>Q258*H258</f>
        <v>0.012144</v>
      </c>
      <c r="S258" s="238">
        <v>0</v>
      </c>
      <c r="T258" s="239">
        <f>S258*H258</f>
        <v>0</v>
      </c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R258" s="240" t="s">
        <v>218</v>
      </c>
      <c r="AT258" s="240" t="s">
        <v>143</v>
      </c>
      <c r="AU258" s="240" t="s">
        <v>91</v>
      </c>
      <c r="AY258" s="17" t="s">
        <v>141</v>
      </c>
      <c r="BE258" s="140">
        <f>IF(N258="základní",J258,0)</f>
        <v>0</v>
      </c>
      <c r="BF258" s="140">
        <f>IF(N258="snížená",J258,0)</f>
        <v>0</v>
      </c>
      <c r="BG258" s="140">
        <f>IF(N258="zákl. přenesená",J258,0)</f>
        <v>0</v>
      </c>
      <c r="BH258" s="140">
        <f>IF(N258="sníž. přenesená",J258,0)</f>
        <v>0</v>
      </c>
      <c r="BI258" s="140">
        <f>IF(N258="nulová",J258,0)</f>
        <v>0</v>
      </c>
      <c r="BJ258" s="17" t="s">
        <v>80</v>
      </c>
      <c r="BK258" s="140">
        <f>ROUND(I258*H258,2)</f>
        <v>0</v>
      </c>
      <c r="BL258" s="17" t="s">
        <v>218</v>
      </c>
      <c r="BM258" s="240" t="s">
        <v>429</v>
      </c>
    </row>
    <row r="259" s="14" customFormat="1">
      <c r="A259" s="14"/>
      <c r="B259" s="252"/>
      <c r="C259" s="253"/>
      <c r="D259" s="243" t="s">
        <v>149</v>
      </c>
      <c r="E259" s="253"/>
      <c r="F259" s="255" t="s">
        <v>430</v>
      </c>
      <c r="G259" s="253"/>
      <c r="H259" s="256">
        <v>30.359999999999999</v>
      </c>
      <c r="I259" s="257"/>
      <c r="J259" s="253"/>
      <c r="K259" s="253"/>
      <c r="L259" s="258"/>
      <c r="M259" s="259"/>
      <c r="N259" s="260"/>
      <c r="O259" s="260"/>
      <c r="P259" s="260"/>
      <c r="Q259" s="260"/>
      <c r="R259" s="260"/>
      <c r="S259" s="260"/>
      <c r="T259" s="261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62" t="s">
        <v>149</v>
      </c>
      <c r="AU259" s="262" t="s">
        <v>91</v>
      </c>
      <c r="AV259" s="14" t="s">
        <v>91</v>
      </c>
      <c r="AW259" s="14" t="s">
        <v>4</v>
      </c>
      <c r="AX259" s="14" t="s">
        <v>80</v>
      </c>
      <c r="AY259" s="262" t="s">
        <v>141</v>
      </c>
    </row>
    <row r="260" s="2" customFormat="1" ht="44.25" customHeight="1">
      <c r="A260" s="40"/>
      <c r="B260" s="41"/>
      <c r="C260" s="274" t="s">
        <v>431</v>
      </c>
      <c r="D260" s="274" t="s">
        <v>278</v>
      </c>
      <c r="E260" s="275" t="s">
        <v>432</v>
      </c>
      <c r="F260" s="276" t="s">
        <v>433</v>
      </c>
      <c r="G260" s="277" t="s">
        <v>146</v>
      </c>
      <c r="H260" s="278">
        <v>17.457000000000001</v>
      </c>
      <c r="I260" s="279"/>
      <c r="J260" s="280">
        <f>ROUND(I260*H260,2)</f>
        <v>0</v>
      </c>
      <c r="K260" s="281"/>
      <c r="L260" s="282"/>
      <c r="M260" s="283" t="s">
        <v>1</v>
      </c>
      <c r="N260" s="284" t="s">
        <v>40</v>
      </c>
      <c r="O260" s="93"/>
      <c r="P260" s="238">
        <f>O260*H260</f>
        <v>0</v>
      </c>
      <c r="Q260" s="238">
        <v>0.001</v>
      </c>
      <c r="R260" s="238">
        <f>Q260*H260</f>
        <v>0.017457</v>
      </c>
      <c r="S260" s="238">
        <v>0</v>
      </c>
      <c r="T260" s="239">
        <f>S260*H260</f>
        <v>0</v>
      </c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R260" s="240" t="s">
        <v>303</v>
      </c>
      <c r="AT260" s="240" t="s">
        <v>278</v>
      </c>
      <c r="AU260" s="240" t="s">
        <v>91</v>
      </c>
      <c r="AY260" s="17" t="s">
        <v>141</v>
      </c>
      <c r="BE260" s="140">
        <f>IF(N260="základní",J260,0)</f>
        <v>0</v>
      </c>
      <c r="BF260" s="140">
        <f>IF(N260="snížená",J260,0)</f>
        <v>0</v>
      </c>
      <c r="BG260" s="140">
        <f>IF(N260="zákl. přenesená",J260,0)</f>
        <v>0</v>
      </c>
      <c r="BH260" s="140">
        <f>IF(N260="sníž. přenesená",J260,0)</f>
        <v>0</v>
      </c>
      <c r="BI260" s="140">
        <f>IF(N260="nulová",J260,0)</f>
        <v>0</v>
      </c>
      <c r="BJ260" s="17" t="s">
        <v>80</v>
      </c>
      <c r="BK260" s="140">
        <f>ROUND(I260*H260,2)</f>
        <v>0</v>
      </c>
      <c r="BL260" s="17" t="s">
        <v>218</v>
      </c>
      <c r="BM260" s="240" t="s">
        <v>434</v>
      </c>
    </row>
    <row r="261" s="14" customFormat="1">
      <c r="A261" s="14"/>
      <c r="B261" s="252"/>
      <c r="C261" s="253"/>
      <c r="D261" s="243" t="s">
        <v>149</v>
      </c>
      <c r="E261" s="254" t="s">
        <v>1</v>
      </c>
      <c r="F261" s="255" t="s">
        <v>411</v>
      </c>
      <c r="G261" s="253"/>
      <c r="H261" s="256">
        <v>15.18</v>
      </c>
      <c r="I261" s="257"/>
      <c r="J261" s="253"/>
      <c r="K261" s="253"/>
      <c r="L261" s="258"/>
      <c r="M261" s="259"/>
      <c r="N261" s="260"/>
      <c r="O261" s="260"/>
      <c r="P261" s="260"/>
      <c r="Q261" s="260"/>
      <c r="R261" s="260"/>
      <c r="S261" s="260"/>
      <c r="T261" s="261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62" t="s">
        <v>149</v>
      </c>
      <c r="AU261" s="262" t="s">
        <v>91</v>
      </c>
      <c r="AV261" s="14" t="s">
        <v>91</v>
      </c>
      <c r="AW261" s="14" t="s">
        <v>30</v>
      </c>
      <c r="AX261" s="14" t="s">
        <v>80</v>
      </c>
      <c r="AY261" s="262" t="s">
        <v>141</v>
      </c>
    </row>
    <row r="262" s="14" customFormat="1">
      <c r="A262" s="14"/>
      <c r="B262" s="252"/>
      <c r="C262" s="253"/>
      <c r="D262" s="243" t="s">
        <v>149</v>
      </c>
      <c r="E262" s="253"/>
      <c r="F262" s="255" t="s">
        <v>435</v>
      </c>
      <c r="G262" s="253"/>
      <c r="H262" s="256">
        <v>17.457000000000001</v>
      </c>
      <c r="I262" s="257"/>
      <c r="J262" s="253"/>
      <c r="K262" s="253"/>
      <c r="L262" s="258"/>
      <c r="M262" s="259"/>
      <c r="N262" s="260"/>
      <c r="O262" s="260"/>
      <c r="P262" s="260"/>
      <c r="Q262" s="260"/>
      <c r="R262" s="260"/>
      <c r="S262" s="260"/>
      <c r="T262" s="261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62" t="s">
        <v>149</v>
      </c>
      <c r="AU262" s="262" t="s">
        <v>91</v>
      </c>
      <c r="AV262" s="14" t="s">
        <v>91</v>
      </c>
      <c r="AW262" s="14" t="s">
        <v>4</v>
      </c>
      <c r="AX262" s="14" t="s">
        <v>80</v>
      </c>
      <c r="AY262" s="262" t="s">
        <v>141</v>
      </c>
    </row>
    <row r="263" s="2" customFormat="1" ht="49.05" customHeight="1">
      <c r="A263" s="40"/>
      <c r="B263" s="41"/>
      <c r="C263" s="274" t="s">
        <v>436</v>
      </c>
      <c r="D263" s="274" t="s">
        <v>278</v>
      </c>
      <c r="E263" s="275" t="s">
        <v>437</v>
      </c>
      <c r="F263" s="276" t="s">
        <v>438</v>
      </c>
      <c r="G263" s="277" t="s">
        <v>146</v>
      </c>
      <c r="H263" s="278">
        <v>17.457000000000001</v>
      </c>
      <c r="I263" s="279"/>
      <c r="J263" s="280">
        <f>ROUND(I263*H263,2)</f>
        <v>0</v>
      </c>
      <c r="K263" s="281"/>
      <c r="L263" s="282"/>
      <c r="M263" s="283" t="s">
        <v>1</v>
      </c>
      <c r="N263" s="284" t="s">
        <v>40</v>
      </c>
      <c r="O263" s="93"/>
      <c r="P263" s="238">
        <f>O263*H263</f>
        <v>0</v>
      </c>
      <c r="Q263" s="238">
        <v>0.001</v>
      </c>
      <c r="R263" s="238">
        <f>Q263*H263</f>
        <v>0.017457</v>
      </c>
      <c r="S263" s="238">
        <v>0</v>
      </c>
      <c r="T263" s="239">
        <f>S263*H263</f>
        <v>0</v>
      </c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R263" s="240" t="s">
        <v>303</v>
      </c>
      <c r="AT263" s="240" t="s">
        <v>278</v>
      </c>
      <c r="AU263" s="240" t="s">
        <v>91</v>
      </c>
      <c r="AY263" s="17" t="s">
        <v>141</v>
      </c>
      <c r="BE263" s="140">
        <f>IF(N263="základní",J263,0)</f>
        <v>0</v>
      </c>
      <c r="BF263" s="140">
        <f>IF(N263="snížená",J263,0)</f>
        <v>0</v>
      </c>
      <c r="BG263" s="140">
        <f>IF(N263="zákl. přenesená",J263,0)</f>
        <v>0</v>
      </c>
      <c r="BH263" s="140">
        <f>IF(N263="sníž. přenesená",J263,0)</f>
        <v>0</v>
      </c>
      <c r="BI263" s="140">
        <f>IF(N263="nulová",J263,0)</f>
        <v>0</v>
      </c>
      <c r="BJ263" s="17" t="s">
        <v>80</v>
      </c>
      <c r="BK263" s="140">
        <f>ROUND(I263*H263,2)</f>
        <v>0</v>
      </c>
      <c r="BL263" s="17" t="s">
        <v>218</v>
      </c>
      <c r="BM263" s="240" t="s">
        <v>439</v>
      </c>
    </row>
    <row r="264" s="14" customFormat="1">
      <c r="A264" s="14"/>
      <c r="B264" s="252"/>
      <c r="C264" s="253"/>
      <c r="D264" s="243" t="s">
        <v>149</v>
      </c>
      <c r="E264" s="253"/>
      <c r="F264" s="255" t="s">
        <v>435</v>
      </c>
      <c r="G264" s="253"/>
      <c r="H264" s="256">
        <v>17.457000000000001</v>
      </c>
      <c r="I264" s="257"/>
      <c r="J264" s="253"/>
      <c r="K264" s="253"/>
      <c r="L264" s="258"/>
      <c r="M264" s="259"/>
      <c r="N264" s="260"/>
      <c r="O264" s="260"/>
      <c r="P264" s="260"/>
      <c r="Q264" s="260"/>
      <c r="R264" s="260"/>
      <c r="S264" s="260"/>
      <c r="T264" s="261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62" t="s">
        <v>149</v>
      </c>
      <c r="AU264" s="262" t="s">
        <v>91</v>
      </c>
      <c r="AV264" s="14" t="s">
        <v>91</v>
      </c>
      <c r="AW264" s="14" t="s">
        <v>4</v>
      </c>
      <c r="AX264" s="14" t="s">
        <v>80</v>
      </c>
      <c r="AY264" s="262" t="s">
        <v>141</v>
      </c>
    </row>
    <row r="265" s="2" customFormat="1" ht="24.15" customHeight="1">
      <c r="A265" s="40"/>
      <c r="B265" s="41"/>
      <c r="C265" s="228" t="s">
        <v>440</v>
      </c>
      <c r="D265" s="228" t="s">
        <v>143</v>
      </c>
      <c r="E265" s="229" t="s">
        <v>441</v>
      </c>
      <c r="F265" s="230" t="s">
        <v>442</v>
      </c>
      <c r="G265" s="231" t="s">
        <v>146</v>
      </c>
      <c r="H265" s="232">
        <v>4.5999999999999996</v>
      </c>
      <c r="I265" s="233"/>
      <c r="J265" s="234">
        <f>ROUND(I265*H265,2)</f>
        <v>0</v>
      </c>
      <c r="K265" s="235"/>
      <c r="L265" s="43"/>
      <c r="M265" s="236" t="s">
        <v>1</v>
      </c>
      <c r="N265" s="237" t="s">
        <v>40</v>
      </c>
      <c r="O265" s="93"/>
      <c r="P265" s="238">
        <f>O265*H265</f>
        <v>0</v>
      </c>
      <c r="Q265" s="238">
        <v>0.00040000000000000002</v>
      </c>
      <c r="R265" s="238">
        <f>Q265*H265</f>
        <v>0.0018399999999999998</v>
      </c>
      <c r="S265" s="238">
        <v>0</v>
      </c>
      <c r="T265" s="239">
        <f>S265*H265</f>
        <v>0</v>
      </c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R265" s="240" t="s">
        <v>218</v>
      </c>
      <c r="AT265" s="240" t="s">
        <v>143</v>
      </c>
      <c r="AU265" s="240" t="s">
        <v>91</v>
      </c>
      <c r="AY265" s="17" t="s">
        <v>141</v>
      </c>
      <c r="BE265" s="140">
        <f>IF(N265="základní",J265,0)</f>
        <v>0</v>
      </c>
      <c r="BF265" s="140">
        <f>IF(N265="snížená",J265,0)</f>
        <v>0</v>
      </c>
      <c r="BG265" s="140">
        <f>IF(N265="zákl. přenesená",J265,0)</f>
        <v>0</v>
      </c>
      <c r="BH265" s="140">
        <f>IF(N265="sníž. přenesená",J265,0)</f>
        <v>0</v>
      </c>
      <c r="BI265" s="140">
        <f>IF(N265="nulová",J265,0)</f>
        <v>0</v>
      </c>
      <c r="BJ265" s="17" t="s">
        <v>80</v>
      </c>
      <c r="BK265" s="140">
        <f>ROUND(I265*H265,2)</f>
        <v>0</v>
      </c>
      <c r="BL265" s="17" t="s">
        <v>218</v>
      </c>
      <c r="BM265" s="240" t="s">
        <v>443</v>
      </c>
    </row>
    <row r="266" s="14" customFormat="1">
      <c r="A266" s="14"/>
      <c r="B266" s="252"/>
      <c r="C266" s="253"/>
      <c r="D266" s="243" t="s">
        <v>149</v>
      </c>
      <c r="E266" s="254" t="s">
        <v>1</v>
      </c>
      <c r="F266" s="255" t="s">
        <v>422</v>
      </c>
      <c r="G266" s="253"/>
      <c r="H266" s="256">
        <v>2.2999999999999998</v>
      </c>
      <c r="I266" s="257"/>
      <c r="J266" s="253"/>
      <c r="K266" s="253"/>
      <c r="L266" s="258"/>
      <c r="M266" s="259"/>
      <c r="N266" s="260"/>
      <c r="O266" s="260"/>
      <c r="P266" s="260"/>
      <c r="Q266" s="260"/>
      <c r="R266" s="260"/>
      <c r="S266" s="260"/>
      <c r="T266" s="261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62" t="s">
        <v>149</v>
      </c>
      <c r="AU266" s="262" t="s">
        <v>91</v>
      </c>
      <c r="AV266" s="14" t="s">
        <v>91</v>
      </c>
      <c r="AW266" s="14" t="s">
        <v>30</v>
      </c>
      <c r="AX266" s="14" t="s">
        <v>80</v>
      </c>
      <c r="AY266" s="262" t="s">
        <v>141</v>
      </c>
    </row>
    <row r="267" s="14" customFormat="1">
      <c r="A267" s="14"/>
      <c r="B267" s="252"/>
      <c r="C267" s="253"/>
      <c r="D267" s="243" t="s">
        <v>149</v>
      </c>
      <c r="E267" s="253"/>
      <c r="F267" s="255" t="s">
        <v>444</v>
      </c>
      <c r="G267" s="253"/>
      <c r="H267" s="256">
        <v>4.5999999999999996</v>
      </c>
      <c r="I267" s="257"/>
      <c r="J267" s="253"/>
      <c r="K267" s="253"/>
      <c r="L267" s="258"/>
      <c r="M267" s="259"/>
      <c r="N267" s="260"/>
      <c r="O267" s="260"/>
      <c r="P267" s="260"/>
      <c r="Q267" s="260"/>
      <c r="R267" s="260"/>
      <c r="S267" s="260"/>
      <c r="T267" s="261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62" t="s">
        <v>149</v>
      </c>
      <c r="AU267" s="262" t="s">
        <v>91</v>
      </c>
      <c r="AV267" s="14" t="s">
        <v>91</v>
      </c>
      <c r="AW267" s="14" t="s">
        <v>4</v>
      </c>
      <c r="AX267" s="14" t="s">
        <v>80</v>
      </c>
      <c r="AY267" s="262" t="s">
        <v>141</v>
      </c>
    </row>
    <row r="268" s="2" customFormat="1" ht="44.25" customHeight="1">
      <c r="A268" s="40"/>
      <c r="B268" s="41"/>
      <c r="C268" s="274" t="s">
        <v>445</v>
      </c>
      <c r="D268" s="274" t="s">
        <v>278</v>
      </c>
      <c r="E268" s="275" t="s">
        <v>432</v>
      </c>
      <c r="F268" s="276" t="s">
        <v>433</v>
      </c>
      <c r="G268" s="277" t="s">
        <v>146</v>
      </c>
      <c r="H268" s="278">
        <v>2.7599999999999998</v>
      </c>
      <c r="I268" s="279"/>
      <c r="J268" s="280">
        <f>ROUND(I268*H268,2)</f>
        <v>0</v>
      </c>
      <c r="K268" s="281"/>
      <c r="L268" s="282"/>
      <c r="M268" s="283" t="s">
        <v>1</v>
      </c>
      <c r="N268" s="284" t="s">
        <v>40</v>
      </c>
      <c r="O268" s="93"/>
      <c r="P268" s="238">
        <f>O268*H268</f>
        <v>0</v>
      </c>
      <c r="Q268" s="238">
        <v>0.001</v>
      </c>
      <c r="R268" s="238">
        <f>Q268*H268</f>
        <v>0.0027599999999999999</v>
      </c>
      <c r="S268" s="238">
        <v>0</v>
      </c>
      <c r="T268" s="239">
        <f>S268*H268</f>
        <v>0</v>
      </c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R268" s="240" t="s">
        <v>303</v>
      </c>
      <c r="AT268" s="240" t="s">
        <v>278</v>
      </c>
      <c r="AU268" s="240" t="s">
        <v>91</v>
      </c>
      <c r="AY268" s="17" t="s">
        <v>141</v>
      </c>
      <c r="BE268" s="140">
        <f>IF(N268="základní",J268,0)</f>
        <v>0</v>
      </c>
      <c r="BF268" s="140">
        <f>IF(N268="snížená",J268,0)</f>
        <v>0</v>
      </c>
      <c r="BG268" s="140">
        <f>IF(N268="zákl. přenesená",J268,0)</f>
        <v>0</v>
      </c>
      <c r="BH268" s="140">
        <f>IF(N268="sníž. přenesená",J268,0)</f>
        <v>0</v>
      </c>
      <c r="BI268" s="140">
        <f>IF(N268="nulová",J268,0)</f>
        <v>0</v>
      </c>
      <c r="BJ268" s="17" t="s">
        <v>80</v>
      </c>
      <c r="BK268" s="140">
        <f>ROUND(I268*H268,2)</f>
        <v>0</v>
      </c>
      <c r="BL268" s="17" t="s">
        <v>218</v>
      </c>
      <c r="BM268" s="240" t="s">
        <v>446</v>
      </c>
    </row>
    <row r="269" s="14" customFormat="1">
      <c r="A269" s="14"/>
      <c r="B269" s="252"/>
      <c r="C269" s="253"/>
      <c r="D269" s="243" t="s">
        <v>149</v>
      </c>
      <c r="E269" s="253"/>
      <c r="F269" s="255" t="s">
        <v>447</v>
      </c>
      <c r="G269" s="253"/>
      <c r="H269" s="256">
        <v>2.7599999999999998</v>
      </c>
      <c r="I269" s="257"/>
      <c r="J269" s="253"/>
      <c r="K269" s="253"/>
      <c r="L269" s="258"/>
      <c r="M269" s="259"/>
      <c r="N269" s="260"/>
      <c r="O269" s="260"/>
      <c r="P269" s="260"/>
      <c r="Q269" s="260"/>
      <c r="R269" s="260"/>
      <c r="S269" s="260"/>
      <c r="T269" s="261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62" t="s">
        <v>149</v>
      </c>
      <c r="AU269" s="262" t="s">
        <v>91</v>
      </c>
      <c r="AV269" s="14" t="s">
        <v>91</v>
      </c>
      <c r="AW269" s="14" t="s">
        <v>4</v>
      </c>
      <c r="AX269" s="14" t="s">
        <v>80</v>
      </c>
      <c r="AY269" s="262" t="s">
        <v>141</v>
      </c>
    </row>
    <row r="270" s="2" customFormat="1" ht="49.05" customHeight="1">
      <c r="A270" s="40"/>
      <c r="B270" s="41"/>
      <c r="C270" s="274" t="s">
        <v>448</v>
      </c>
      <c r="D270" s="274" t="s">
        <v>278</v>
      </c>
      <c r="E270" s="275" t="s">
        <v>437</v>
      </c>
      <c r="F270" s="276" t="s">
        <v>438</v>
      </c>
      <c r="G270" s="277" t="s">
        <v>146</v>
      </c>
      <c r="H270" s="278">
        <v>2.7599999999999998</v>
      </c>
      <c r="I270" s="279"/>
      <c r="J270" s="280">
        <f>ROUND(I270*H270,2)</f>
        <v>0</v>
      </c>
      <c r="K270" s="281"/>
      <c r="L270" s="282"/>
      <c r="M270" s="283" t="s">
        <v>1</v>
      </c>
      <c r="N270" s="284" t="s">
        <v>40</v>
      </c>
      <c r="O270" s="93"/>
      <c r="P270" s="238">
        <f>O270*H270</f>
        <v>0</v>
      </c>
      <c r="Q270" s="238">
        <v>0.001</v>
      </c>
      <c r="R270" s="238">
        <f>Q270*H270</f>
        <v>0.0027599999999999999</v>
      </c>
      <c r="S270" s="238">
        <v>0</v>
      </c>
      <c r="T270" s="239">
        <f>S270*H270</f>
        <v>0</v>
      </c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R270" s="240" t="s">
        <v>303</v>
      </c>
      <c r="AT270" s="240" t="s">
        <v>278</v>
      </c>
      <c r="AU270" s="240" t="s">
        <v>91</v>
      </c>
      <c r="AY270" s="17" t="s">
        <v>141</v>
      </c>
      <c r="BE270" s="140">
        <f>IF(N270="základní",J270,0)</f>
        <v>0</v>
      </c>
      <c r="BF270" s="140">
        <f>IF(N270="snížená",J270,0)</f>
        <v>0</v>
      </c>
      <c r="BG270" s="140">
        <f>IF(N270="zákl. přenesená",J270,0)</f>
        <v>0</v>
      </c>
      <c r="BH270" s="140">
        <f>IF(N270="sníž. přenesená",J270,0)</f>
        <v>0</v>
      </c>
      <c r="BI270" s="140">
        <f>IF(N270="nulová",J270,0)</f>
        <v>0</v>
      </c>
      <c r="BJ270" s="17" t="s">
        <v>80</v>
      </c>
      <c r="BK270" s="140">
        <f>ROUND(I270*H270,2)</f>
        <v>0</v>
      </c>
      <c r="BL270" s="17" t="s">
        <v>218</v>
      </c>
      <c r="BM270" s="240" t="s">
        <v>449</v>
      </c>
    </row>
    <row r="271" s="14" customFormat="1">
      <c r="A271" s="14"/>
      <c r="B271" s="252"/>
      <c r="C271" s="253"/>
      <c r="D271" s="243" t="s">
        <v>149</v>
      </c>
      <c r="E271" s="253"/>
      <c r="F271" s="255" t="s">
        <v>447</v>
      </c>
      <c r="G271" s="253"/>
      <c r="H271" s="256">
        <v>2.7599999999999998</v>
      </c>
      <c r="I271" s="257"/>
      <c r="J271" s="253"/>
      <c r="K271" s="253"/>
      <c r="L271" s="258"/>
      <c r="M271" s="259"/>
      <c r="N271" s="260"/>
      <c r="O271" s="260"/>
      <c r="P271" s="260"/>
      <c r="Q271" s="260"/>
      <c r="R271" s="260"/>
      <c r="S271" s="260"/>
      <c r="T271" s="261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62" t="s">
        <v>149</v>
      </c>
      <c r="AU271" s="262" t="s">
        <v>91</v>
      </c>
      <c r="AV271" s="14" t="s">
        <v>91</v>
      </c>
      <c r="AW271" s="14" t="s">
        <v>4</v>
      </c>
      <c r="AX271" s="14" t="s">
        <v>80</v>
      </c>
      <c r="AY271" s="262" t="s">
        <v>141</v>
      </c>
    </row>
    <row r="272" s="2" customFormat="1" ht="24.15" customHeight="1">
      <c r="A272" s="40"/>
      <c r="B272" s="41"/>
      <c r="C272" s="228" t="s">
        <v>450</v>
      </c>
      <c r="D272" s="228" t="s">
        <v>143</v>
      </c>
      <c r="E272" s="229" t="s">
        <v>451</v>
      </c>
      <c r="F272" s="230" t="s">
        <v>452</v>
      </c>
      <c r="G272" s="231" t="s">
        <v>210</v>
      </c>
      <c r="H272" s="232">
        <v>0.059999999999999998</v>
      </c>
      <c r="I272" s="233"/>
      <c r="J272" s="234">
        <f>ROUND(I272*H272,2)</f>
        <v>0</v>
      </c>
      <c r="K272" s="235"/>
      <c r="L272" s="43"/>
      <c r="M272" s="236" t="s">
        <v>1</v>
      </c>
      <c r="N272" s="237" t="s">
        <v>40</v>
      </c>
      <c r="O272" s="93"/>
      <c r="P272" s="238">
        <f>O272*H272</f>
        <v>0</v>
      </c>
      <c r="Q272" s="238">
        <v>0</v>
      </c>
      <c r="R272" s="238">
        <f>Q272*H272</f>
        <v>0</v>
      </c>
      <c r="S272" s="238">
        <v>0</v>
      </c>
      <c r="T272" s="239">
        <f>S272*H272</f>
        <v>0</v>
      </c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R272" s="240" t="s">
        <v>218</v>
      </c>
      <c r="AT272" s="240" t="s">
        <v>143</v>
      </c>
      <c r="AU272" s="240" t="s">
        <v>91</v>
      </c>
      <c r="AY272" s="17" t="s">
        <v>141</v>
      </c>
      <c r="BE272" s="140">
        <f>IF(N272="základní",J272,0)</f>
        <v>0</v>
      </c>
      <c r="BF272" s="140">
        <f>IF(N272="snížená",J272,0)</f>
        <v>0</v>
      </c>
      <c r="BG272" s="140">
        <f>IF(N272="zákl. přenesená",J272,0)</f>
        <v>0</v>
      </c>
      <c r="BH272" s="140">
        <f>IF(N272="sníž. přenesená",J272,0)</f>
        <v>0</v>
      </c>
      <c r="BI272" s="140">
        <f>IF(N272="nulová",J272,0)</f>
        <v>0</v>
      </c>
      <c r="BJ272" s="17" t="s">
        <v>80</v>
      </c>
      <c r="BK272" s="140">
        <f>ROUND(I272*H272,2)</f>
        <v>0</v>
      </c>
      <c r="BL272" s="17" t="s">
        <v>218</v>
      </c>
      <c r="BM272" s="240" t="s">
        <v>453</v>
      </c>
    </row>
    <row r="273" s="12" customFormat="1" ht="22.8" customHeight="1">
      <c r="A273" s="12"/>
      <c r="B273" s="212"/>
      <c r="C273" s="213"/>
      <c r="D273" s="214" t="s">
        <v>74</v>
      </c>
      <c r="E273" s="226" t="s">
        <v>454</v>
      </c>
      <c r="F273" s="226" t="s">
        <v>455</v>
      </c>
      <c r="G273" s="213"/>
      <c r="H273" s="213"/>
      <c r="I273" s="216"/>
      <c r="J273" s="227">
        <f>BK273</f>
        <v>0</v>
      </c>
      <c r="K273" s="213"/>
      <c r="L273" s="218"/>
      <c r="M273" s="219"/>
      <c r="N273" s="220"/>
      <c r="O273" s="220"/>
      <c r="P273" s="221">
        <f>SUM(P274:P304)</f>
        <v>0</v>
      </c>
      <c r="Q273" s="220"/>
      <c r="R273" s="221">
        <f>SUM(R274:R304)</f>
        <v>0.13507794000000001</v>
      </c>
      <c r="S273" s="220"/>
      <c r="T273" s="222">
        <f>SUM(T274:T304)</f>
        <v>0</v>
      </c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R273" s="223" t="s">
        <v>91</v>
      </c>
      <c r="AT273" s="224" t="s">
        <v>74</v>
      </c>
      <c r="AU273" s="224" t="s">
        <v>80</v>
      </c>
      <c r="AY273" s="223" t="s">
        <v>141</v>
      </c>
      <c r="BK273" s="225">
        <f>SUM(BK274:BK304)</f>
        <v>0</v>
      </c>
    </row>
    <row r="274" s="2" customFormat="1" ht="24.15" customHeight="1">
      <c r="A274" s="40"/>
      <c r="B274" s="41"/>
      <c r="C274" s="228" t="s">
        <v>456</v>
      </c>
      <c r="D274" s="228" t="s">
        <v>143</v>
      </c>
      <c r="E274" s="229" t="s">
        <v>457</v>
      </c>
      <c r="F274" s="230" t="s">
        <v>458</v>
      </c>
      <c r="G274" s="231" t="s">
        <v>146</v>
      </c>
      <c r="H274" s="232">
        <v>17.02</v>
      </c>
      <c r="I274" s="233"/>
      <c r="J274" s="234">
        <f>ROUND(I274*H274,2)</f>
        <v>0</v>
      </c>
      <c r="K274" s="235"/>
      <c r="L274" s="43"/>
      <c r="M274" s="236" t="s">
        <v>1</v>
      </c>
      <c r="N274" s="237" t="s">
        <v>40</v>
      </c>
      <c r="O274" s="93"/>
      <c r="P274" s="238">
        <f>O274*H274</f>
        <v>0</v>
      </c>
      <c r="Q274" s="238">
        <v>0</v>
      </c>
      <c r="R274" s="238">
        <f>Q274*H274</f>
        <v>0</v>
      </c>
      <c r="S274" s="238">
        <v>0</v>
      </c>
      <c r="T274" s="239">
        <f>S274*H274</f>
        <v>0</v>
      </c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R274" s="240" t="s">
        <v>218</v>
      </c>
      <c r="AT274" s="240" t="s">
        <v>143</v>
      </c>
      <c r="AU274" s="240" t="s">
        <v>91</v>
      </c>
      <c r="AY274" s="17" t="s">
        <v>141</v>
      </c>
      <c r="BE274" s="140">
        <f>IF(N274="základní",J274,0)</f>
        <v>0</v>
      </c>
      <c r="BF274" s="140">
        <f>IF(N274="snížená",J274,0)</f>
        <v>0</v>
      </c>
      <c r="BG274" s="140">
        <f>IF(N274="zákl. přenesená",J274,0)</f>
        <v>0</v>
      </c>
      <c r="BH274" s="140">
        <f>IF(N274="sníž. přenesená",J274,0)</f>
        <v>0</v>
      </c>
      <c r="BI274" s="140">
        <f>IF(N274="nulová",J274,0)</f>
        <v>0</v>
      </c>
      <c r="BJ274" s="17" t="s">
        <v>80</v>
      </c>
      <c r="BK274" s="140">
        <f>ROUND(I274*H274,2)</f>
        <v>0</v>
      </c>
      <c r="BL274" s="17" t="s">
        <v>218</v>
      </c>
      <c r="BM274" s="240" t="s">
        <v>459</v>
      </c>
    </row>
    <row r="275" s="14" customFormat="1">
      <c r="A275" s="14"/>
      <c r="B275" s="252"/>
      <c r="C275" s="253"/>
      <c r="D275" s="243" t="s">
        <v>149</v>
      </c>
      <c r="E275" s="254" t="s">
        <v>1</v>
      </c>
      <c r="F275" s="255" t="s">
        <v>460</v>
      </c>
      <c r="G275" s="253"/>
      <c r="H275" s="256">
        <v>17.02</v>
      </c>
      <c r="I275" s="257"/>
      <c r="J275" s="253"/>
      <c r="K275" s="253"/>
      <c r="L275" s="258"/>
      <c r="M275" s="259"/>
      <c r="N275" s="260"/>
      <c r="O275" s="260"/>
      <c r="P275" s="260"/>
      <c r="Q275" s="260"/>
      <c r="R275" s="260"/>
      <c r="S275" s="260"/>
      <c r="T275" s="261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62" t="s">
        <v>149</v>
      </c>
      <c r="AU275" s="262" t="s">
        <v>91</v>
      </c>
      <c r="AV275" s="14" t="s">
        <v>91</v>
      </c>
      <c r="AW275" s="14" t="s">
        <v>30</v>
      </c>
      <c r="AX275" s="14" t="s">
        <v>80</v>
      </c>
      <c r="AY275" s="262" t="s">
        <v>141</v>
      </c>
    </row>
    <row r="276" s="2" customFormat="1" ht="16.5" customHeight="1">
      <c r="A276" s="40"/>
      <c r="B276" s="41"/>
      <c r="C276" s="274" t="s">
        <v>461</v>
      </c>
      <c r="D276" s="274" t="s">
        <v>278</v>
      </c>
      <c r="E276" s="275" t="s">
        <v>413</v>
      </c>
      <c r="F276" s="276" t="s">
        <v>414</v>
      </c>
      <c r="G276" s="277" t="s">
        <v>210</v>
      </c>
      <c r="H276" s="278">
        <v>0.0050000000000000001</v>
      </c>
      <c r="I276" s="279"/>
      <c r="J276" s="280">
        <f>ROUND(I276*H276,2)</f>
        <v>0</v>
      </c>
      <c r="K276" s="281"/>
      <c r="L276" s="282"/>
      <c r="M276" s="283" t="s">
        <v>1</v>
      </c>
      <c r="N276" s="284" t="s">
        <v>40</v>
      </c>
      <c r="O276" s="93"/>
      <c r="P276" s="238">
        <f>O276*H276</f>
        <v>0</v>
      </c>
      <c r="Q276" s="238">
        <v>1</v>
      </c>
      <c r="R276" s="238">
        <f>Q276*H276</f>
        <v>0.0050000000000000001</v>
      </c>
      <c r="S276" s="238">
        <v>0</v>
      </c>
      <c r="T276" s="239">
        <f>S276*H276</f>
        <v>0</v>
      </c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R276" s="240" t="s">
        <v>303</v>
      </c>
      <c r="AT276" s="240" t="s">
        <v>278</v>
      </c>
      <c r="AU276" s="240" t="s">
        <v>91</v>
      </c>
      <c r="AY276" s="17" t="s">
        <v>141</v>
      </c>
      <c r="BE276" s="140">
        <f>IF(N276="základní",J276,0)</f>
        <v>0</v>
      </c>
      <c r="BF276" s="140">
        <f>IF(N276="snížená",J276,0)</f>
        <v>0</v>
      </c>
      <c r="BG276" s="140">
        <f>IF(N276="zákl. přenesená",J276,0)</f>
        <v>0</v>
      </c>
      <c r="BH276" s="140">
        <f>IF(N276="sníž. přenesená",J276,0)</f>
        <v>0</v>
      </c>
      <c r="BI276" s="140">
        <f>IF(N276="nulová",J276,0)</f>
        <v>0</v>
      </c>
      <c r="BJ276" s="17" t="s">
        <v>80</v>
      </c>
      <c r="BK276" s="140">
        <f>ROUND(I276*H276,2)</f>
        <v>0</v>
      </c>
      <c r="BL276" s="17" t="s">
        <v>218</v>
      </c>
      <c r="BM276" s="240" t="s">
        <v>462</v>
      </c>
    </row>
    <row r="277" s="2" customFormat="1">
      <c r="A277" s="40"/>
      <c r="B277" s="41"/>
      <c r="C277" s="42"/>
      <c r="D277" s="243" t="s">
        <v>282</v>
      </c>
      <c r="E277" s="42"/>
      <c r="F277" s="285" t="s">
        <v>416</v>
      </c>
      <c r="G277" s="42"/>
      <c r="H277" s="42"/>
      <c r="I277" s="286"/>
      <c r="J277" s="42"/>
      <c r="K277" s="42"/>
      <c r="L277" s="43"/>
      <c r="M277" s="287"/>
      <c r="N277" s="288"/>
      <c r="O277" s="93"/>
      <c r="P277" s="93"/>
      <c r="Q277" s="93"/>
      <c r="R277" s="93"/>
      <c r="S277" s="93"/>
      <c r="T277" s="94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T277" s="17" t="s">
        <v>282</v>
      </c>
      <c r="AU277" s="17" t="s">
        <v>91</v>
      </c>
    </row>
    <row r="278" s="14" customFormat="1">
      <c r="A278" s="14"/>
      <c r="B278" s="252"/>
      <c r="C278" s="253"/>
      <c r="D278" s="243" t="s">
        <v>149</v>
      </c>
      <c r="E278" s="253"/>
      <c r="F278" s="255" t="s">
        <v>463</v>
      </c>
      <c r="G278" s="253"/>
      <c r="H278" s="256">
        <v>0.0050000000000000001</v>
      </c>
      <c r="I278" s="257"/>
      <c r="J278" s="253"/>
      <c r="K278" s="253"/>
      <c r="L278" s="258"/>
      <c r="M278" s="259"/>
      <c r="N278" s="260"/>
      <c r="O278" s="260"/>
      <c r="P278" s="260"/>
      <c r="Q278" s="260"/>
      <c r="R278" s="260"/>
      <c r="S278" s="260"/>
      <c r="T278" s="261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62" t="s">
        <v>149</v>
      </c>
      <c r="AU278" s="262" t="s">
        <v>91</v>
      </c>
      <c r="AV278" s="14" t="s">
        <v>91</v>
      </c>
      <c r="AW278" s="14" t="s">
        <v>4</v>
      </c>
      <c r="AX278" s="14" t="s">
        <v>80</v>
      </c>
      <c r="AY278" s="262" t="s">
        <v>141</v>
      </c>
    </row>
    <row r="279" s="2" customFormat="1" ht="24.15" customHeight="1">
      <c r="A279" s="40"/>
      <c r="B279" s="41"/>
      <c r="C279" s="228" t="s">
        <v>464</v>
      </c>
      <c r="D279" s="228" t="s">
        <v>143</v>
      </c>
      <c r="E279" s="229" t="s">
        <v>465</v>
      </c>
      <c r="F279" s="230" t="s">
        <v>466</v>
      </c>
      <c r="G279" s="231" t="s">
        <v>146</v>
      </c>
      <c r="H279" s="232">
        <v>17.02</v>
      </c>
      <c r="I279" s="233"/>
      <c r="J279" s="234">
        <f>ROUND(I279*H279,2)</f>
        <v>0</v>
      </c>
      <c r="K279" s="235"/>
      <c r="L279" s="43"/>
      <c r="M279" s="236" t="s">
        <v>1</v>
      </c>
      <c r="N279" s="237" t="s">
        <v>40</v>
      </c>
      <c r="O279" s="93"/>
      <c r="P279" s="238">
        <f>O279*H279</f>
        <v>0</v>
      </c>
      <c r="Q279" s="238">
        <v>0</v>
      </c>
      <c r="R279" s="238">
        <f>Q279*H279</f>
        <v>0</v>
      </c>
      <c r="S279" s="238">
        <v>0</v>
      </c>
      <c r="T279" s="239">
        <f>S279*H279</f>
        <v>0</v>
      </c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R279" s="240" t="s">
        <v>218</v>
      </c>
      <c r="AT279" s="240" t="s">
        <v>143</v>
      </c>
      <c r="AU279" s="240" t="s">
        <v>91</v>
      </c>
      <c r="AY279" s="17" t="s">
        <v>141</v>
      </c>
      <c r="BE279" s="140">
        <f>IF(N279="základní",J279,0)</f>
        <v>0</v>
      </c>
      <c r="BF279" s="140">
        <f>IF(N279="snížená",J279,0)</f>
        <v>0</v>
      </c>
      <c r="BG279" s="140">
        <f>IF(N279="zákl. přenesená",J279,0)</f>
        <v>0</v>
      </c>
      <c r="BH279" s="140">
        <f>IF(N279="sníž. přenesená",J279,0)</f>
        <v>0</v>
      </c>
      <c r="BI279" s="140">
        <f>IF(N279="nulová",J279,0)</f>
        <v>0</v>
      </c>
      <c r="BJ279" s="17" t="s">
        <v>80</v>
      </c>
      <c r="BK279" s="140">
        <f>ROUND(I279*H279,2)</f>
        <v>0</v>
      </c>
      <c r="BL279" s="17" t="s">
        <v>218</v>
      </c>
      <c r="BM279" s="240" t="s">
        <v>467</v>
      </c>
    </row>
    <row r="280" s="2" customFormat="1" ht="44.25" customHeight="1">
      <c r="A280" s="40"/>
      <c r="B280" s="41"/>
      <c r="C280" s="274" t="s">
        <v>468</v>
      </c>
      <c r="D280" s="274" t="s">
        <v>278</v>
      </c>
      <c r="E280" s="275" t="s">
        <v>432</v>
      </c>
      <c r="F280" s="276" t="s">
        <v>433</v>
      </c>
      <c r="G280" s="277" t="s">
        <v>146</v>
      </c>
      <c r="H280" s="278">
        <v>19.837</v>
      </c>
      <c r="I280" s="279"/>
      <c r="J280" s="280">
        <f>ROUND(I280*H280,2)</f>
        <v>0</v>
      </c>
      <c r="K280" s="281"/>
      <c r="L280" s="282"/>
      <c r="M280" s="283" t="s">
        <v>1</v>
      </c>
      <c r="N280" s="284" t="s">
        <v>40</v>
      </c>
      <c r="O280" s="93"/>
      <c r="P280" s="238">
        <f>O280*H280</f>
        <v>0</v>
      </c>
      <c r="Q280" s="238">
        <v>0.001</v>
      </c>
      <c r="R280" s="238">
        <f>Q280*H280</f>
        <v>0.019837</v>
      </c>
      <c r="S280" s="238">
        <v>0</v>
      </c>
      <c r="T280" s="239">
        <f>S280*H280</f>
        <v>0</v>
      </c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R280" s="240" t="s">
        <v>303</v>
      </c>
      <c r="AT280" s="240" t="s">
        <v>278</v>
      </c>
      <c r="AU280" s="240" t="s">
        <v>91</v>
      </c>
      <c r="AY280" s="17" t="s">
        <v>141</v>
      </c>
      <c r="BE280" s="140">
        <f>IF(N280="základní",J280,0)</f>
        <v>0</v>
      </c>
      <c r="BF280" s="140">
        <f>IF(N280="snížená",J280,0)</f>
        <v>0</v>
      </c>
      <c r="BG280" s="140">
        <f>IF(N280="zákl. přenesená",J280,0)</f>
        <v>0</v>
      </c>
      <c r="BH280" s="140">
        <f>IF(N280="sníž. přenesená",J280,0)</f>
        <v>0</v>
      </c>
      <c r="BI280" s="140">
        <f>IF(N280="nulová",J280,0)</f>
        <v>0</v>
      </c>
      <c r="BJ280" s="17" t="s">
        <v>80</v>
      </c>
      <c r="BK280" s="140">
        <f>ROUND(I280*H280,2)</f>
        <v>0</v>
      </c>
      <c r="BL280" s="17" t="s">
        <v>218</v>
      </c>
      <c r="BM280" s="240" t="s">
        <v>469</v>
      </c>
    </row>
    <row r="281" s="14" customFormat="1">
      <c r="A281" s="14"/>
      <c r="B281" s="252"/>
      <c r="C281" s="253"/>
      <c r="D281" s="243" t="s">
        <v>149</v>
      </c>
      <c r="E281" s="253"/>
      <c r="F281" s="255" t="s">
        <v>470</v>
      </c>
      <c r="G281" s="253"/>
      <c r="H281" s="256">
        <v>19.837</v>
      </c>
      <c r="I281" s="257"/>
      <c r="J281" s="253"/>
      <c r="K281" s="253"/>
      <c r="L281" s="258"/>
      <c r="M281" s="259"/>
      <c r="N281" s="260"/>
      <c r="O281" s="260"/>
      <c r="P281" s="260"/>
      <c r="Q281" s="260"/>
      <c r="R281" s="260"/>
      <c r="S281" s="260"/>
      <c r="T281" s="261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62" t="s">
        <v>149</v>
      </c>
      <c r="AU281" s="262" t="s">
        <v>91</v>
      </c>
      <c r="AV281" s="14" t="s">
        <v>91</v>
      </c>
      <c r="AW281" s="14" t="s">
        <v>4</v>
      </c>
      <c r="AX281" s="14" t="s">
        <v>80</v>
      </c>
      <c r="AY281" s="262" t="s">
        <v>141</v>
      </c>
    </row>
    <row r="282" s="2" customFormat="1" ht="37.8" customHeight="1">
      <c r="A282" s="40"/>
      <c r="B282" s="41"/>
      <c r="C282" s="228" t="s">
        <v>471</v>
      </c>
      <c r="D282" s="228" t="s">
        <v>143</v>
      </c>
      <c r="E282" s="229" t="s">
        <v>472</v>
      </c>
      <c r="F282" s="230" t="s">
        <v>473</v>
      </c>
      <c r="G282" s="231" t="s">
        <v>146</v>
      </c>
      <c r="H282" s="232">
        <v>17.02</v>
      </c>
      <c r="I282" s="233"/>
      <c r="J282" s="234">
        <f>ROUND(I282*H282,2)</f>
        <v>0</v>
      </c>
      <c r="K282" s="235"/>
      <c r="L282" s="43"/>
      <c r="M282" s="236" t="s">
        <v>1</v>
      </c>
      <c r="N282" s="237" t="s">
        <v>40</v>
      </c>
      <c r="O282" s="93"/>
      <c r="P282" s="238">
        <f>O282*H282</f>
        <v>0</v>
      </c>
      <c r="Q282" s="238">
        <v>0</v>
      </c>
      <c r="R282" s="238">
        <f>Q282*H282</f>
        <v>0</v>
      </c>
      <c r="S282" s="238">
        <v>0</v>
      </c>
      <c r="T282" s="239">
        <f>S282*H282</f>
        <v>0</v>
      </c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R282" s="240" t="s">
        <v>218</v>
      </c>
      <c r="AT282" s="240" t="s">
        <v>143</v>
      </c>
      <c r="AU282" s="240" t="s">
        <v>91</v>
      </c>
      <c r="AY282" s="17" t="s">
        <v>141</v>
      </c>
      <c r="BE282" s="140">
        <f>IF(N282="základní",J282,0)</f>
        <v>0</v>
      </c>
      <c r="BF282" s="140">
        <f>IF(N282="snížená",J282,0)</f>
        <v>0</v>
      </c>
      <c r="BG282" s="140">
        <f>IF(N282="zákl. přenesená",J282,0)</f>
        <v>0</v>
      </c>
      <c r="BH282" s="140">
        <f>IF(N282="sníž. přenesená",J282,0)</f>
        <v>0</v>
      </c>
      <c r="BI282" s="140">
        <f>IF(N282="nulová",J282,0)</f>
        <v>0</v>
      </c>
      <c r="BJ282" s="17" t="s">
        <v>80</v>
      </c>
      <c r="BK282" s="140">
        <f>ROUND(I282*H282,2)</f>
        <v>0</v>
      </c>
      <c r="BL282" s="17" t="s">
        <v>218</v>
      </c>
      <c r="BM282" s="240" t="s">
        <v>474</v>
      </c>
    </row>
    <row r="283" s="14" customFormat="1">
      <c r="A283" s="14"/>
      <c r="B283" s="252"/>
      <c r="C283" s="253"/>
      <c r="D283" s="243" t="s">
        <v>149</v>
      </c>
      <c r="E283" s="254" t="s">
        <v>1</v>
      </c>
      <c r="F283" s="255" t="s">
        <v>460</v>
      </c>
      <c r="G283" s="253"/>
      <c r="H283" s="256">
        <v>17.02</v>
      </c>
      <c r="I283" s="257"/>
      <c r="J283" s="253"/>
      <c r="K283" s="253"/>
      <c r="L283" s="258"/>
      <c r="M283" s="259"/>
      <c r="N283" s="260"/>
      <c r="O283" s="260"/>
      <c r="P283" s="260"/>
      <c r="Q283" s="260"/>
      <c r="R283" s="260"/>
      <c r="S283" s="260"/>
      <c r="T283" s="261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62" t="s">
        <v>149</v>
      </c>
      <c r="AU283" s="262" t="s">
        <v>91</v>
      </c>
      <c r="AV283" s="14" t="s">
        <v>91</v>
      </c>
      <c r="AW283" s="14" t="s">
        <v>30</v>
      </c>
      <c r="AX283" s="14" t="s">
        <v>80</v>
      </c>
      <c r="AY283" s="262" t="s">
        <v>141</v>
      </c>
    </row>
    <row r="284" s="2" customFormat="1" ht="24.15" customHeight="1">
      <c r="A284" s="40"/>
      <c r="B284" s="41"/>
      <c r="C284" s="274" t="s">
        <v>475</v>
      </c>
      <c r="D284" s="274" t="s">
        <v>278</v>
      </c>
      <c r="E284" s="275" t="s">
        <v>476</v>
      </c>
      <c r="F284" s="276" t="s">
        <v>477</v>
      </c>
      <c r="G284" s="277" t="s">
        <v>146</v>
      </c>
      <c r="H284" s="278">
        <v>19.837</v>
      </c>
      <c r="I284" s="279"/>
      <c r="J284" s="280">
        <f>ROUND(I284*H284,2)</f>
        <v>0</v>
      </c>
      <c r="K284" s="281"/>
      <c r="L284" s="282"/>
      <c r="M284" s="283" t="s">
        <v>1</v>
      </c>
      <c r="N284" s="284" t="s">
        <v>40</v>
      </c>
      <c r="O284" s="93"/>
      <c r="P284" s="238">
        <f>O284*H284</f>
        <v>0</v>
      </c>
      <c r="Q284" s="238">
        <v>0.0022000000000000001</v>
      </c>
      <c r="R284" s="238">
        <f>Q284*H284</f>
        <v>0.043641400000000004</v>
      </c>
      <c r="S284" s="238">
        <v>0</v>
      </c>
      <c r="T284" s="239">
        <f>S284*H284</f>
        <v>0</v>
      </c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R284" s="240" t="s">
        <v>303</v>
      </c>
      <c r="AT284" s="240" t="s">
        <v>278</v>
      </c>
      <c r="AU284" s="240" t="s">
        <v>91</v>
      </c>
      <c r="AY284" s="17" t="s">
        <v>141</v>
      </c>
      <c r="BE284" s="140">
        <f>IF(N284="základní",J284,0)</f>
        <v>0</v>
      </c>
      <c r="BF284" s="140">
        <f>IF(N284="snížená",J284,0)</f>
        <v>0</v>
      </c>
      <c r="BG284" s="140">
        <f>IF(N284="zákl. přenesená",J284,0)</f>
        <v>0</v>
      </c>
      <c r="BH284" s="140">
        <f>IF(N284="sníž. přenesená",J284,0)</f>
        <v>0</v>
      </c>
      <c r="BI284" s="140">
        <f>IF(N284="nulová",J284,0)</f>
        <v>0</v>
      </c>
      <c r="BJ284" s="17" t="s">
        <v>80</v>
      </c>
      <c r="BK284" s="140">
        <f>ROUND(I284*H284,2)</f>
        <v>0</v>
      </c>
      <c r="BL284" s="17" t="s">
        <v>218</v>
      </c>
      <c r="BM284" s="240" t="s">
        <v>478</v>
      </c>
    </row>
    <row r="285" s="14" customFormat="1">
      <c r="A285" s="14"/>
      <c r="B285" s="252"/>
      <c r="C285" s="253"/>
      <c r="D285" s="243" t="s">
        <v>149</v>
      </c>
      <c r="E285" s="253"/>
      <c r="F285" s="255" t="s">
        <v>470</v>
      </c>
      <c r="G285" s="253"/>
      <c r="H285" s="256">
        <v>19.837</v>
      </c>
      <c r="I285" s="257"/>
      <c r="J285" s="253"/>
      <c r="K285" s="253"/>
      <c r="L285" s="258"/>
      <c r="M285" s="259"/>
      <c r="N285" s="260"/>
      <c r="O285" s="260"/>
      <c r="P285" s="260"/>
      <c r="Q285" s="260"/>
      <c r="R285" s="260"/>
      <c r="S285" s="260"/>
      <c r="T285" s="261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62" t="s">
        <v>149</v>
      </c>
      <c r="AU285" s="262" t="s">
        <v>91</v>
      </c>
      <c r="AV285" s="14" t="s">
        <v>91</v>
      </c>
      <c r="AW285" s="14" t="s">
        <v>4</v>
      </c>
      <c r="AX285" s="14" t="s">
        <v>80</v>
      </c>
      <c r="AY285" s="262" t="s">
        <v>141</v>
      </c>
    </row>
    <row r="286" s="2" customFormat="1" ht="33" customHeight="1">
      <c r="A286" s="40"/>
      <c r="B286" s="41"/>
      <c r="C286" s="228" t="s">
        <v>479</v>
      </c>
      <c r="D286" s="228" t="s">
        <v>143</v>
      </c>
      <c r="E286" s="229" t="s">
        <v>480</v>
      </c>
      <c r="F286" s="230" t="s">
        <v>481</v>
      </c>
      <c r="G286" s="231" t="s">
        <v>247</v>
      </c>
      <c r="H286" s="232">
        <v>15.473000000000001</v>
      </c>
      <c r="I286" s="233"/>
      <c r="J286" s="234">
        <f>ROUND(I286*H286,2)</f>
        <v>0</v>
      </c>
      <c r="K286" s="235"/>
      <c r="L286" s="43"/>
      <c r="M286" s="236" t="s">
        <v>1</v>
      </c>
      <c r="N286" s="237" t="s">
        <v>40</v>
      </c>
      <c r="O286" s="93"/>
      <c r="P286" s="238">
        <f>O286*H286</f>
        <v>0</v>
      </c>
      <c r="Q286" s="238">
        <v>0</v>
      </c>
      <c r="R286" s="238">
        <f>Q286*H286</f>
        <v>0</v>
      </c>
      <c r="S286" s="238">
        <v>0</v>
      </c>
      <c r="T286" s="239">
        <f>S286*H286</f>
        <v>0</v>
      </c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R286" s="240" t="s">
        <v>218</v>
      </c>
      <c r="AT286" s="240" t="s">
        <v>143</v>
      </c>
      <c r="AU286" s="240" t="s">
        <v>91</v>
      </c>
      <c r="AY286" s="17" t="s">
        <v>141</v>
      </c>
      <c r="BE286" s="140">
        <f>IF(N286="základní",J286,0)</f>
        <v>0</v>
      </c>
      <c r="BF286" s="140">
        <f>IF(N286="snížená",J286,0)</f>
        <v>0</v>
      </c>
      <c r="BG286" s="140">
        <f>IF(N286="zákl. přenesená",J286,0)</f>
        <v>0</v>
      </c>
      <c r="BH286" s="140">
        <f>IF(N286="sníž. přenesená",J286,0)</f>
        <v>0</v>
      </c>
      <c r="BI286" s="140">
        <f>IF(N286="nulová",J286,0)</f>
        <v>0</v>
      </c>
      <c r="BJ286" s="17" t="s">
        <v>80</v>
      </c>
      <c r="BK286" s="140">
        <f>ROUND(I286*H286,2)</f>
        <v>0</v>
      </c>
      <c r="BL286" s="17" t="s">
        <v>218</v>
      </c>
      <c r="BM286" s="240" t="s">
        <v>482</v>
      </c>
    </row>
    <row r="287" s="14" customFormat="1">
      <c r="A287" s="14"/>
      <c r="B287" s="252"/>
      <c r="C287" s="253"/>
      <c r="D287" s="243" t="s">
        <v>149</v>
      </c>
      <c r="E287" s="254" t="s">
        <v>1</v>
      </c>
      <c r="F287" s="255" t="s">
        <v>483</v>
      </c>
      <c r="G287" s="253"/>
      <c r="H287" s="256">
        <v>15.473000000000001</v>
      </c>
      <c r="I287" s="257"/>
      <c r="J287" s="253"/>
      <c r="K287" s="253"/>
      <c r="L287" s="258"/>
      <c r="M287" s="259"/>
      <c r="N287" s="260"/>
      <c r="O287" s="260"/>
      <c r="P287" s="260"/>
      <c r="Q287" s="260"/>
      <c r="R287" s="260"/>
      <c r="S287" s="260"/>
      <c r="T287" s="261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62" t="s">
        <v>149</v>
      </c>
      <c r="AU287" s="262" t="s">
        <v>91</v>
      </c>
      <c r="AV287" s="14" t="s">
        <v>91</v>
      </c>
      <c r="AW287" s="14" t="s">
        <v>30</v>
      </c>
      <c r="AX287" s="14" t="s">
        <v>80</v>
      </c>
      <c r="AY287" s="262" t="s">
        <v>141</v>
      </c>
    </row>
    <row r="288" s="2" customFormat="1" ht="33" customHeight="1">
      <c r="A288" s="40"/>
      <c r="B288" s="41"/>
      <c r="C288" s="274" t="s">
        <v>484</v>
      </c>
      <c r="D288" s="274" t="s">
        <v>278</v>
      </c>
      <c r="E288" s="275" t="s">
        <v>485</v>
      </c>
      <c r="F288" s="276" t="s">
        <v>486</v>
      </c>
      <c r="G288" s="277" t="s">
        <v>487</v>
      </c>
      <c r="H288" s="278">
        <v>0.77400000000000002</v>
      </c>
      <c r="I288" s="279"/>
      <c r="J288" s="280">
        <f>ROUND(I288*H288,2)</f>
        <v>0</v>
      </c>
      <c r="K288" s="281"/>
      <c r="L288" s="282"/>
      <c r="M288" s="283" t="s">
        <v>1</v>
      </c>
      <c r="N288" s="284" t="s">
        <v>40</v>
      </c>
      <c r="O288" s="93"/>
      <c r="P288" s="238">
        <f>O288*H288</f>
        <v>0</v>
      </c>
      <c r="Q288" s="238">
        <v>0.001</v>
      </c>
      <c r="R288" s="238">
        <f>Q288*H288</f>
        <v>0.00077400000000000006</v>
      </c>
      <c r="S288" s="238">
        <v>0</v>
      </c>
      <c r="T288" s="239">
        <f>S288*H288</f>
        <v>0</v>
      </c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R288" s="240" t="s">
        <v>303</v>
      </c>
      <c r="AT288" s="240" t="s">
        <v>278</v>
      </c>
      <c r="AU288" s="240" t="s">
        <v>91</v>
      </c>
      <c r="AY288" s="17" t="s">
        <v>141</v>
      </c>
      <c r="BE288" s="140">
        <f>IF(N288="základní",J288,0)</f>
        <v>0</v>
      </c>
      <c r="BF288" s="140">
        <f>IF(N288="snížená",J288,0)</f>
        <v>0</v>
      </c>
      <c r="BG288" s="140">
        <f>IF(N288="zákl. přenesená",J288,0)</f>
        <v>0</v>
      </c>
      <c r="BH288" s="140">
        <f>IF(N288="sníž. přenesená",J288,0)</f>
        <v>0</v>
      </c>
      <c r="BI288" s="140">
        <f>IF(N288="nulová",J288,0)</f>
        <v>0</v>
      </c>
      <c r="BJ288" s="17" t="s">
        <v>80</v>
      </c>
      <c r="BK288" s="140">
        <f>ROUND(I288*H288,2)</f>
        <v>0</v>
      </c>
      <c r="BL288" s="17" t="s">
        <v>218</v>
      </c>
      <c r="BM288" s="240" t="s">
        <v>488</v>
      </c>
    </row>
    <row r="289" s="14" customFormat="1">
      <c r="A289" s="14"/>
      <c r="B289" s="252"/>
      <c r="C289" s="253"/>
      <c r="D289" s="243" t="s">
        <v>149</v>
      </c>
      <c r="E289" s="253"/>
      <c r="F289" s="255" t="s">
        <v>489</v>
      </c>
      <c r="G289" s="253"/>
      <c r="H289" s="256">
        <v>0.77400000000000002</v>
      </c>
      <c r="I289" s="257"/>
      <c r="J289" s="253"/>
      <c r="K289" s="253"/>
      <c r="L289" s="258"/>
      <c r="M289" s="259"/>
      <c r="N289" s="260"/>
      <c r="O289" s="260"/>
      <c r="P289" s="260"/>
      <c r="Q289" s="260"/>
      <c r="R289" s="260"/>
      <c r="S289" s="260"/>
      <c r="T289" s="261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62" t="s">
        <v>149</v>
      </c>
      <c r="AU289" s="262" t="s">
        <v>91</v>
      </c>
      <c r="AV289" s="14" t="s">
        <v>91</v>
      </c>
      <c r="AW289" s="14" t="s">
        <v>4</v>
      </c>
      <c r="AX289" s="14" t="s">
        <v>80</v>
      </c>
      <c r="AY289" s="262" t="s">
        <v>141</v>
      </c>
    </row>
    <row r="290" s="2" customFormat="1" ht="33" customHeight="1">
      <c r="A290" s="40"/>
      <c r="B290" s="41"/>
      <c r="C290" s="228" t="s">
        <v>490</v>
      </c>
      <c r="D290" s="228" t="s">
        <v>143</v>
      </c>
      <c r="E290" s="229" t="s">
        <v>491</v>
      </c>
      <c r="F290" s="230" t="s">
        <v>492</v>
      </c>
      <c r="G290" s="231" t="s">
        <v>146</v>
      </c>
      <c r="H290" s="232">
        <v>1.6599999999999999</v>
      </c>
      <c r="I290" s="233"/>
      <c r="J290" s="234">
        <f>ROUND(I290*H290,2)</f>
        <v>0</v>
      </c>
      <c r="K290" s="235"/>
      <c r="L290" s="43"/>
      <c r="M290" s="236" t="s">
        <v>1</v>
      </c>
      <c r="N290" s="237" t="s">
        <v>40</v>
      </c>
      <c r="O290" s="93"/>
      <c r="P290" s="238">
        <f>O290*H290</f>
        <v>0</v>
      </c>
      <c r="Q290" s="238">
        <v>0</v>
      </c>
      <c r="R290" s="238">
        <f>Q290*H290</f>
        <v>0</v>
      </c>
      <c r="S290" s="238">
        <v>0</v>
      </c>
      <c r="T290" s="239">
        <f>S290*H290</f>
        <v>0</v>
      </c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R290" s="240" t="s">
        <v>218</v>
      </c>
      <c r="AT290" s="240" t="s">
        <v>143</v>
      </c>
      <c r="AU290" s="240" t="s">
        <v>91</v>
      </c>
      <c r="AY290" s="17" t="s">
        <v>141</v>
      </c>
      <c r="BE290" s="140">
        <f>IF(N290="základní",J290,0)</f>
        <v>0</v>
      </c>
      <c r="BF290" s="140">
        <f>IF(N290="snížená",J290,0)</f>
        <v>0</v>
      </c>
      <c r="BG290" s="140">
        <f>IF(N290="zákl. přenesená",J290,0)</f>
        <v>0</v>
      </c>
      <c r="BH290" s="140">
        <f>IF(N290="sníž. přenesená",J290,0)</f>
        <v>0</v>
      </c>
      <c r="BI290" s="140">
        <f>IF(N290="nulová",J290,0)</f>
        <v>0</v>
      </c>
      <c r="BJ290" s="17" t="s">
        <v>80</v>
      </c>
      <c r="BK290" s="140">
        <f>ROUND(I290*H290,2)</f>
        <v>0</v>
      </c>
      <c r="BL290" s="17" t="s">
        <v>218</v>
      </c>
      <c r="BM290" s="240" t="s">
        <v>493</v>
      </c>
    </row>
    <row r="291" s="14" customFormat="1">
      <c r="A291" s="14"/>
      <c r="B291" s="252"/>
      <c r="C291" s="253"/>
      <c r="D291" s="243" t="s">
        <v>149</v>
      </c>
      <c r="E291" s="254" t="s">
        <v>1</v>
      </c>
      <c r="F291" s="255" t="s">
        <v>494</v>
      </c>
      <c r="G291" s="253"/>
      <c r="H291" s="256">
        <v>1.6599999999999999</v>
      </c>
      <c r="I291" s="257"/>
      <c r="J291" s="253"/>
      <c r="K291" s="253"/>
      <c r="L291" s="258"/>
      <c r="M291" s="259"/>
      <c r="N291" s="260"/>
      <c r="O291" s="260"/>
      <c r="P291" s="260"/>
      <c r="Q291" s="260"/>
      <c r="R291" s="260"/>
      <c r="S291" s="260"/>
      <c r="T291" s="261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62" t="s">
        <v>149</v>
      </c>
      <c r="AU291" s="262" t="s">
        <v>91</v>
      </c>
      <c r="AV291" s="14" t="s">
        <v>91</v>
      </c>
      <c r="AW291" s="14" t="s">
        <v>30</v>
      </c>
      <c r="AX291" s="14" t="s">
        <v>80</v>
      </c>
      <c r="AY291" s="262" t="s">
        <v>141</v>
      </c>
    </row>
    <row r="292" s="2" customFormat="1" ht="24.15" customHeight="1">
      <c r="A292" s="40"/>
      <c r="B292" s="41"/>
      <c r="C292" s="228" t="s">
        <v>495</v>
      </c>
      <c r="D292" s="228" t="s">
        <v>143</v>
      </c>
      <c r="E292" s="229" t="s">
        <v>496</v>
      </c>
      <c r="F292" s="230" t="s">
        <v>497</v>
      </c>
      <c r="G292" s="231" t="s">
        <v>247</v>
      </c>
      <c r="H292" s="232">
        <v>4.5999999999999996</v>
      </c>
      <c r="I292" s="233"/>
      <c r="J292" s="234">
        <f>ROUND(I292*H292,2)</f>
        <v>0</v>
      </c>
      <c r="K292" s="235"/>
      <c r="L292" s="43"/>
      <c r="M292" s="236" t="s">
        <v>1</v>
      </c>
      <c r="N292" s="237" t="s">
        <v>40</v>
      </c>
      <c r="O292" s="93"/>
      <c r="P292" s="238">
        <f>O292*H292</f>
        <v>0</v>
      </c>
      <c r="Q292" s="238">
        <v>0.00032000000000000003</v>
      </c>
      <c r="R292" s="238">
        <f>Q292*H292</f>
        <v>0.001472</v>
      </c>
      <c r="S292" s="238">
        <v>0</v>
      </c>
      <c r="T292" s="239">
        <f>S292*H292</f>
        <v>0</v>
      </c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R292" s="240" t="s">
        <v>218</v>
      </c>
      <c r="AT292" s="240" t="s">
        <v>143</v>
      </c>
      <c r="AU292" s="240" t="s">
        <v>91</v>
      </c>
      <c r="AY292" s="17" t="s">
        <v>141</v>
      </c>
      <c r="BE292" s="140">
        <f>IF(N292="základní",J292,0)</f>
        <v>0</v>
      </c>
      <c r="BF292" s="140">
        <f>IF(N292="snížená",J292,0)</f>
        <v>0</v>
      </c>
      <c r="BG292" s="140">
        <f>IF(N292="zákl. přenesená",J292,0)</f>
        <v>0</v>
      </c>
      <c r="BH292" s="140">
        <f>IF(N292="sníž. přenesená",J292,0)</f>
        <v>0</v>
      </c>
      <c r="BI292" s="140">
        <f>IF(N292="nulová",J292,0)</f>
        <v>0</v>
      </c>
      <c r="BJ292" s="17" t="s">
        <v>80</v>
      </c>
      <c r="BK292" s="140">
        <f>ROUND(I292*H292,2)</f>
        <v>0</v>
      </c>
      <c r="BL292" s="17" t="s">
        <v>218</v>
      </c>
      <c r="BM292" s="240" t="s">
        <v>498</v>
      </c>
    </row>
    <row r="293" s="2" customFormat="1" ht="37.8" customHeight="1">
      <c r="A293" s="40"/>
      <c r="B293" s="41"/>
      <c r="C293" s="228" t="s">
        <v>499</v>
      </c>
      <c r="D293" s="228" t="s">
        <v>143</v>
      </c>
      <c r="E293" s="229" t="s">
        <v>500</v>
      </c>
      <c r="F293" s="230" t="s">
        <v>501</v>
      </c>
      <c r="G293" s="231" t="s">
        <v>247</v>
      </c>
      <c r="H293" s="232">
        <v>4.5999999999999996</v>
      </c>
      <c r="I293" s="233"/>
      <c r="J293" s="234">
        <f>ROUND(I293*H293,2)</f>
        <v>0</v>
      </c>
      <c r="K293" s="235"/>
      <c r="L293" s="43"/>
      <c r="M293" s="236" t="s">
        <v>1</v>
      </c>
      <c r="N293" s="237" t="s">
        <v>40</v>
      </c>
      <c r="O293" s="93"/>
      <c r="P293" s="238">
        <f>O293*H293</f>
        <v>0</v>
      </c>
      <c r="Q293" s="238">
        <v>0.00115</v>
      </c>
      <c r="R293" s="238">
        <f>Q293*H293</f>
        <v>0.0052899999999999996</v>
      </c>
      <c r="S293" s="238">
        <v>0</v>
      </c>
      <c r="T293" s="239">
        <f>S293*H293</f>
        <v>0</v>
      </c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R293" s="240" t="s">
        <v>218</v>
      </c>
      <c r="AT293" s="240" t="s">
        <v>143</v>
      </c>
      <c r="AU293" s="240" t="s">
        <v>91</v>
      </c>
      <c r="AY293" s="17" t="s">
        <v>141</v>
      </c>
      <c r="BE293" s="140">
        <f>IF(N293="základní",J293,0)</f>
        <v>0</v>
      </c>
      <c r="BF293" s="140">
        <f>IF(N293="snížená",J293,0)</f>
        <v>0</v>
      </c>
      <c r="BG293" s="140">
        <f>IF(N293="zákl. přenesená",J293,0)</f>
        <v>0</v>
      </c>
      <c r="BH293" s="140">
        <f>IF(N293="sníž. přenesená",J293,0)</f>
        <v>0</v>
      </c>
      <c r="BI293" s="140">
        <f>IF(N293="nulová",J293,0)</f>
        <v>0</v>
      </c>
      <c r="BJ293" s="17" t="s">
        <v>80</v>
      </c>
      <c r="BK293" s="140">
        <f>ROUND(I293*H293,2)</f>
        <v>0</v>
      </c>
      <c r="BL293" s="17" t="s">
        <v>218</v>
      </c>
      <c r="BM293" s="240" t="s">
        <v>502</v>
      </c>
    </row>
    <row r="294" s="2" customFormat="1" ht="37.8" customHeight="1">
      <c r="A294" s="40"/>
      <c r="B294" s="41"/>
      <c r="C294" s="228" t="s">
        <v>503</v>
      </c>
      <c r="D294" s="228" t="s">
        <v>143</v>
      </c>
      <c r="E294" s="229" t="s">
        <v>504</v>
      </c>
      <c r="F294" s="230" t="s">
        <v>505</v>
      </c>
      <c r="G294" s="231" t="s">
        <v>247</v>
      </c>
      <c r="H294" s="232">
        <v>4.5999999999999996</v>
      </c>
      <c r="I294" s="233"/>
      <c r="J294" s="234">
        <f>ROUND(I294*H294,2)</f>
        <v>0</v>
      </c>
      <c r="K294" s="235"/>
      <c r="L294" s="43"/>
      <c r="M294" s="236" t="s">
        <v>1</v>
      </c>
      <c r="N294" s="237" t="s">
        <v>40</v>
      </c>
      <c r="O294" s="93"/>
      <c r="P294" s="238">
        <f>O294*H294</f>
        <v>0</v>
      </c>
      <c r="Q294" s="238">
        <v>0.0022899999999999999</v>
      </c>
      <c r="R294" s="238">
        <f>Q294*H294</f>
        <v>0.010533999999999998</v>
      </c>
      <c r="S294" s="238">
        <v>0</v>
      </c>
      <c r="T294" s="239">
        <f>S294*H294</f>
        <v>0</v>
      </c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R294" s="240" t="s">
        <v>218</v>
      </c>
      <c r="AT294" s="240" t="s">
        <v>143</v>
      </c>
      <c r="AU294" s="240" t="s">
        <v>91</v>
      </c>
      <c r="AY294" s="17" t="s">
        <v>141</v>
      </c>
      <c r="BE294" s="140">
        <f>IF(N294="základní",J294,0)</f>
        <v>0</v>
      </c>
      <c r="BF294" s="140">
        <f>IF(N294="snížená",J294,0)</f>
        <v>0</v>
      </c>
      <c r="BG294" s="140">
        <f>IF(N294="zákl. přenesená",J294,0)</f>
        <v>0</v>
      </c>
      <c r="BH294" s="140">
        <f>IF(N294="sníž. přenesená",J294,0)</f>
        <v>0</v>
      </c>
      <c r="BI294" s="140">
        <f>IF(N294="nulová",J294,0)</f>
        <v>0</v>
      </c>
      <c r="BJ294" s="17" t="s">
        <v>80</v>
      </c>
      <c r="BK294" s="140">
        <f>ROUND(I294*H294,2)</f>
        <v>0</v>
      </c>
      <c r="BL294" s="17" t="s">
        <v>218</v>
      </c>
      <c r="BM294" s="240" t="s">
        <v>506</v>
      </c>
    </row>
    <row r="295" s="2" customFormat="1" ht="33" customHeight="1">
      <c r="A295" s="40"/>
      <c r="B295" s="41"/>
      <c r="C295" s="228" t="s">
        <v>507</v>
      </c>
      <c r="D295" s="228" t="s">
        <v>143</v>
      </c>
      <c r="E295" s="229" t="s">
        <v>508</v>
      </c>
      <c r="F295" s="230" t="s">
        <v>509</v>
      </c>
      <c r="G295" s="231" t="s">
        <v>146</v>
      </c>
      <c r="H295" s="232">
        <v>3.9220000000000002</v>
      </c>
      <c r="I295" s="233"/>
      <c r="J295" s="234">
        <f>ROUND(I295*H295,2)</f>
        <v>0</v>
      </c>
      <c r="K295" s="235"/>
      <c r="L295" s="43"/>
      <c r="M295" s="236" t="s">
        <v>1</v>
      </c>
      <c r="N295" s="237" t="s">
        <v>40</v>
      </c>
      <c r="O295" s="93"/>
      <c r="P295" s="238">
        <f>O295*H295</f>
        <v>0</v>
      </c>
      <c r="Q295" s="238">
        <v>0.01087</v>
      </c>
      <c r="R295" s="238">
        <f>Q295*H295</f>
        <v>0.042632139999999999</v>
      </c>
      <c r="S295" s="238">
        <v>0</v>
      </c>
      <c r="T295" s="239">
        <f>S295*H295</f>
        <v>0</v>
      </c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R295" s="240" t="s">
        <v>218</v>
      </c>
      <c r="AT295" s="240" t="s">
        <v>143</v>
      </c>
      <c r="AU295" s="240" t="s">
        <v>91</v>
      </c>
      <c r="AY295" s="17" t="s">
        <v>141</v>
      </c>
      <c r="BE295" s="140">
        <f>IF(N295="základní",J295,0)</f>
        <v>0</v>
      </c>
      <c r="BF295" s="140">
        <f>IF(N295="snížená",J295,0)</f>
        <v>0</v>
      </c>
      <c r="BG295" s="140">
        <f>IF(N295="zákl. přenesená",J295,0)</f>
        <v>0</v>
      </c>
      <c r="BH295" s="140">
        <f>IF(N295="sníž. přenesená",J295,0)</f>
        <v>0</v>
      </c>
      <c r="BI295" s="140">
        <f>IF(N295="nulová",J295,0)</f>
        <v>0</v>
      </c>
      <c r="BJ295" s="17" t="s">
        <v>80</v>
      </c>
      <c r="BK295" s="140">
        <f>ROUND(I295*H295,2)</f>
        <v>0</v>
      </c>
      <c r="BL295" s="17" t="s">
        <v>218</v>
      </c>
      <c r="BM295" s="240" t="s">
        <v>510</v>
      </c>
    </row>
    <row r="296" s="13" customFormat="1">
      <c r="A296" s="13"/>
      <c r="B296" s="241"/>
      <c r="C296" s="242"/>
      <c r="D296" s="243" t="s">
        <v>149</v>
      </c>
      <c r="E296" s="244" t="s">
        <v>1</v>
      </c>
      <c r="F296" s="245" t="s">
        <v>511</v>
      </c>
      <c r="G296" s="242"/>
      <c r="H296" s="244" t="s">
        <v>1</v>
      </c>
      <c r="I296" s="246"/>
      <c r="J296" s="242"/>
      <c r="K296" s="242"/>
      <c r="L296" s="247"/>
      <c r="M296" s="248"/>
      <c r="N296" s="249"/>
      <c r="O296" s="249"/>
      <c r="P296" s="249"/>
      <c r="Q296" s="249"/>
      <c r="R296" s="249"/>
      <c r="S296" s="249"/>
      <c r="T296" s="250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51" t="s">
        <v>149</v>
      </c>
      <c r="AU296" s="251" t="s">
        <v>91</v>
      </c>
      <c r="AV296" s="13" t="s">
        <v>80</v>
      </c>
      <c r="AW296" s="13" t="s">
        <v>30</v>
      </c>
      <c r="AX296" s="13" t="s">
        <v>75</v>
      </c>
      <c r="AY296" s="251" t="s">
        <v>141</v>
      </c>
    </row>
    <row r="297" s="14" customFormat="1">
      <c r="A297" s="14"/>
      <c r="B297" s="252"/>
      <c r="C297" s="253"/>
      <c r="D297" s="243" t="s">
        <v>149</v>
      </c>
      <c r="E297" s="254" t="s">
        <v>1</v>
      </c>
      <c r="F297" s="255" t="s">
        <v>512</v>
      </c>
      <c r="G297" s="253"/>
      <c r="H297" s="256">
        <v>3.9220000000000002</v>
      </c>
      <c r="I297" s="257"/>
      <c r="J297" s="253"/>
      <c r="K297" s="253"/>
      <c r="L297" s="258"/>
      <c r="M297" s="259"/>
      <c r="N297" s="260"/>
      <c r="O297" s="260"/>
      <c r="P297" s="260"/>
      <c r="Q297" s="260"/>
      <c r="R297" s="260"/>
      <c r="S297" s="260"/>
      <c r="T297" s="261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62" t="s">
        <v>149</v>
      </c>
      <c r="AU297" s="262" t="s">
        <v>91</v>
      </c>
      <c r="AV297" s="14" t="s">
        <v>91</v>
      </c>
      <c r="AW297" s="14" t="s">
        <v>30</v>
      </c>
      <c r="AX297" s="14" t="s">
        <v>80</v>
      </c>
      <c r="AY297" s="262" t="s">
        <v>141</v>
      </c>
    </row>
    <row r="298" s="2" customFormat="1" ht="24.15" customHeight="1">
      <c r="A298" s="40"/>
      <c r="B298" s="41"/>
      <c r="C298" s="228" t="s">
        <v>513</v>
      </c>
      <c r="D298" s="228" t="s">
        <v>143</v>
      </c>
      <c r="E298" s="229" t="s">
        <v>514</v>
      </c>
      <c r="F298" s="230" t="s">
        <v>515</v>
      </c>
      <c r="G298" s="231" t="s">
        <v>146</v>
      </c>
      <c r="H298" s="232">
        <v>17.02</v>
      </c>
      <c r="I298" s="233"/>
      <c r="J298" s="234">
        <f>ROUND(I298*H298,2)</f>
        <v>0</v>
      </c>
      <c r="K298" s="235"/>
      <c r="L298" s="43"/>
      <c r="M298" s="236" t="s">
        <v>1</v>
      </c>
      <c r="N298" s="237" t="s">
        <v>40</v>
      </c>
      <c r="O298" s="93"/>
      <c r="P298" s="238">
        <f>O298*H298</f>
        <v>0</v>
      </c>
      <c r="Q298" s="238">
        <v>0</v>
      </c>
      <c r="R298" s="238">
        <f>Q298*H298</f>
        <v>0</v>
      </c>
      <c r="S298" s="238">
        <v>0</v>
      </c>
      <c r="T298" s="239">
        <f>S298*H298</f>
        <v>0</v>
      </c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R298" s="240" t="s">
        <v>218</v>
      </c>
      <c r="AT298" s="240" t="s">
        <v>143</v>
      </c>
      <c r="AU298" s="240" t="s">
        <v>91</v>
      </c>
      <c r="AY298" s="17" t="s">
        <v>141</v>
      </c>
      <c r="BE298" s="140">
        <f>IF(N298="základní",J298,0)</f>
        <v>0</v>
      </c>
      <c r="BF298" s="140">
        <f>IF(N298="snížená",J298,0)</f>
        <v>0</v>
      </c>
      <c r="BG298" s="140">
        <f>IF(N298="zákl. přenesená",J298,0)</f>
        <v>0</v>
      </c>
      <c r="BH298" s="140">
        <f>IF(N298="sníž. přenesená",J298,0)</f>
        <v>0</v>
      </c>
      <c r="BI298" s="140">
        <f>IF(N298="nulová",J298,0)</f>
        <v>0</v>
      </c>
      <c r="BJ298" s="17" t="s">
        <v>80</v>
      </c>
      <c r="BK298" s="140">
        <f>ROUND(I298*H298,2)</f>
        <v>0</v>
      </c>
      <c r="BL298" s="17" t="s">
        <v>218</v>
      </c>
      <c r="BM298" s="240" t="s">
        <v>516</v>
      </c>
    </row>
    <row r="299" s="14" customFormat="1">
      <c r="A299" s="14"/>
      <c r="B299" s="252"/>
      <c r="C299" s="253"/>
      <c r="D299" s="243" t="s">
        <v>149</v>
      </c>
      <c r="E299" s="254" t="s">
        <v>1</v>
      </c>
      <c r="F299" s="255" t="s">
        <v>460</v>
      </c>
      <c r="G299" s="253"/>
      <c r="H299" s="256">
        <v>17.02</v>
      </c>
      <c r="I299" s="257"/>
      <c r="J299" s="253"/>
      <c r="K299" s="253"/>
      <c r="L299" s="258"/>
      <c r="M299" s="259"/>
      <c r="N299" s="260"/>
      <c r="O299" s="260"/>
      <c r="P299" s="260"/>
      <c r="Q299" s="260"/>
      <c r="R299" s="260"/>
      <c r="S299" s="260"/>
      <c r="T299" s="261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62" t="s">
        <v>149</v>
      </c>
      <c r="AU299" s="262" t="s">
        <v>91</v>
      </c>
      <c r="AV299" s="14" t="s">
        <v>91</v>
      </c>
      <c r="AW299" s="14" t="s">
        <v>30</v>
      </c>
      <c r="AX299" s="14" t="s">
        <v>80</v>
      </c>
      <c r="AY299" s="262" t="s">
        <v>141</v>
      </c>
    </row>
    <row r="300" s="2" customFormat="1" ht="16.5" customHeight="1">
      <c r="A300" s="40"/>
      <c r="B300" s="41"/>
      <c r="C300" s="274" t="s">
        <v>517</v>
      </c>
      <c r="D300" s="274" t="s">
        <v>278</v>
      </c>
      <c r="E300" s="275" t="s">
        <v>518</v>
      </c>
      <c r="F300" s="276" t="s">
        <v>519</v>
      </c>
      <c r="G300" s="277" t="s">
        <v>146</v>
      </c>
      <c r="H300" s="278">
        <v>19.658000000000001</v>
      </c>
      <c r="I300" s="279"/>
      <c r="J300" s="280">
        <f>ROUND(I300*H300,2)</f>
        <v>0</v>
      </c>
      <c r="K300" s="281"/>
      <c r="L300" s="282"/>
      <c r="M300" s="283" t="s">
        <v>1</v>
      </c>
      <c r="N300" s="284" t="s">
        <v>40</v>
      </c>
      <c r="O300" s="93"/>
      <c r="P300" s="238">
        <f>O300*H300</f>
        <v>0</v>
      </c>
      <c r="Q300" s="238">
        <v>0.00029999999999999997</v>
      </c>
      <c r="R300" s="238">
        <f>Q300*H300</f>
        <v>0.0058973999999999997</v>
      </c>
      <c r="S300" s="238">
        <v>0</v>
      </c>
      <c r="T300" s="239">
        <f>S300*H300</f>
        <v>0</v>
      </c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R300" s="240" t="s">
        <v>303</v>
      </c>
      <c r="AT300" s="240" t="s">
        <v>278</v>
      </c>
      <c r="AU300" s="240" t="s">
        <v>91</v>
      </c>
      <c r="AY300" s="17" t="s">
        <v>141</v>
      </c>
      <c r="BE300" s="140">
        <f>IF(N300="základní",J300,0)</f>
        <v>0</v>
      </c>
      <c r="BF300" s="140">
        <f>IF(N300="snížená",J300,0)</f>
        <v>0</v>
      </c>
      <c r="BG300" s="140">
        <f>IF(N300="zákl. přenesená",J300,0)</f>
        <v>0</v>
      </c>
      <c r="BH300" s="140">
        <f>IF(N300="sníž. přenesená",J300,0)</f>
        <v>0</v>
      </c>
      <c r="BI300" s="140">
        <f>IF(N300="nulová",J300,0)</f>
        <v>0</v>
      </c>
      <c r="BJ300" s="17" t="s">
        <v>80</v>
      </c>
      <c r="BK300" s="140">
        <f>ROUND(I300*H300,2)</f>
        <v>0</v>
      </c>
      <c r="BL300" s="17" t="s">
        <v>218</v>
      </c>
      <c r="BM300" s="240" t="s">
        <v>520</v>
      </c>
    </row>
    <row r="301" s="14" customFormat="1">
      <c r="A301" s="14"/>
      <c r="B301" s="252"/>
      <c r="C301" s="253"/>
      <c r="D301" s="243" t="s">
        <v>149</v>
      </c>
      <c r="E301" s="253"/>
      <c r="F301" s="255" t="s">
        <v>521</v>
      </c>
      <c r="G301" s="253"/>
      <c r="H301" s="256">
        <v>19.658000000000001</v>
      </c>
      <c r="I301" s="257"/>
      <c r="J301" s="253"/>
      <c r="K301" s="253"/>
      <c r="L301" s="258"/>
      <c r="M301" s="259"/>
      <c r="N301" s="260"/>
      <c r="O301" s="260"/>
      <c r="P301" s="260"/>
      <c r="Q301" s="260"/>
      <c r="R301" s="260"/>
      <c r="S301" s="260"/>
      <c r="T301" s="261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62" t="s">
        <v>149</v>
      </c>
      <c r="AU301" s="262" t="s">
        <v>91</v>
      </c>
      <c r="AV301" s="14" t="s">
        <v>91</v>
      </c>
      <c r="AW301" s="14" t="s">
        <v>4</v>
      </c>
      <c r="AX301" s="14" t="s">
        <v>80</v>
      </c>
      <c r="AY301" s="262" t="s">
        <v>141</v>
      </c>
    </row>
    <row r="302" s="2" customFormat="1" ht="24.15" customHeight="1">
      <c r="A302" s="40"/>
      <c r="B302" s="41"/>
      <c r="C302" s="228" t="s">
        <v>522</v>
      </c>
      <c r="D302" s="228" t="s">
        <v>143</v>
      </c>
      <c r="E302" s="229" t="s">
        <v>523</v>
      </c>
      <c r="F302" s="230" t="s">
        <v>524</v>
      </c>
      <c r="G302" s="231" t="s">
        <v>239</v>
      </c>
      <c r="H302" s="232">
        <v>119.14</v>
      </c>
      <c r="I302" s="233"/>
      <c r="J302" s="234">
        <f>ROUND(I302*H302,2)</f>
        <v>0</v>
      </c>
      <c r="K302" s="235"/>
      <c r="L302" s="43"/>
      <c r="M302" s="236" t="s">
        <v>1</v>
      </c>
      <c r="N302" s="237" t="s">
        <v>40</v>
      </c>
      <c r="O302" s="93"/>
      <c r="P302" s="238">
        <f>O302*H302</f>
        <v>0</v>
      </c>
      <c r="Q302" s="238">
        <v>0</v>
      </c>
      <c r="R302" s="238">
        <f>Q302*H302</f>
        <v>0</v>
      </c>
      <c r="S302" s="238">
        <v>0</v>
      </c>
      <c r="T302" s="239">
        <f>S302*H302</f>
        <v>0</v>
      </c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R302" s="240" t="s">
        <v>218</v>
      </c>
      <c r="AT302" s="240" t="s">
        <v>143</v>
      </c>
      <c r="AU302" s="240" t="s">
        <v>91</v>
      </c>
      <c r="AY302" s="17" t="s">
        <v>141</v>
      </c>
      <c r="BE302" s="140">
        <f>IF(N302="základní",J302,0)</f>
        <v>0</v>
      </c>
      <c r="BF302" s="140">
        <f>IF(N302="snížená",J302,0)</f>
        <v>0</v>
      </c>
      <c r="BG302" s="140">
        <f>IF(N302="zákl. přenesená",J302,0)</f>
        <v>0</v>
      </c>
      <c r="BH302" s="140">
        <f>IF(N302="sníž. přenesená",J302,0)</f>
        <v>0</v>
      </c>
      <c r="BI302" s="140">
        <f>IF(N302="nulová",J302,0)</f>
        <v>0</v>
      </c>
      <c r="BJ302" s="17" t="s">
        <v>80</v>
      </c>
      <c r="BK302" s="140">
        <f>ROUND(I302*H302,2)</f>
        <v>0</v>
      </c>
      <c r="BL302" s="17" t="s">
        <v>218</v>
      </c>
      <c r="BM302" s="240" t="s">
        <v>525</v>
      </c>
    </row>
    <row r="303" s="14" customFormat="1">
      <c r="A303" s="14"/>
      <c r="B303" s="252"/>
      <c r="C303" s="253"/>
      <c r="D303" s="243" t="s">
        <v>149</v>
      </c>
      <c r="E303" s="254" t="s">
        <v>1</v>
      </c>
      <c r="F303" s="255" t="s">
        <v>526</v>
      </c>
      <c r="G303" s="253"/>
      <c r="H303" s="256">
        <v>119.14</v>
      </c>
      <c r="I303" s="257"/>
      <c r="J303" s="253"/>
      <c r="K303" s="253"/>
      <c r="L303" s="258"/>
      <c r="M303" s="259"/>
      <c r="N303" s="260"/>
      <c r="O303" s="260"/>
      <c r="P303" s="260"/>
      <c r="Q303" s="260"/>
      <c r="R303" s="260"/>
      <c r="S303" s="260"/>
      <c r="T303" s="261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62" t="s">
        <v>149</v>
      </c>
      <c r="AU303" s="262" t="s">
        <v>91</v>
      </c>
      <c r="AV303" s="14" t="s">
        <v>91</v>
      </c>
      <c r="AW303" s="14" t="s">
        <v>30</v>
      </c>
      <c r="AX303" s="14" t="s">
        <v>80</v>
      </c>
      <c r="AY303" s="262" t="s">
        <v>141</v>
      </c>
    </row>
    <row r="304" s="2" customFormat="1" ht="24.15" customHeight="1">
      <c r="A304" s="40"/>
      <c r="B304" s="41"/>
      <c r="C304" s="228" t="s">
        <v>527</v>
      </c>
      <c r="D304" s="228" t="s">
        <v>143</v>
      </c>
      <c r="E304" s="229" t="s">
        <v>528</v>
      </c>
      <c r="F304" s="230" t="s">
        <v>529</v>
      </c>
      <c r="G304" s="231" t="s">
        <v>210</v>
      </c>
      <c r="H304" s="232">
        <v>0.13500000000000001</v>
      </c>
      <c r="I304" s="233"/>
      <c r="J304" s="234">
        <f>ROUND(I304*H304,2)</f>
        <v>0</v>
      </c>
      <c r="K304" s="235"/>
      <c r="L304" s="43"/>
      <c r="M304" s="236" t="s">
        <v>1</v>
      </c>
      <c r="N304" s="237" t="s">
        <v>40</v>
      </c>
      <c r="O304" s="93"/>
      <c r="P304" s="238">
        <f>O304*H304</f>
        <v>0</v>
      </c>
      <c r="Q304" s="238">
        <v>0</v>
      </c>
      <c r="R304" s="238">
        <f>Q304*H304</f>
        <v>0</v>
      </c>
      <c r="S304" s="238">
        <v>0</v>
      </c>
      <c r="T304" s="239">
        <f>S304*H304</f>
        <v>0</v>
      </c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R304" s="240" t="s">
        <v>218</v>
      </c>
      <c r="AT304" s="240" t="s">
        <v>143</v>
      </c>
      <c r="AU304" s="240" t="s">
        <v>91</v>
      </c>
      <c r="AY304" s="17" t="s">
        <v>141</v>
      </c>
      <c r="BE304" s="140">
        <f>IF(N304="základní",J304,0)</f>
        <v>0</v>
      </c>
      <c r="BF304" s="140">
        <f>IF(N304="snížená",J304,0)</f>
        <v>0</v>
      </c>
      <c r="BG304" s="140">
        <f>IF(N304="zákl. přenesená",J304,0)</f>
        <v>0</v>
      </c>
      <c r="BH304" s="140">
        <f>IF(N304="sníž. přenesená",J304,0)</f>
        <v>0</v>
      </c>
      <c r="BI304" s="140">
        <f>IF(N304="nulová",J304,0)</f>
        <v>0</v>
      </c>
      <c r="BJ304" s="17" t="s">
        <v>80</v>
      </c>
      <c r="BK304" s="140">
        <f>ROUND(I304*H304,2)</f>
        <v>0</v>
      </c>
      <c r="BL304" s="17" t="s">
        <v>218</v>
      </c>
      <c r="BM304" s="240" t="s">
        <v>530</v>
      </c>
    </row>
    <row r="305" s="12" customFormat="1" ht="22.8" customHeight="1">
      <c r="A305" s="12"/>
      <c r="B305" s="212"/>
      <c r="C305" s="213"/>
      <c r="D305" s="214" t="s">
        <v>74</v>
      </c>
      <c r="E305" s="226" t="s">
        <v>531</v>
      </c>
      <c r="F305" s="226" t="s">
        <v>532</v>
      </c>
      <c r="G305" s="213"/>
      <c r="H305" s="213"/>
      <c r="I305" s="216"/>
      <c r="J305" s="227">
        <f>BK305</f>
        <v>0</v>
      </c>
      <c r="K305" s="213"/>
      <c r="L305" s="218"/>
      <c r="M305" s="219"/>
      <c r="N305" s="220"/>
      <c r="O305" s="220"/>
      <c r="P305" s="221">
        <f>P306</f>
        <v>0</v>
      </c>
      <c r="Q305" s="220"/>
      <c r="R305" s="221">
        <f>R306</f>
        <v>0</v>
      </c>
      <c r="S305" s="220"/>
      <c r="T305" s="222">
        <f>T306</f>
        <v>0</v>
      </c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R305" s="223" t="s">
        <v>91</v>
      </c>
      <c r="AT305" s="224" t="s">
        <v>74</v>
      </c>
      <c r="AU305" s="224" t="s">
        <v>80</v>
      </c>
      <c r="AY305" s="223" t="s">
        <v>141</v>
      </c>
      <c r="BK305" s="225">
        <f>BK306</f>
        <v>0</v>
      </c>
    </row>
    <row r="306" s="2" customFormat="1" ht="24.15" customHeight="1">
      <c r="A306" s="40"/>
      <c r="B306" s="41"/>
      <c r="C306" s="228" t="s">
        <v>533</v>
      </c>
      <c r="D306" s="228" t="s">
        <v>143</v>
      </c>
      <c r="E306" s="229" t="s">
        <v>534</v>
      </c>
      <c r="F306" s="230" t="s">
        <v>535</v>
      </c>
      <c r="G306" s="231" t="s">
        <v>536</v>
      </c>
      <c r="H306" s="232">
        <v>1</v>
      </c>
      <c r="I306" s="233"/>
      <c r="J306" s="234">
        <f>ROUND(I306*H306,2)</f>
        <v>0</v>
      </c>
      <c r="K306" s="235"/>
      <c r="L306" s="43"/>
      <c r="M306" s="236" t="s">
        <v>1</v>
      </c>
      <c r="N306" s="237" t="s">
        <v>40</v>
      </c>
      <c r="O306" s="93"/>
      <c r="P306" s="238">
        <f>O306*H306</f>
        <v>0</v>
      </c>
      <c r="Q306" s="238">
        <v>0</v>
      </c>
      <c r="R306" s="238">
        <f>Q306*H306</f>
        <v>0</v>
      </c>
      <c r="S306" s="238">
        <v>0</v>
      </c>
      <c r="T306" s="239">
        <f>S306*H306</f>
        <v>0</v>
      </c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R306" s="240" t="s">
        <v>218</v>
      </c>
      <c r="AT306" s="240" t="s">
        <v>143</v>
      </c>
      <c r="AU306" s="240" t="s">
        <v>91</v>
      </c>
      <c r="AY306" s="17" t="s">
        <v>141</v>
      </c>
      <c r="BE306" s="140">
        <f>IF(N306="základní",J306,0)</f>
        <v>0</v>
      </c>
      <c r="BF306" s="140">
        <f>IF(N306="snížená",J306,0)</f>
        <v>0</v>
      </c>
      <c r="BG306" s="140">
        <f>IF(N306="zákl. přenesená",J306,0)</f>
        <v>0</v>
      </c>
      <c r="BH306" s="140">
        <f>IF(N306="sníž. přenesená",J306,0)</f>
        <v>0</v>
      </c>
      <c r="BI306" s="140">
        <f>IF(N306="nulová",J306,0)</f>
        <v>0</v>
      </c>
      <c r="BJ306" s="17" t="s">
        <v>80</v>
      </c>
      <c r="BK306" s="140">
        <f>ROUND(I306*H306,2)</f>
        <v>0</v>
      </c>
      <c r="BL306" s="17" t="s">
        <v>218</v>
      </c>
      <c r="BM306" s="240" t="s">
        <v>537</v>
      </c>
    </row>
    <row r="307" s="12" customFormat="1" ht="22.8" customHeight="1">
      <c r="A307" s="12"/>
      <c r="B307" s="212"/>
      <c r="C307" s="213"/>
      <c r="D307" s="214" t="s">
        <v>74</v>
      </c>
      <c r="E307" s="226" t="s">
        <v>538</v>
      </c>
      <c r="F307" s="226" t="s">
        <v>539</v>
      </c>
      <c r="G307" s="213"/>
      <c r="H307" s="213"/>
      <c r="I307" s="216"/>
      <c r="J307" s="227">
        <f>BK307</f>
        <v>0</v>
      </c>
      <c r="K307" s="213"/>
      <c r="L307" s="218"/>
      <c r="M307" s="219"/>
      <c r="N307" s="220"/>
      <c r="O307" s="220"/>
      <c r="P307" s="221">
        <f>SUM(P308:P329)</f>
        <v>0</v>
      </c>
      <c r="Q307" s="220"/>
      <c r="R307" s="221">
        <f>SUM(R308:R329)</f>
        <v>1.6461962400000001</v>
      </c>
      <c r="S307" s="220"/>
      <c r="T307" s="222">
        <f>SUM(T308:T329)</f>
        <v>0</v>
      </c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R307" s="223" t="s">
        <v>91</v>
      </c>
      <c r="AT307" s="224" t="s">
        <v>74</v>
      </c>
      <c r="AU307" s="224" t="s">
        <v>80</v>
      </c>
      <c r="AY307" s="223" t="s">
        <v>141</v>
      </c>
      <c r="BK307" s="225">
        <f>SUM(BK308:BK329)</f>
        <v>0</v>
      </c>
    </row>
    <row r="308" s="2" customFormat="1" ht="33" customHeight="1">
      <c r="A308" s="40"/>
      <c r="B308" s="41"/>
      <c r="C308" s="228" t="s">
        <v>540</v>
      </c>
      <c r="D308" s="228" t="s">
        <v>143</v>
      </c>
      <c r="E308" s="229" t="s">
        <v>541</v>
      </c>
      <c r="F308" s="230" t="s">
        <v>542</v>
      </c>
      <c r="G308" s="231" t="s">
        <v>154</v>
      </c>
      <c r="H308" s="232">
        <v>0.54800000000000004</v>
      </c>
      <c r="I308" s="233"/>
      <c r="J308" s="234">
        <f>ROUND(I308*H308,2)</f>
        <v>0</v>
      </c>
      <c r="K308" s="235"/>
      <c r="L308" s="43"/>
      <c r="M308" s="236" t="s">
        <v>1</v>
      </c>
      <c r="N308" s="237" t="s">
        <v>40</v>
      </c>
      <c r="O308" s="93"/>
      <c r="P308" s="238">
        <f>O308*H308</f>
        <v>0</v>
      </c>
      <c r="Q308" s="238">
        <v>0.00108</v>
      </c>
      <c r="R308" s="238">
        <f>Q308*H308</f>
        <v>0.00059184000000000005</v>
      </c>
      <c r="S308" s="238">
        <v>0</v>
      </c>
      <c r="T308" s="239">
        <f>S308*H308</f>
        <v>0</v>
      </c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R308" s="240" t="s">
        <v>218</v>
      </c>
      <c r="AT308" s="240" t="s">
        <v>143</v>
      </c>
      <c r="AU308" s="240" t="s">
        <v>91</v>
      </c>
      <c r="AY308" s="17" t="s">
        <v>141</v>
      </c>
      <c r="BE308" s="140">
        <f>IF(N308="základní",J308,0)</f>
        <v>0</v>
      </c>
      <c r="BF308" s="140">
        <f>IF(N308="snížená",J308,0)</f>
        <v>0</v>
      </c>
      <c r="BG308" s="140">
        <f>IF(N308="zákl. přenesená",J308,0)</f>
        <v>0</v>
      </c>
      <c r="BH308" s="140">
        <f>IF(N308="sníž. přenesená",J308,0)</f>
        <v>0</v>
      </c>
      <c r="BI308" s="140">
        <f>IF(N308="nulová",J308,0)</f>
        <v>0</v>
      </c>
      <c r="BJ308" s="17" t="s">
        <v>80</v>
      </c>
      <c r="BK308" s="140">
        <f>ROUND(I308*H308,2)</f>
        <v>0</v>
      </c>
      <c r="BL308" s="17" t="s">
        <v>218</v>
      </c>
      <c r="BM308" s="240" t="s">
        <v>543</v>
      </c>
    </row>
    <row r="309" s="14" customFormat="1">
      <c r="A309" s="14"/>
      <c r="B309" s="252"/>
      <c r="C309" s="253"/>
      <c r="D309" s="243" t="s">
        <v>149</v>
      </c>
      <c r="E309" s="254" t="s">
        <v>1</v>
      </c>
      <c r="F309" s="255" t="s">
        <v>544</v>
      </c>
      <c r="G309" s="253"/>
      <c r="H309" s="256">
        <v>0.54800000000000004</v>
      </c>
      <c r="I309" s="257"/>
      <c r="J309" s="253"/>
      <c r="K309" s="253"/>
      <c r="L309" s="258"/>
      <c r="M309" s="259"/>
      <c r="N309" s="260"/>
      <c r="O309" s="260"/>
      <c r="P309" s="260"/>
      <c r="Q309" s="260"/>
      <c r="R309" s="260"/>
      <c r="S309" s="260"/>
      <c r="T309" s="261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62" t="s">
        <v>149</v>
      </c>
      <c r="AU309" s="262" t="s">
        <v>91</v>
      </c>
      <c r="AV309" s="14" t="s">
        <v>91</v>
      </c>
      <c r="AW309" s="14" t="s">
        <v>30</v>
      </c>
      <c r="AX309" s="14" t="s">
        <v>80</v>
      </c>
      <c r="AY309" s="262" t="s">
        <v>141</v>
      </c>
    </row>
    <row r="310" s="2" customFormat="1" ht="37.8" customHeight="1">
      <c r="A310" s="40"/>
      <c r="B310" s="41"/>
      <c r="C310" s="228" t="s">
        <v>545</v>
      </c>
      <c r="D310" s="228" t="s">
        <v>143</v>
      </c>
      <c r="E310" s="229" t="s">
        <v>546</v>
      </c>
      <c r="F310" s="230" t="s">
        <v>547</v>
      </c>
      <c r="G310" s="231" t="s">
        <v>247</v>
      </c>
      <c r="H310" s="232">
        <v>4.54</v>
      </c>
      <c r="I310" s="233"/>
      <c r="J310" s="234">
        <f>ROUND(I310*H310,2)</f>
        <v>0</v>
      </c>
      <c r="K310" s="235"/>
      <c r="L310" s="43"/>
      <c r="M310" s="236" t="s">
        <v>1</v>
      </c>
      <c r="N310" s="237" t="s">
        <v>40</v>
      </c>
      <c r="O310" s="93"/>
      <c r="P310" s="238">
        <f>O310*H310</f>
        <v>0</v>
      </c>
      <c r="Q310" s="238">
        <v>0</v>
      </c>
      <c r="R310" s="238">
        <f>Q310*H310</f>
        <v>0</v>
      </c>
      <c r="S310" s="238">
        <v>0</v>
      </c>
      <c r="T310" s="239">
        <f>S310*H310</f>
        <v>0</v>
      </c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R310" s="240" t="s">
        <v>218</v>
      </c>
      <c r="AT310" s="240" t="s">
        <v>143</v>
      </c>
      <c r="AU310" s="240" t="s">
        <v>91</v>
      </c>
      <c r="AY310" s="17" t="s">
        <v>141</v>
      </c>
      <c r="BE310" s="140">
        <f>IF(N310="základní",J310,0)</f>
        <v>0</v>
      </c>
      <c r="BF310" s="140">
        <f>IF(N310="snížená",J310,0)</f>
        <v>0</v>
      </c>
      <c r="BG310" s="140">
        <f>IF(N310="zákl. přenesená",J310,0)</f>
        <v>0</v>
      </c>
      <c r="BH310" s="140">
        <f>IF(N310="sníž. přenesená",J310,0)</f>
        <v>0</v>
      </c>
      <c r="BI310" s="140">
        <f>IF(N310="nulová",J310,0)</f>
        <v>0</v>
      </c>
      <c r="BJ310" s="17" t="s">
        <v>80</v>
      </c>
      <c r="BK310" s="140">
        <f>ROUND(I310*H310,2)</f>
        <v>0</v>
      </c>
      <c r="BL310" s="17" t="s">
        <v>218</v>
      </c>
      <c r="BM310" s="240" t="s">
        <v>548</v>
      </c>
    </row>
    <row r="311" s="2" customFormat="1" ht="21.75" customHeight="1">
      <c r="A311" s="40"/>
      <c r="B311" s="41"/>
      <c r="C311" s="274" t="s">
        <v>549</v>
      </c>
      <c r="D311" s="274" t="s">
        <v>278</v>
      </c>
      <c r="E311" s="275" t="s">
        <v>550</v>
      </c>
      <c r="F311" s="276" t="s">
        <v>551</v>
      </c>
      <c r="G311" s="277" t="s">
        <v>154</v>
      </c>
      <c r="H311" s="278">
        <v>0.056000000000000001</v>
      </c>
      <c r="I311" s="279"/>
      <c r="J311" s="280">
        <f>ROUND(I311*H311,2)</f>
        <v>0</v>
      </c>
      <c r="K311" s="281"/>
      <c r="L311" s="282"/>
      <c r="M311" s="283" t="s">
        <v>1</v>
      </c>
      <c r="N311" s="284" t="s">
        <v>40</v>
      </c>
      <c r="O311" s="93"/>
      <c r="P311" s="238">
        <f>O311*H311</f>
        <v>0</v>
      </c>
      <c r="Q311" s="238">
        <v>0.55000000000000004</v>
      </c>
      <c r="R311" s="238">
        <f>Q311*H311</f>
        <v>0.030800000000000004</v>
      </c>
      <c r="S311" s="238">
        <v>0</v>
      </c>
      <c r="T311" s="239">
        <f>S311*H311</f>
        <v>0</v>
      </c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R311" s="240" t="s">
        <v>303</v>
      </c>
      <c r="AT311" s="240" t="s">
        <v>278</v>
      </c>
      <c r="AU311" s="240" t="s">
        <v>91</v>
      </c>
      <c r="AY311" s="17" t="s">
        <v>141</v>
      </c>
      <c r="BE311" s="140">
        <f>IF(N311="základní",J311,0)</f>
        <v>0</v>
      </c>
      <c r="BF311" s="140">
        <f>IF(N311="snížená",J311,0)</f>
        <v>0</v>
      </c>
      <c r="BG311" s="140">
        <f>IF(N311="zákl. přenesená",J311,0)</f>
        <v>0</v>
      </c>
      <c r="BH311" s="140">
        <f>IF(N311="sníž. přenesená",J311,0)</f>
        <v>0</v>
      </c>
      <c r="BI311" s="140">
        <f>IF(N311="nulová",J311,0)</f>
        <v>0</v>
      </c>
      <c r="BJ311" s="17" t="s">
        <v>80</v>
      </c>
      <c r="BK311" s="140">
        <f>ROUND(I311*H311,2)</f>
        <v>0</v>
      </c>
      <c r="BL311" s="17" t="s">
        <v>218</v>
      </c>
      <c r="BM311" s="240" t="s">
        <v>552</v>
      </c>
    </row>
    <row r="312" s="14" customFormat="1">
      <c r="A312" s="14"/>
      <c r="B312" s="252"/>
      <c r="C312" s="253"/>
      <c r="D312" s="243" t="s">
        <v>149</v>
      </c>
      <c r="E312" s="254" t="s">
        <v>1</v>
      </c>
      <c r="F312" s="255" t="s">
        <v>553</v>
      </c>
      <c r="G312" s="253"/>
      <c r="H312" s="256">
        <v>0.056000000000000001</v>
      </c>
      <c r="I312" s="257"/>
      <c r="J312" s="253"/>
      <c r="K312" s="253"/>
      <c r="L312" s="258"/>
      <c r="M312" s="259"/>
      <c r="N312" s="260"/>
      <c r="O312" s="260"/>
      <c r="P312" s="260"/>
      <c r="Q312" s="260"/>
      <c r="R312" s="260"/>
      <c r="S312" s="260"/>
      <c r="T312" s="261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62" t="s">
        <v>149</v>
      </c>
      <c r="AU312" s="262" t="s">
        <v>91</v>
      </c>
      <c r="AV312" s="14" t="s">
        <v>91</v>
      </c>
      <c r="AW312" s="14" t="s">
        <v>30</v>
      </c>
      <c r="AX312" s="14" t="s">
        <v>80</v>
      </c>
      <c r="AY312" s="262" t="s">
        <v>141</v>
      </c>
    </row>
    <row r="313" s="2" customFormat="1" ht="37.8" customHeight="1">
      <c r="A313" s="40"/>
      <c r="B313" s="41"/>
      <c r="C313" s="228" t="s">
        <v>554</v>
      </c>
      <c r="D313" s="228" t="s">
        <v>143</v>
      </c>
      <c r="E313" s="229" t="s">
        <v>555</v>
      </c>
      <c r="F313" s="230" t="s">
        <v>556</v>
      </c>
      <c r="G313" s="231" t="s">
        <v>247</v>
      </c>
      <c r="H313" s="232">
        <v>26.140000000000001</v>
      </c>
      <c r="I313" s="233"/>
      <c r="J313" s="234">
        <f>ROUND(I313*H313,2)</f>
        <v>0</v>
      </c>
      <c r="K313" s="235"/>
      <c r="L313" s="43"/>
      <c r="M313" s="236" t="s">
        <v>1</v>
      </c>
      <c r="N313" s="237" t="s">
        <v>40</v>
      </c>
      <c r="O313" s="93"/>
      <c r="P313" s="238">
        <f>O313*H313</f>
        <v>0</v>
      </c>
      <c r="Q313" s="238">
        <v>0</v>
      </c>
      <c r="R313" s="238">
        <f>Q313*H313</f>
        <v>0</v>
      </c>
      <c r="S313" s="238">
        <v>0</v>
      </c>
      <c r="T313" s="239">
        <f>S313*H313</f>
        <v>0</v>
      </c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R313" s="240" t="s">
        <v>218</v>
      </c>
      <c r="AT313" s="240" t="s">
        <v>143</v>
      </c>
      <c r="AU313" s="240" t="s">
        <v>91</v>
      </c>
      <c r="AY313" s="17" t="s">
        <v>141</v>
      </c>
      <c r="BE313" s="140">
        <f>IF(N313="základní",J313,0)</f>
        <v>0</v>
      </c>
      <c r="BF313" s="140">
        <f>IF(N313="snížená",J313,0)</f>
        <v>0</v>
      </c>
      <c r="BG313" s="140">
        <f>IF(N313="zákl. přenesená",J313,0)</f>
        <v>0</v>
      </c>
      <c r="BH313" s="140">
        <f>IF(N313="sníž. přenesená",J313,0)</f>
        <v>0</v>
      </c>
      <c r="BI313" s="140">
        <f>IF(N313="nulová",J313,0)</f>
        <v>0</v>
      </c>
      <c r="BJ313" s="17" t="s">
        <v>80</v>
      </c>
      <c r="BK313" s="140">
        <f>ROUND(I313*H313,2)</f>
        <v>0</v>
      </c>
      <c r="BL313" s="17" t="s">
        <v>218</v>
      </c>
      <c r="BM313" s="240" t="s">
        <v>557</v>
      </c>
    </row>
    <row r="314" s="14" customFormat="1">
      <c r="A314" s="14"/>
      <c r="B314" s="252"/>
      <c r="C314" s="253"/>
      <c r="D314" s="243" t="s">
        <v>149</v>
      </c>
      <c r="E314" s="254" t="s">
        <v>1</v>
      </c>
      <c r="F314" s="255" t="s">
        <v>558</v>
      </c>
      <c r="G314" s="253"/>
      <c r="H314" s="256">
        <v>26.140000000000001</v>
      </c>
      <c r="I314" s="257"/>
      <c r="J314" s="253"/>
      <c r="K314" s="253"/>
      <c r="L314" s="258"/>
      <c r="M314" s="259"/>
      <c r="N314" s="260"/>
      <c r="O314" s="260"/>
      <c r="P314" s="260"/>
      <c r="Q314" s="260"/>
      <c r="R314" s="260"/>
      <c r="S314" s="260"/>
      <c r="T314" s="261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62" t="s">
        <v>149</v>
      </c>
      <c r="AU314" s="262" t="s">
        <v>91</v>
      </c>
      <c r="AV314" s="14" t="s">
        <v>91</v>
      </c>
      <c r="AW314" s="14" t="s">
        <v>30</v>
      </c>
      <c r="AX314" s="14" t="s">
        <v>80</v>
      </c>
      <c r="AY314" s="262" t="s">
        <v>141</v>
      </c>
    </row>
    <row r="315" s="2" customFormat="1" ht="21.75" customHeight="1">
      <c r="A315" s="40"/>
      <c r="B315" s="41"/>
      <c r="C315" s="274" t="s">
        <v>559</v>
      </c>
      <c r="D315" s="274" t="s">
        <v>278</v>
      </c>
      <c r="E315" s="275" t="s">
        <v>560</v>
      </c>
      <c r="F315" s="276" t="s">
        <v>561</v>
      </c>
      <c r="G315" s="277" t="s">
        <v>154</v>
      </c>
      <c r="H315" s="278">
        <v>0.49199999999999999</v>
      </c>
      <c r="I315" s="279"/>
      <c r="J315" s="280">
        <f>ROUND(I315*H315,2)</f>
        <v>0</v>
      </c>
      <c r="K315" s="281"/>
      <c r="L315" s="282"/>
      <c r="M315" s="283" t="s">
        <v>1</v>
      </c>
      <c r="N315" s="284" t="s">
        <v>40</v>
      </c>
      <c r="O315" s="93"/>
      <c r="P315" s="238">
        <f>O315*H315</f>
        <v>0</v>
      </c>
      <c r="Q315" s="238">
        <v>0.55000000000000004</v>
      </c>
      <c r="R315" s="238">
        <f>Q315*H315</f>
        <v>0.27060000000000001</v>
      </c>
      <c r="S315" s="238">
        <v>0</v>
      </c>
      <c r="T315" s="239">
        <f>S315*H315</f>
        <v>0</v>
      </c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R315" s="240" t="s">
        <v>303</v>
      </c>
      <c r="AT315" s="240" t="s">
        <v>278</v>
      </c>
      <c r="AU315" s="240" t="s">
        <v>91</v>
      </c>
      <c r="AY315" s="17" t="s">
        <v>141</v>
      </c>
      <c r="BE315" s="140">
        <f>IF(N315="základní",J315,0)</f>
        <v>0</v>
      </c>
      <c r="BF315" s="140">
        <f>IF(N315="snížená",J315,0)</f>
        <v>0</v>
      </c>
      <c r="BG315" s="140">
        <f>IF(N315="zákl. přenesená",J315,0)</f>
        <v>0</v>
      </c>
      <c r="BH315" s="140">
        <f>IF(N315="sníž. přenesená",J315,0)</f>
        <v>0</v>
      </c>
      <c r="BI315" s="140">
        <f>IF(N315="nulová",J315,0)</f>
        <v>0</v>
      </c>
      <c r="BJ315" s="17" t="s">
        <v>80</v>
      </c>
      <c r="BK315" s="140">
        <f>ROUND(I315*H315,2)</f>
        <v>0</v>
      </c>
      <c r="BL315" s="17" t="s">
        <v>218</v>
      </c>
      <c r="BM315" s="240" t="s">
        <v>562</v>
      </c>
    </row>
    <row r="316" s="14" customFormat="1">
      <c r="A316" s="14"/>
      <c r="B316" s="252"/>
      <c r="C316" s="253"/>
      <c r="D316" s="243" t="s">
        <v>149</v>
      </c>
      <c r="E316" s="254" t="s">
        <v>1</v>
      </c>
      <c r="F316" s="255" t="s">
        <v>563</v>
      </c>
      <c r="G316" s="253"/>
      <c r="H316" s="256">
        <v>0.38</v>
      </c>
      <c r="I316" s="257"/>
      <c r="J316" s="253"/>
      <c r="K316" s="253"/>
      <c r="L316" s="258"/>
      <c r="M316" s="259"/>
      <c r="N316" s="260"/>
      <c r="O316" s="260"/>
      <c r="P316" s="260"/>
      <c r="Q316" s="260"/>
      <c r="R316" s="260"/>
      <c r="S316" s="260"/>
      <c r="T316" s="261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62" t="s">
        <v>149</v>
      </c>
      <c r="AU316" s="262" t="s">
        <v>91</v>
      </c>
      <c r="AV316" s="14" t="s">
        <v>91</v>
      </c>
      <c r="AW316" s="14" t="s">
        <v>30</v>
      </c>
      <c r="AX316" s="14" t="s">
        <v>75</v>
      </c>
      <c r="AY316" s="262" t="s">
        <v>141</v>
      </c>
    </row>
    <row r="317" s="14" customFormat="1">
      <c r="A317" s="14"/>
      <c r="B317" s="252"/>
      <c r="C317" s="253"/>
      <c r="D317" s="243" t="s">
        <v>149</v>
      </c>
      <c r="E317" s="254" t="s">
        <v>1</v>
      </c>
      <c r="F317" s="255" t="s">
        <v>564</v>
      </c>
      <c r="G317" s="253"/>
      <c r="H317" s="256">
        <v>0.112</v>
      </c>
      <c r="I317" s="257"/>
      <c r="J317" s="253"/>
      <c r="K317" s="253"/>
      <c r="L317" s="258"/>
      <c r="M317" s="259"/>
      <c r="N317" s="260"/>
      <c r="O317" s="260"/>
      <c r="P317" s="260"/>
      <c r="Q317" s="260"/>
      <c r="R317" s="260"/>
      <c r="S317" s="260"/>
      <c r="T317" s="261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62" t="s">
        <v>149</v>
      </c>
      <c r="AU317" s="262" t="s">
        <v>91</v>
      </c>
      <c r="AV317" s="14" t="s">
        <v>91</v>
      </c>
      <c r="AW317" s="14" t="s">
        <v>30</v>
      </c>
      <c r="AX317" s="14" t="s">
        <v>75</v>
      </c>
      <c r="AY317" s="262" t="s">
        <v>141</v>
      </c>
    </row>
    <row r="318" s="15" customFormat="1">
      <c r="A318" s="15"/>
      <c r="B318" s="263"/>
      <c r="C318" s="264"/>
      <c r="D318" s="243" t="s">
        <v>149</v>
      </c>
      <c r="E318" s="265" t="s">
        <v>1</v>
      </c>
      <c r="F318" s="266" t="s">
        <v>235</v>
      </c>
      <c r="G318" s="264"/>
      <c r="H318" s="267">
        <v>0.49199999999999999</v>
      </c>
      <c r="I318" s="268"/>
      <c r="J318" s="264"/>
      <c r="K318" s="264"/>
      <c r="L318" s="269"/>
      <c r="M318" s="270"/>
      <c r="N318" s="271"/>
      <c r="O318" s="271"/>
      <c r="P318" s="271"/>
      <c r="Q318" s="271"/>
      <c r="R318" s="271"/>
      <c r="S318" s="271"/>
      <c r="T318" s="272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T318" s="273" t="s">
        <v>149</v>
      </c>
      <c r="AU318" s="273" t="s">
        <v>91</v>
      </c>
      <c r="AV318" s="15" t="s">
        <v>147</v>
      </c>
      <c r="AW318" s="15" t="s">
        <v>30</v>
      </c>
      <c r="AX318" s="15" t="s">
        <v>80</v>
      </c>
      <c r="AY318" s="273" t="s">
        <v>141</v>
      </c>
    </row>
    <row r="319" s="2" customFormat="1" ht="33" customHeight="1">
      <c r="A319" s="40"/>
      <c r="B319" s="41"/>
      <c r="C319" s="228" t="s">
        <v>565</v>
      </c>
      <c r="D319" s="228" t="s">
        <v>143</v>
      </c>
      <c r="E319" s="229" t="s">
        <v>566</v>
      </c>
      <c r="F319" s="230" t="s">
        <v>567</v>
      </c>
      <c r="G319" s="231" t="s">
        <v>146</v>
      </c>
      <c r="H319" s="232">
        <v>33.119999999999997</v>
      </c>
      <c r="I319" s="233"/>
      <c r="J319" s="234">
        <f>ROUND(I319*H319,2)</f>
        <v>0</v>
      </c>
      <c r="K319" s="235"/>
      <c r="L319" s="43"/>
      <c r="M319" s="236" t="s">
        <v>1</v>
      </c>
      <c r="N319" s="237" t="s">
        <v>40</v>
      </c>
      <c r="O319" s="93"/>
      <c r="P319" s="238">
        <f>O319*H319</f>
        <v>0</v>
      </c>
      <c r="Q319" s="238">
        <v>0</v>
      </c>
      <c r="R319" s="238">
        <f>Q319*H319</f>
        <v>0</v>
      </c>
      <c r="S319" s="238">
        <v>0</v>
      </c>
      <c r="T319" s="239">
        <f>S319*H319</f>
        <v>0</v>
      </c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R319" s="240" t="s">
        <v>218</v>
      </c>
      <c r="AT319" s="240" t="s">
        <v>143</v>
      </c>
      <c r="AU319" s="240" t="s">
        <v>91</v>
      </c>
      <c r="AY319" s="17" t="s">
        <v>141</v>
      </c>
      <c r="BE319" s="140">
        <f>IF(N319="základní",J319,0)</f>
        <v>0</v>
      </c>
      <c r="BF319" s="140">
        <f>IF(N319="snížená",J319,0)</f>
        <v>0</v>
      </c>
      <c r="BG319" s="140">
        <f>IF(N319="zákl. přenesená",J319,0)</f>
        <v>0</v>
      </c>
      <c r="BH319" s="140">
        <f>IF(N319="sníž. přenesená",J319,0)</f>
        <v>0</v>
      </c>
      <c r="BI319" s="140">
        <f>IF(N319="nulová",J319,0)</f>
        <v>0</v>
      </c>
      <c r="BJ319" s="17" t="s">
        <v>80</v>
      </c>
      <c r="BK319" s="140">
        <f>ROUND(I319*H319,2)</f>
        <v>0</v>
      </c>
      <c r="BL319" s="17" t="s">
        <v>218</v>
      </c>
      <c r="BM319" s="240" t="s">
        <v>568</v>
      </c>
    </row>
    <row r="320" s="14" customFormat="1">
      <c r="A320" s="14"/>
      <c r="B320" s="252"/>
      <c r="C320" s="253"/>
      <c r="D320" s="243" t="s">
        <v>149</v>
      </c>
      <c r="E320" s="254" t="s">
        <v>1</v>
      </c>
      <c r="F320" s="255" t="s">
        <v>569</v>
      </c>
      <c r="G320" s="253"/>
      <c r="H320" s="256">
        <v>33.119999999999997</v>
      </c>
      <c r="I320" s="257"/>
      <c r="J320" s="253"/>
      <c r="K320" s="253"/>
      <c r="L320" s="258"/>
      <c r="M320" s="259"/>
      <c r="N320" s="260"/>
      <c r="O320" s="260"/>
      <c r="P320" s="260"/>
      <c r="Q320" s="260"/>
      <c r="R320" s="260"/>
      <c r="S320" s="260"/>
      <c r="T320" s="261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62" t="s">
        <v>149</v>
      </c>
      <c r="AU320" s="262" t="s">
        <v>91</v>
      </c>
      <c r="AV320" s="14" t="s">
        <v>91</v>
      </c>
      <c r="AW320" s="14" t="s">
        <v>30</v>
      </c>
      <c r="AX320" s="14" t="s">
        <v>80</v>
      </c>
      <c r="AY320" s="262" t="s">
        <v>141</v>
      </c>
    </row>
    <row r="321" s="2" customFormat="1" ht="16.5" customHeight="1">
      <c r="A321" s="40"/>
      <c r="B321" s="41"/>
      <c r="C321" s="274" t="s">
        <v>570</v>
      </c>
      <c r="D321" s="274" t="s">
        <v>278</v>
      </c>
      <c r="E321" s="275" t="s">
        <v>571</v>
      </c>
      <c r="F321" s="276" t="s">
        <v>572</v>
      </c>
      <c r="G321" s="277" t="s">
        <v>146</v>
      </c>
      <c r="H321" s="278">
        <v>36.432000000000002</v>
      </c>
      <c r="I321" s="279"/>
      <c r="J321" s="280">
        <f>ROUND(I321*H321,2)</f>
        <v>0</v>
      </c>
      <c r="K321" s="281"/>
      <c r="L321" s="282"/>
      <c r="M321" s="283" t="s">
        <v>1</v>
      </c>
      <c r="N321" s="284" t="s">
        <v>40</v>
      </c>
      <c r="O321" s="93"/>
      <c r="P321" s="238">
        <f>O321*H321</f>
        <v>0</v>
      </c>
      <c r="Q321" s="238">
        <v>0.0315</v>
      </c>
      <c r="R321" s="238">
        <f>Q321*H321</f>
        <v>1.1476080000000002</v>
      </c>
      <c r="S321" s="238">
        <v>0</v>
      </c>
      <c r="T321" s="239">
        <f>S321*H321</f>
        <v>0</v>
      </c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R321" s="240" t="s">
        <v>303</v>
      </c>
      <c r="AT321" s="240" t="s">
        <v>278</v>
      </c>
      <c r="AU321" s="240" t="s">
        <v>91</v>
      </c>
      <c r="AY321" s="17" t="s">
        <v>141</v>
      </c>
      <c r="BE321" s="140">
        <f>IF(N321="základní",J321,0)</f>
        <v>0</v>
      </c>
      <c r="BF321" s="140">
        <f>IF(N321="snížená",J321,0)</f>
        <v>0</v>
      </c>
      <c r="BG321" s="140">
        <f>IF(N321="zákl. přenesená",J321,0)</f>
        <v>0</v>
      </c>
      <c r="BH321" s="140">
        <f>IF(N321="sníž. přenesená",J321,0)</f>
        <v>0</v>
      </c>
      <c r="BI321" s="140">
        <f>IF(N321="nulová",J321,0)</f>
        <v>0</v>
      </c>
      <c r="BJ321" s="17" t="s">
        <v>80</v>
      </c>
      <c r="BK321" s="140">
        <f>ROUND(I321*H321,2)</f>
        <v>0</v>
      </c>
      <c r="BL321" s="17" t="s">
        <v>218</v>
      </c>
      <c r="BM321" s="240" t="s">
        <v>573</v>
      </c>
    </row>
    <row r="322" s="14" customFormat="1">
      <c r="A322" s="14"/>
      <c r="B322" s="252"/>
      <c r="C322" s="253"/>
      <c r="D322" s="243" t="s">
        <v>149</v>
      </c>
      <c r="E322" s="253"/>
      <c r="F322" s="255" t="s">
        <v>574</v>
      </c>
      <c r="G322" s="253"/>
      <c r="H322" s="256">
        <v>36.432000000000002</v>
      </c>
      <c r="I322" s="257"/>
      <c r="J322" s="253"/>
      <c r="K322" s="253"/>
      <c r="L322" s="258"/>
      <c r="M322" s="259"/>
      <c r="N322" s="260"/>
      <c r="O322" s="260"/>
      <c r="P322" s="260"/>
      <c r="Q322" s="260"/>
      <c r="R322" s="260"/>
      <c r="S322" s="260"/>
      <c r="T322" s="261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62" t="s">
        <v>149</v>
      </c>
      <c r="AU322" s="262" t="s">
        <v>91</v>
      </c>
      <c r="AV322" s="14" t="s">
        <v>91</v>
      </c>
      <c r="AW322" s="14" t="s">
        <v>4</v>
      </c>
      <c r="AX322" s="14" t="s">
        <v>80</v>
      </c>
      <c r="AY322" s="262" t="s">
        <v>141</v>
      </c>
    </row>
    <row r="323" s="2" customFormat="1" ht="24.15" customHeight="1">
      <c r="A323" s="40"/>
      <c r="B323" s="41"/>
      <c r="C323" s="228" t="s">
        <v>575</v>
      </c>
      <c r="D323" s="228" t="s">
        <v>143</v>
      </c>
      <c r="E323" s="229" t="s">
        <v>576</v>
      </c>
      <c r="F323" s="230" t="s">
        <v>577</v>
      </c>
      <c r="G323" s="231" t="s">
        <v>146</v>
      </c>
      <c r="H323" s="232">
        <v>4.6900000000000004</v>
      </c>
      <c r="I323" s="233"/>
      <c r="J323" s="234">
        <f>ROUND(I323*H323,2)</f>
        <v>0</v>
      </c>
      <c r="K323" s="235"/>
      <c r="L323" s="43"/>
      <c r="M323" s="236" t="s">
        <v>1</v>
      </c>
      <c r="N323" s="237" t="s">
        <v>40</v>
      </c>
      <c r="O323" s="93"/>
      <c r="P323" s="238">
        <f>O323*H323</f>
        <v>0</v>
      </c>
      <c r="Q323" s="238">
        <v>0</v>
      </c>
      <c r="R323" s="238">
        <f>Q323*H323</f>
        <v>0</v>
      </c>
      <c r="S323" s="238">
        <v>0</v>
      </c>
      <c r="T323" s="239">
        <f>S323*H323</f>
        <v>0</v>
      </c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R323" s="240" t="s">
        <v>218</v>
      </c>
      <c r="AT323" s="240" t="s">
        <v>143</v>
      </c>
      <c r="AU323" s="240" t="s">
        <v>91</v>
      </c>
      <c r="AY323" s="17" t="s">
        <v>141</v>
      </c>
      <c r="BE323" s="140">
        <f>IF(N323="základní",J323,0)</f>
        <v>0</v>
      </c>
      <c r="BF323" s="140">
        <f>IF(N323="snížená",J323,0)</f>
        <v>0</v>
      </c>
      <c r="BG323" s="140">
        <f>IF(N323="zákl. přenesená",J323,0)</f>
        <v>0</v>
      </c>
      <c r="BH323" s="140">
        <f>IF(N323="sníž. přenesená",J323,0)</f>
        <v>0</v>
      </c>
      <c r="BI323" s="140">
        <f>IF(N323="nulová",J323,0)</f>
        <v>0</v>
      </c>
      <c r="BJ323" s="17" t="s">
        <v>80</v>
      </c>
      <c r="BK323" s="140">
        <f>ROUND(I323*H323,2)</f>
        <v>0</v>
      </c>
      <c r="BL323" s="17" t="s">
        <v>218</v>
      </c>
      <c r="BM323" s="240" t="s">
        <v>578</v>
      </c>
    </row>
    <row r="324" s="14" customFormat="1">
      <c r="A324" s="14"/>
      <c r="B324" s="252"/>
      <c r="C324" s="253"/>
      <c r="D324" s="243" t="s">
        <v>149</v>
      </c>
      <c r="E324" s="254" t="s">
        <v>1</v>
      </c>
      <c r="F324" s="255" t="s">
        <v>579</v>
      </c>
      <c r="G324" s="253"/>
      <c r="H324" s="256">
        <v>4.6900000000000004</v>
      </c>
      <c r="I324" s="257"/>
      <c r="J324" s="253"/>
      <c r="K324" s="253"/>
      <c r="L324" s="258"/>
      <c r="M324" s="259"/>
      <c r="N324" s="260"/>
      <c r="O324" s="260"/>
      <c r="P324" s="260"/>
      <c r="Q324" s="260"/>
      <c r="R324" s="260"/>
      <c r="S324" s="260"/>
      <c r="T324" s="261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62" t="s">
        <v>149</v>
      </c>
      <c r="AU324" s="262" t="s">
        <v>91</v>
      </c>
      <c r="AV324" s="14" t="s">
        <v>91</v>
      </c>
      <c r="AW324" s="14" t="s">
        <v>30</v>
      </c>
      <c r="AX324" s="14" t="s">
        <v>80</v>
      </c>
      <c r="AY324" s="262" t="s">
        <v>141</v>
      </c>
    </row>
    <row r="325" s="2" customFormat="1" ht="16.5" customHeight="1">
      <c r="A325" s="40"/>
      <c r="B325" s="41"/>
      <c r="C325" s="274" t="s">
        <v>580</v>
      </c>
      <c r="D325" s="274" t="s">
        <v>278</v>
      </c>
      <c r="E325" s="275" t="s">
        <v>571</v>
      </c>
      <c r="F325" s="276" t="s">
        <v>572</v>
      </c>
      <c r="G325" s="277" t="s">
        <v>146</v>
      </c>
      <c r="H325" s="278">
        <v>5.1589999999999998</v>
      </c>
      <c r="I325" s="279"/>
      <c r="J325" s="280">
        <f>ROUND(I325*H325,2)</f>
        <v>0</v>
      </c>
      <c r="K325" s="281"/>
      <c r="L325" s="282"/>
      <c r="M325" s="283" t="s">
        <v>1</v>
      </c>
      <c r="N325" s="284" t="s">
        <v>40</v>
      </c>
      <c r="O325" s="93"/>
      <c r="P325" s="238">
        <f>O325*H325</f>
        <v>0</v>
      </c>
      <c r="Q325" s="238">
        <v>0.0315</v>
      </c>
      <c r="R325" s="238">
        <f>Q325*H325</f>
        <v>0.1625085</v>
      </c>
      <c r="S325" s="238">
        <v>0</v>
      </c>
      <c r="T325" s="239">
        <f>S325*H325</f>
        <v>0</v>
      </c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R325" s="240" t="s">
        <v>303</v>
      </c>
      <c r="AT325" s="240" t="s">
        <v>278</v>
      </c>
      <c r="AU325" s="240" t="s">
        <v>91</v>
      </c>
      <c r="AY325" s="17" t="s">
        <v>141</v>
      </c>
      <c r="BE325" s="140">
        <f>IF(N325="základní",J325,0)</f>
        <v>0</v>
      </c>
      <c r="BF325" s="140">
        <f>IF(N325="snížená",J325,0)</f>
        <v>0</v>
      </c>
      <c r="BG325" s="140">
        <f>IF(N325="zákl. přenesená",J325,0)</f>
        <v>0</v>
      </c>
      <c r="BH325" s="140">
        <f>IF(N325="sníž. přenesená",J325,0)</f>
        <v>0</v>
      </c>
      <c r="BI325" s="140">
        <f>IF(N325="nulová",J325,0)</f>
        <v>0</v>
      </c>
      <c r="BJ325" s="17" t="s">
        <v>80</v>
      </c>
      <c r="BK325" s="140">
        <f>ROUND(I325*H325,2)</f>
        <v>0</v>
      </c>
      <c r="BL325" s="17" t="s">
        <v>218</v>
      </c>
      <c r="BM325" s="240" t="s">
        <v>581</v>
      </c>
    </row>
    <row r="326" s="14" customFormat="1">
      <c r="A326" s="14"/>
      <c r="B326" s="252"/>
      <c r="C326" s="253"/>
      <c r="D326" s="243" t="s">
        <v>149</v>
      </c>
      <c r="E326" s="253"/>
      <c r="F326" s="255" t="s">
        <v>582</v>
      </c>
      <c r="G326" s="253"/>
      <c r="H326" s="256">
        <v>5.1589999999999998</v>
      </c>
      <c r="I326" s="257"/>
      <c r="J326" s="253"/>
      <c r="K326" s="253"/>
      <c r="L326" s="258"/>
      <c r="M326" s="259"/>
      <c r="N326" s="260"/>
      <c r="O326" s="260"/>
      <c r="P326" s="260"/>
      <c r="Q326" s="260"/>
      <c r="R326" s="260"/>
      <c r="S326" s="260"/>
      <c r="T326" s="261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62" t="s">
        <v>149</v>
      </c>
      <c r="AU326" s="262" t="s">
        <v>91</v>
      </c>
      <c r="AV326" s="14" t="s">
        <v>91</v>
      </c>
      <c r="AW326" s="14" t="s">
        <v>4</v>
      </c>
      <c r="AX326" s="14" t="s">
        <v>80</v>
      </c>
      <c r="AY326" s="262" t="s">
        <v>141</v>
      </c>
    </row>
    <row r="327" s="2" customFormat="1" ht="24.15" customHeight="1">
      <c r="A327" s="40"/>
      <c r="B327" s="41"/>
      <c r="C327" s="228" t="s">
        <v>583</v>
      </c>
      <c r="D327" s="228" t="s">
        <v>143</v>
      </c>
      <c r="E327" s="229" t="s">
        <v>584</v>
      </c>
      <c r="F327" s="230" t="s">
        <v>585</v>
      </c>
      <c r="G327" s="231" t="s">
        <v>154</v>
      </c>
      <c r="H327" s="232">
        <v>1.4630000000000001</v>
      </c>
      <c r="I327" s="233"/>
      <c r="J327" s="234">
        <f>ROUND(I327*H327,2)</f>
        <v>0</v>
      </c>
      <c r="K327" s="235"/>
      <c r="L327" s="43"/>
      <c r="M327" s="236" t="s">
        <v>1</v>
      </c>
      <c r="N327" s="237" t="s">
        <v>40</v>
      </c>
      <c r="O327" s="93"/>
      <c r="P327" s="238">
        <f>O327*H327</f>
        <v>0</v>
      </c>
      <c r="Q327" s="238">
        <v>0.023300000000000001</v>
      </c>
      <c r="R327" s="238">
        <f>Q327*H327</f>
        <v>0.034087900000000004</v>
      </c>
      <c r="S327" s="238">
        <v>0</v>
      </c>
      <c r="T327" s="239">
        <f>S327*H327</f>
        <v>0</v>
      </c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R327" s="240" t="s">
        <v>218</v>
      </c>
      <c r="AT327" s="240" t="s">
        <v>143</v>
      </c>
      <c r="AU327" s="240" t="s">
        <v>91</v>
      </c>
      <c r="AY327" s="17" t="s">
        <v>141</v>
      </c>
      <c r="BE327" s="140">
        <f>IF(N327="základní",J327,0)</f>
        <v>0</v>
      </c>
      <c r="BF327" s="140">
        <f>IF(N327="snížená",J327,0)</f>
        <v>0</v>
      </c>
      <c r="BG327" s="140">
        <f>IF(N327="zákl. přenesená",J327,0)</f>
        <v>0</v>
      </c>
      <c r="BH327" s="140">
        <f>IF(N327="sníž. přenesená",J327,0)</f>
        <v>0</v>
      </c>
      <c r="BI327" s="140">
        <f>IF(N327="nulová",J327,0)</f>
        <v>0</v>
      </c>
      <c r="BJ327" s="17" t="s">
        <v>80</v>
      </c>
      <c r="BK327" s="140">
        <f>ROUND(I327*H327,2)</f>
        <v>0</v>
      </c>
      <c r="BL327" s="17" t="s">
        <v>218</v>
      </c>
      <c r="BM327" s="240" t="s">
        <v>586</v>
      </c>
    </row>
    <row r="328" s="14" customFormat="1">
      <c r="A328" s="14"/>
      <c r="B328" s="252"/>
      <c r="C328" s="253"/>
      <c r="D328" s="243" t="s">
        <v>149</v>
      </c>
      <c r="E328" s="254" t="s">
        <v>1</v>
      </c>
      <c r="F328" s="255" t="s">
        <v>587</v>
      </c>
      <c r="G328" s="253"/>
      <c r="H328" s="256">
        <v>1.4630000000000001</v>
      </c>
      <c r="I328" s="257"/>
      <c r="J328" s="253"/>
      <c r="K328" s="253"/>
      <c r="L328" s="258"/>
      <c r="M328" s="259"/>
      <c r="N328" s="260"/>
      <c r="O328" s="260"/>
      <c r="P328" s="260"/>
      <c r="Q328" s="260"/>
      <c r="R328" s="260"/>
      <c r="S328" s="260"/>
      <c r="T328" s="261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62" t="s">
        <v>149</v>
      </c>
      <c r="AU328" s="262" t="s">
        <v>91</v>
      </c>
      <c r="AV328" s="14" t="s">
        <v>91</v>
      </c>
      <c r="AW328" s="14" t="s">
        <v>30</v>
      </c>
      <c r="AX328" s="14" t="s">
        <v>80</v>
      </c>
      <c r="AY328" s="262" t="s">
        <v>141</v>
      </c>
    </row>
    <row r="329" s="2" customFormat="1" ht="24.15" customHeight="1">
      <c r="A329" s="40"/>
      <c r="B329" s="41"/>
      <c r="C329" s="228" t="s">
        <v>588</v>
      </c>
      <c r="D329" s="228" t="s">
        <v>143</v>
      </c>
      <c r="E329" s="229" t="s">
        <v>589</v>
      </c>
      <c r="F329" s="230" t="s">
        <v>590</v>
      </c>
      <c r="G329" s="231" t="s">
        <v>210</v>
      </c>
      <c r="H329" s="232">
        <v>1.6459999999999999</v>
      </c>
      <c r="I329" s="233"/>
      <c r="J329" s="234">
        <f>ROUND(I329*H329,2)</f>
        <v>0</v>
      </c>
      <c r="K329" s="235"/>
      <c r="L329" s="43"/>
      <c r="M329" s="236" t="s">
        <v>1</v>
      </c>
      <c r="N329" s="237" t="s">
        <v>40</v>
      </c>
      <c r="O329" s="93"/>
      <c r="P329" s="238">
        <f>O329*H329</f>
        <v>0</v>
      </c>
      <c r="Q329" s="238">
        <v>0</v>
      </c>
      <c r="R329" s="238">
        <f>Q329*H329</f>
        <v>0</v>
      </c>
      <c r="S329" s="238">
        <v>0</v>
      </c>
      <c r="T329" s="239">
        <f>S329*H329</f>
        <v>0</v>
      </c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R329" s="240" t="s">
        <v>218</v>
      </c>
      <c r="AT329" s="240" t="s">
        <v>143</v>
      </c>
      <c r="AU329" s="240" t="s">
        <v>91</v>
      </c>
      <c r="AY329" s="17" t="s">
        <v>141</v>
      </c>
      <c r="BE329" s="140">
        <f>IF(N329="základní",J329,0)</f>
        <v>0</v>
      </c>
      <c r="BF329" s="140">
        <f>IF(N329="snížená",J329,0)</f>
        <v>0</v>
      </c>
      <c r="BG329" s="140">
        <f>IF(N329="zákl. přenesená",J329,0)</f>
        <v>0</v>
      </c>
      <c r="BH329" s="140">
        <f>IF(N329="sníž. přenesená",J329,0)</f>
        <v>0</v>
      </c>
      <c r="BI329" s="140">
        <f>IF(N329="nulová",J329,0)</f>
        <v>0</v>
      </c>
      <c r="BJ329" s="17" t="s">
        <v>80</v>
      </c>
      <c r="BK329" s="140">
        <f>ROUND(I329*H329,2)</f>
        <v>0</v>
      </c>
      <c r="BL329" s="17" t="s">
        <v>218</v>
      </c>
      <c r="BM329" s="240" t="s">
        <v>591</v>
      </c>
    </row>
    <row r="330" s="12" customFormat="1" ht="22.8" customHeight="1">
      <c r="A330" s="12"/>
      <c r="B330" s="212"/>
      <c r="C330" s="213"/>
      <c r="D330" s="214" t="s">
        <v>74</v>
      </c>
      <c r="E330" s="226" t="s">
        <v>592</v>
      </c>
      <c r="F330" s="226" t="s">
        <v>593</v>
      </c>
      <c r="G330" s="213"/>
      <c r="H330" s="213"/>
      <c r="I330" s="216"/>
      <c r="J330" s="227">
        <f>BK330</f>
        <v>0</v>
      </c>
      <c r="K330" s="213"/>
      <c r="L330" s="218"/>
      <c r="M330" s="219"/>
      <c r="N330" s="220"/>
      <c r="O330" s="220"/>
      <c r="P330" s="221">
        <f>SUM(P331:P337)</f>
        <v>0</v>
      </c>
      <c r="Q330" s="220"/>
      <c r="R330" s="221">
        <f>SUM(R331:R337)</f>
        <v>0.16897200000000004</v>
      </c>
      <c r="S330" s="220"/>
      <c r="T330" s="222">
        <f>SUM(T331:T337)</f>
        <v>0</v>
      </c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R330" s="223" t="s">
        <v>91</v>
      </c>
      <c r="AT330" s="224" t="s">
        <v>74</v>
      </c>
      <c r="AU330" s="224" t="s">
        <v>80</v>
      </c>
      <c r="AY330" s="223" t="s">
        <v>141</v>
      </c>
      <c r="BK330" s="225">
        <f>SUM(BK331:BK337)</f>
        <v>0</v>
      </c>
    </row>
    <row r="331" s="2" customFormat="1" ht="24.15" customHeight="1">
      <c r="A331" s="40"/>
      <c r="B331" s="41"/>
      <c r="C331" s="228" t="s">
        <v>594</v>
      </c>
      <c r="D331" s="228" t="s">
        <v>143</v>
      </c>
      <c r="E331" s="229" t="s">
        <v>595</v>
      </c>
      <c r="F331" s="230" t="s">
        <v>596</v>
      </c>
      <c r="G331" s="231" t="s">
        <v>146</v>
      </c>
      <c r="H331" s="232">
        <v>12</v>
      </c>
      <c r="I331" s="233"/>
      <c r="J331" s="234">
        <f>ROUND(I331*H331,2)</f>
        <v>0</v>
      </c>
      <c r="K331" s="235"/>
      <c r="L331" s="43"/>
      <c r="M331" s="236" t="s">
        <v>1</v>
      </c>
      <c r="N331" s="237" t="s">
        <v>40</v>
      </c>
      <c r="O331" s="93"/>
      <c r="P331" s="238">
        <f>O331*H331</f>
        <v>0</v>
      </c>
      <c r="Q331" s="238">
        <v>0.013860000000000001</v>
      </c>
      <c r="R331" s="238">
        <f>Q331*H331</f>
        <v>0.16632000000000002</v>
      </c>
      <c r="S331" s="238">
        <v>0</v>
      </c>
      <c r="T331" s="239">
        <f>S331*H331</f>
        <v>0</v>
      </c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R331" s="240" t="s">
        <v>218</v>
      </c>
      <c r="AT331" s="240" t="s">
        <v>143</v>
      </c>
      <c r="AU331" s="240" t="s">
        <v>91</v>
      </c>
      <c r="AY331" s="17" t="s">
        <v>141</v>
      </c>
      <c r="BE331" s="140">
        <f>IF(N331="základní",J331,0)</f>
        <v>0</v>
      </c>
      <c r="BF331" s="140">
        <f>IF(N331="snížená",J331,0)</f>
        <v>0</v>
      </c>
      <c r="BG331" s="140">
        <f>IF(N331="zákl. přenesená",J331,0)</f>
        <v>0</v>
      </c>
      <c r="BH331" s="140">
        <f>IF(N331="sníž. přenesená",J331,0)</f>
        <v>0</v>
      </c>
      <c r="BI331" s="140">
        <f>IF(N331="nulová",J331,0)</f>
        <v>0</v>
      </c>
      <c r="BJ331" s="17" t="s">
        <v>80</v>
      </c>
      <c r="BK331" s="140">
        <f>ROUND(I331*H331,2)</f>
        <v>0</v>
      </c>
      <c r="BL331" s="17" t="s">
        <v>218</v>
      </c>
      <c r="BM331" s="240" t="s">
        <v>597</v>
      </c>
    </row>
    <row r="332" s="14" customFormat="1">
      <c r="A332" s="14"/>
      <c r="B332" s="252"/>
      <c r="C332" s="253"/>
      <c r="D332" s="243" t="s">
        <v>149</v>
      </c>
      <c r="E332" s="254" t="s">
        <v>1</v>
      </c>
      <c r="F332" s="255" t="s">
        <v>338</v>
      </c>
      <c r="G332" s="253"/>
      <c r="H332" s="256">
        <v>12</v>
      </c>
      <c r="I332" s="257"/>
      <c r="J332" s="253"/>
      <c r="K332" s="253"/>
      <c r="L332" s="258"/>
      <c r="M332" s="259"/>
      <c r="N332" s="260"/>
      <c r="O332" s="260"/>
      <c r="P332" s="260"/>
      <c r="Q332" s="260"/>
      <c r="R332" s="260"/>
      <c r="S332" s="260"/>
      <c r="T332" s="261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62" t="s">
        <v>149</v>
      </c>
      <c r="AU332" s="262" t="s">
        <v>91</v>
      </c>
      <c r="AV332" s="14" t="s">
        <v>91</v>
      </c>
      <c r="AW332" s="14" t="s">
        <v>30</v>
      </c>
      <c r="AX332" s="14" t="s">
        <v>80</v>
      </c>
      <c r="AY332" s="262" t="s">
        <v>141</v>
      </c>
    </row>
    <row r="333" s="2" customFormat="1" ht="16.5" customHeight="1">
      <c r="A333" s="40"/>
      <c r="B333" s="41"/>
      <c r="C333" s="228" t="s">
        <v>598</v>
      </c>
      <c r="D333" s="228" t="s">
        <v>143</v>
      </c>
      <c r="E333" s="229" t="s">
        <v>599</v>
      </c>
      <c r="F333" s="230" t="s">
        <v>600</v>
      </c>
      <c r="G333" s="231" t="s">
        <v>146</v>
      </c>
      <c r="H333" s="232">
        <v>12</v>
      </c>
      <c r="I333" s="233"/>
      <c r="J333" s="234">
        <f>ROUND(I333*H333,2)</f>
        <v>0</v>
      </c>
      <c r="K333" s="235"/>
      <c r="L333" s="43"/>
      <c r="M333" s="236" t="s">
        <v>1</v>
      </c>
      <c r="N333" s="237" t="s">
        <v>40</v>
      </c>
      <c r="O333" s="93"/>
      <c r="P333" s="238">
        <f>O333*H333</f>
        <v>0</v>
      </c>
      <c r="Q333" s="238">
        <v>0.00010000000000000001</v>
      </c>
      <c r="R333" s="238">
        <f>Q333*H333</f>
        <v>0.0012000000000000001</v>
      </c>
      <c r="S333" s="238">
        <v>0</v>
      </c>
      <c r="T333" s="239">
        <f>S333*H333</f>
        <v>0</v>
      </c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R333" s="240" t="s">
        <v>218</v>
      </c>
      <c r="AT333" s="240" t="s">
        <v>143</v>
      </c>
      <c r="AU333" s="240" t="s">
        <v>91</v>
      </c>
      <c r="AY333" s="17" t="s">
        <v>141</v>
      </c>
      <c r="BE333" s="140">
        <f>IF(N333="základní",J333,0)</f>
        <v>0</v>
      </c>
      <c r="BF333" s="140">
        <f>IF(N333="snížená",J333,0)</f>
        <v>0</v>
      </c>
      <c r="BG333" s="140">
        <f>IF(N333="zákl. přenesená",J333,0)</f>
        <v>0</v>
      </c>
      <c r="BH333" s="140">
        <f>IF(N333="sníž. přenesená",J333,0)</f>
        <v>0</v>
      </c>
      <c r="BI333" s="140">
        <f>IF(N333="nulová",J333,0)</f>
        <v>0</v>
      </c>
      <c r="BJ333" s="17" t="s">
        <v>80</v>
      </c>
      <c r="BK333" s="140">
        <f>ROUND(I333*H333,2)</f>
        <v>0</v>
      </c>
      <c r="BL333" s="17" t="s">
        <v>218</v>
      </c>
      <c r="BM333" s="240" t="s">
        <v>601</v>
      </c>
    </row>
    <row r="334" s="2" customFormat="1" ht="16.5" customHeight="1">
      <c r="A334" s="40"/>
      <c r="B334" s="41"/>
      <c r="C334" s="228" t="s">
        <v>602</v>
      </c>
      <c r="D334" s="228" t="s">
        <v>143</v>
      </c>
      <c r="E334" s="229" t="s">
        <v>603</v>
      </c>
      <c r="F334" s="230" t="s">
        <v>604</v>
      </c>
      <c r="G334" s="231" t="s">
        <v>146</v>
      </c>
      <c r="H334" s="232">
        <v>12</v>
      </c>
      <c r="I334" s="233"/>
      <c r="J334" s="234">
        <f>ROUND(I334*H334,2)</f>
        <v>0</v>
      </c>
      <c r="K334" s="235"/>
      <c r="L334" s="43"/>
      <c r="M334" s="236" t="s">
        <v>1</v>
      </c>
      <c r="N334" s="237" t="s">
        <v>40</v>
      </c>
      <c r="O334" s="93"/>
      <c r="P334" s="238">
        <f>O334*H334</f>
        <v>0</v>
      </c>
      <c r="Q334" s="238">
        <v>0</v>
      </c>
      <c r="R334" s="238">
        <f>Q334*H334</f>
        <v>0</v>
      </c>
      <c r="S334" s="238">
        <v>0</v>
      </c>
      <c r="T334" s="239">
        <f>S334*H334</f>
        <v>0</v>
      </c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R334" s="240" t="s">
        <v>218</v>
      </c>
      <c r="AT334" s="240" t="s">
        <v>143</v>
      </c>
      <c r="AU334" s="240" t="s">
        <v>91</v>
      </c>
      <c r="AY334" s="17" t="s">
        <v>141</v>
      </c>
      <c r="BE334" s="140">
        <f>IF(N334="základní",J334,0)</f>
        <v>0</v>
      </c>
      <c r="BF334" s="140">
        <f>IF(N334="snížená",J334,0)</f>
        <v>0</v>
      </c>
      <c r="BG334" s="140">
        <f>IF(N334="zákl. přenesená",J334,0)</f>
        <v>0</v>
      </c>
      <c r="BH334" s="140">
        <f>IF(N334="sníž. přenesená",J334,0)</f>
        <v>0</v>
      </c>
      <c r="BI334" s="140">
        <f>IF(N334="nulová",J334,0)</f>
        <v>0</v>
      </c>
      <c r="BJ334" s="17" t="s">
        <v>80</v>
      </c>
      <c r="BK334" s="140">
        <f>ROUND(I334*H334,2)</f>
        <v>0</v>
      </c>
      <c r="BL334" s="17" t="s">
        <v>218</v>
      </c>
      <c r="BM334" s="240" t="s">
        <v>605</v>
      </c>
    </row>
    <row r="335" s="2" customFormat="1" ht="24.15" customHeight="1">
      <c r="A335" s="40"/>
      <c r="B335" s="41"/>
      <c r="C335" s="274" t="s">
        <v>606</v>
      </c>
      <c r="D335" s="274" t="s">
        <v>278</v>
      </c>
      <c r="E335" s="275" t="s">
        <v>607</v>
      </c>
      <c r="F335" s="276" t="s">
        <v>608</v>
      </c>
      <c r="G335" s="277" t="s">
        <v>146</v>
      </c>
      <c r="H335" s="278">
        <v>13.199999999999999</v>
      </c>
      <c r="I335" s="279"/>
      <c r="J335" s="280">
        <f>ROUND(I335*H335,2)</f>
        <v>0</v>
      </c>
      <c r="K335" s="281"/>
      <c r="L335" s="282"/>
      <c r="M335" s="283" t="s">
        <v>1</v>
      </c>
      <c r="N335" s="284" t="s">
        <v>40</v>
      </c>
      <c r="O335" s="93"/>
      <c r="P335" s="238">
        <f>O335*H335</f>
        <v>0</v>
      </c>
      <c r="Q335" s="238">
        <v>0.00011</v>
      </c>
      <c r="R335" s="238">
        <f>Q335*H335</f>
        <v>0.001452</v>
      </c>
      <c r="S335" s="238">
        <v>0</v>
      </c>
      <c r="T335" s="239">
        <f>S335*H335</f>
        <v>0</v>
      </c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R335" s="240" t="s">
        <v>303</v>
      </c>
      <c r="AT335" s="240" t="s">
        <v>278</v>
      </c>
      <c r="AU335" s="240" t="s">
        <v>91</v>
      </c>
      <c r="AY335" s="17" t="s">
        <v>141</v>
      </c>
      <c r="BE335" s="140">
        <f>IF(N335="základní",J335,0)</f>
        <v>0</v>
      </c>
      <c r="BF335" s="140">
        <f>IF(N335="snížená",J335,0)</f>
        <v>0</v>
      </c>
      <c r="BG335" s="140">
        <f>IF(N335="zákl. přenesená",J335,0)</f>
        <v>0</v>
      </c>
      <c r="BH335" s="140">
        <f>IF(N335="sníž. přenesená",J335,0)</f>
        <v>0</v>
      </c>
      <c r="BI335" s="140">
        <f>IF(N335="nulová",J335,0)</f>
        <v>0</v>
      </c>
      <c r="BJ335" s="17" t="s">
        <v>80</v>
      </c>
      <c r="BK335" s="140">
        <f>ROUND(I335*H335,2)</f>
        <v>0</v>
      </c>
      <c r="BL335" s="17" t="s">
        <v>218</v>
      </c>
      <c r="BM335" s="240" t="s">
        <v>609</v>
      </c>
    </row>
    <row r="336" s="14" customFormat="1">
      <c r="A336" s="14"/>
      <c r="B336" s="252"/>
      <c r="C336" s="253"/>
      <c r="D336" s="243" t="s">
        <v>149</v>
      </c>
      <c r="E336" s="253"/>
      <c r="F336" s="255" t="s">
        <v>610</v>
      </c>
      <c r="G336" s="253"/>
      <c r="H336" s="256">
        <v>13.199999999999999</v>
      </c>
      <c r="I336" s="257"/>
      <c r="J336" s="253"/>
      <c r="K336" s="253"/>
      <c r="L336" s="258"/>
      <c r="M336" s="259"/>
      <c r="N336" s="260"/>
      <c r="O336" s="260"/>
      <c r="P336" s="260"/>
      <c r="Q336" s="260"/>
      <c r="R336" s="260"/>
      <c r="S336" s="260"/>
      <c r="T336" s="261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62" t="s">
        <v>149</v>
      </c>
      <c r="AU336" s="262" t="s">
        <v>91</v>
      </c>
      <c r="AV336" s="14" t="s">
        <v>91</v>
      </c>
      <c r="AW336" s="14" t="s">
        <v>4</v>
      </c>
      <c r="AX336" s="14" t="s">
        <v>80</v>
      </c>
      <c r="AY336" s="262" t="s">
        <v>141</v>
      </c>
    </row>
    <row r="337" s="2" customFormat="1" ht="24.15" customHeight="1">
      <c r="A337" s="40"/>
      <c r="B337" s="41"/>
      <c r="C337" s="228" t="s">
        <v>611</v>
      </c>
      <c r="D337" s="228" t="s">
        <v>143</v>
      </c>
      <c r="E337" s="229" t="s">
        <v>612</v>
      </c>
      <c r="F337" s="230" t="s">
        <v>613</v>
      </c>
      <c r="G337" s="231" t="s">
        <v>210</v>
      </c>
      <c r="H337" s="232">
        <v>1.673</v>
      </c>
      <c r="I337" s="233"/>
      <c r="J337" s="234">
        <f>ROUND(I337*H337,2)</f>
        <v>0</v>
      </c>
      <c r="K337" s="235"/>
      <c r="L337" s="43"/>
      <c r="M337" s="236" t="s">
        <v>1</v>
      </c>
      <c r="N337" s="237" t="s">
        <v>40</v>
      </c>
      <c r="O337" s="93"/>
      <c r="P337" s="238">
        <f>O337*H337</f>
        <v>0</v>
      </c>
      <c r="Q337" s="238">
        <v>0</v>
      </c>
      <c r="R337" s="238">
        <f>Q337*H337</f>
        <v>0</v>
      </c>
      <c r="S337" s="238">
        <v>0</v>
      </c>
      <c r="T337" s="239">
        <f>S337*H337</f>
        <v>0</v>
      </c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R337" s="240" t="s">
        <v>218</v>
      </c>
      <c r="AT337" s="240" t="s">
        <v>143</v>
      </c>
      <c r="AU337" s="240" t="s">
        <v>91</v>
      </c>
      <c r="AY337" s="17" t="s">
        <v>141</v>
      </c>
      <c r="BE337" s="140">
        <f>IF(N337="základní",J337,0)</f>
        <v>0</v>
      </c>
      <c r="BF337" s="140">
        <f>IF(N337="snížená",J337,0)</f>
        <v>0</v>
      </c>
      <c r="BG337" s="140">
        <f>IF(N337="zákl. přenesená",J337,0)</f>
        <v>0</v>
      </c>
      <c r="BH337" s="140">
        <f>IF(N337="sníž. přenesená",J337,0)</f>
        <v>0</v>
      </c>
      <c r="BI337" s="140">
        <f>IF(N337="nulová",J337,0)</f>
        <v>0</v>
      </c>
      <c r="BJ337" s="17" t="s">
        <v>80</v>
      </c>
      <c r="BK337" s="140">
        <f>ROUND(I337*H337,2)</f>
        <v>0</v>
      </c>
      <c r="BL337" s="17" t="s">
        <v>218</v>
      </c>
      <c r="BM337" s="240" t="s">
        <v>614</v>
      </c>
    </row>
    <row r="338" s="12" customFormat="1" ht="22.8" customHeight="1">
      <c r="A338" s="12"/>
      <c r="B338" s="212"/>
      <c r="C338" s="213"/>
      <c r="D338" s="214" t="s">
        <v>74</v>
      </c>
      <c r="E338" s="226" t="s">
        <v>615</v>
      </c>
      <c r="F338" s="226" t="s">
        <v>616</v>
      </c>
      <c r="G338" s="213"/>
      <c r="H338" s="213"/>
      <c r="I338" s="216"/>
      <c r="J338" s="227">
        <f>BK338</f>
        <v>0</v>
      </c>
      <c r="K338" s="213"/>
      <c r="L338" s="218"/>
      <c r="M338" s="219"/>
      <c r="N338" s="220"/>
      <c r="O338" s="220"/>
      <c r="P338" s="221">
        <f>SUM(P339:P342)</f>
        <v>0</v>
      </c>
      <c r="Q338" s="220"/>
      <c r="R338" s="221">
        <f>SUM(R339:R342)</f>
        <v>0.024199999999999999</v>
      </c>
      <c r="S338" s="220"/>
      <c r="T338" s="222">
        <f>SUM(T339:T342)</f>
        <v>0</v>
      </c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R338" s="223" t="s">
        <v>91</v>
      </c>
      <c r="AT338" s="224" t="s">
        <v>74</v>
      </c>
      <c r="AU338" s="224" t="s">
        <v>80</v>
      </c>
      <c r="AY338" s="223" t="s">
        <v>141</v>
      </c>
      <c r="BK338" s="225">
        <f>SUM(BK339:BK342)</f>
        <v>0</v>
      </c>
    </row>
    <row r="339" s="2" customFormat="1" ht="24.15" customHeight="1">
      <c r="A339" s="40"/>
      <c r="B339" s="41"/>
      <c r="C339" s="228" t="s">
        <v>617</v>
      </c>
      <c r="D339" s="228" t="s">
        <v>143</v>
      </c>
      <c r="E339" s="229" t="s">
        <v>618</v>
      </c>
      <c r="F339" s="230" t="s">
        <v>619</v>
      </c>
      <c r="G339" s="231" t="s">
        <v>247</v>
      </c>
      <c r="H339" s="232">
        <v>4.5999999999999996</v>
      </c>
      <c r="I339" s="233"/>
      <c r="J339" s="234">
        <f>ROUND(I339*H339,2)</f>
        <v>0</v>
      </c>
      <c r="K339" s="235"/>
      <c r="L339" s="43"/>
      <c r="M339" s="236" t="s">
        <v>1</v>
      </c>
      <c r="N339" s="237" t="s">
        <v>40</v>
      </c>
      <c r="O339" s="93"/>
      <c r="P339" s="238">
        <f>O339*H339</f>
        <v>0</v>
      </c>
      <c r="Q339" s="238">
        <v>0.0028600000000000001</v>
      </c>
      <c r="R339" s="238">
        <f>Q339*H339</f>
        <v>0.013155999999999999</v>
      </c>
      <c r="S339" s="238">
        <v>0</v>
      </c>
      <c r="T339" s="239">
        <f>S339*H339</f>
        <v>0</v>
      </c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R339" s="240" t="s">
        <v>218</v>
      </c>
      <c r="AT339" s="240" t="s">
        <v>143</v>
      </c>
      <c r="AU339" s="240" t="s">
        <v>91</v>
      </c>
      <c r="AY339" s="17" t="s">
        <v>141</v>
      </c>
      <c r="BE339" s="140">
        <f>IF(N339="základní",J339,0)</f>
        <v>0</v>
      </c>
      <c r="BF339" s="140">
        <f>IF(N339="snížená",J339,0)</f>
        <v>0</v>
      </c>
      <c r="BG339" s="140">
        <f>IF(N339="zákl. přenesená",J339,0)</f>
        <v>0</v>
      </c>
      <c r="BH339" s="140">
        <f>IF(N339="sníž. přenesená",J339,0)</f>
        <v>0</v>
      </c>
      <c r="BI339" s="140">
        <f>IF(N339="nulová",J339,0)</f>
        <v>0</v>
      </c>
      <c r="BJ339" s="17" t="s">
        <v>80</v>
      </c>
      <c r="BK339" s="140">
        <f>ROUND(I339*H339,2)</f>
        <v>0</v>
      </c>
      <c r="BL339" s="17" t="s">
        <v>218</v>
      </c>
      <c r="BM339" s="240" t="s">
        <v>620</v>
      </c>
    </row>
    <row r="340" s="2" customFormat="1" ht="24.15" customHeight="1">
      <c r="A340" s="40"/>
      <c r="B340" s="41"/>
      <c r="C340" s="228" t="s">
        <v>621</v>
      </c>
      <c r="D340" s="228" t="s">
        <v>143</v>
      </c>
      <c r="E340" s="229" t="s">
        <v>622</v>
      </c>
      <c r="F340" s="230" t="s">
        <v>623</v>
      </c>
      <c r="G340" s="231" t="s">
        <v>239</v>
      </c>
      <c r="H340" s="232">
        <v>1</v>
      </c>
      <c r="I340" s="233"/>
      <c r="J340" s="234">
        <f>ROUND(I340*H340,2)</f>
        <v>0</v>
      </c>
      <c r="K340" s="235"/>
      <c r="L340" s="43"/>
      <c r="M340" s="236" t="s">
        <v>1</v>
      </c>
      <c r="N340" s="237" t="s">
        <v>40</v>
      </c>
      <c r="O340" s="93"/>
      <c r="P340" s="238">
        <f>O340*H340</f>
        <v>0</v>
      </c>
      <c r="Q340" s="238">
        <v>0.00064000000000000005</v>
      </c>
      <c r="R340" s="238">
        <f>Q340*H340</f>
        <v>0.00064000000000000005</v>
      </c>
      <c r="S340" s="238">
        <v>0</v>
      </c>
      <c r="T340" s="239">
        <f>S340*H340</f>
        <v>0</v>
      </c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R340" s="240" t="s">
        <v>218</v>
      </c>
      <c r="AT340" s="240" t="s">
        <v>143</v>
      </c>
      <c r="AU340" s="240" t="s">
        <v>91</v>
      </c>
      <c r="AY340" s="17" t="s">
        <v>141</v>
      </c>
      <c r="BE340" s="140">
        <f>IF(N340="základní",J340,0)</f>
        <v>0</v>
      </c>
      <c r="BF340" s="140">
        <f>IF(N340="snížená",J340,0)</f>
        <v>0</v>
      </c>
      <c r="BG340" s="140">
        <f>IF(N340="zákl. přenesená",J340,0)</f>
        <v>0</v>
      </c>
      <c r="BH340" s="140">
        <f>IF(N340="sníž. přenesená",J340,0)</f>
        <v>0</v>
      </c>
      <c r="BI340" s="140">
        <f>IF(N340="nulová",J340,0)</f>
        <v>0</v>
      </c>
      <c r="BJ340" s="17" t="s">
        <v>80</v>
      </c>
      <c r="BK340" s="140">
        <f>ROUND(I340*H340,2)</f>
        <v>0</v>
      </c>
      <c r="BL340" s="17" t="s">
        <v>218</v>
      </c>
      <c r="BM340" s="240" t="s">
        <v>624</v>
      </c>
    </row>
    <row r="341" s="2" customFormat="1" ht="24.15" customHeight="1">
      <c r="A341" s="40"/>
      <c r="B341" s="41"/>
      <c r="C341" s="228" t="s">
        <v>625</v>
      </c>
      <c r="D341" s="228" t="s">
        <v>143</v>
      </c>
      <c r="E341" s="229" t="s">
        <v>626</v>
      </c>
      <c r="F341" s="230" t="s">
        <v>627</v>
      </c>
      <c r="G341" s="231" t="s">
        <v>247</v>
      </c>
      <c r="H341" s="232">
        <v>3.6000000000000001</v>
      </c>
      <c r="I341" s="233"/>
      <c r="J341" s="234">
        <f>ROUND(I341*H341,2)</f>
        <v>0</v>
      </c>
      <c r="K341" s="235"/>
      <c r="L341" s="43"/>
      <c r="M341" s="236" t="s">
        <v>1</v>
      </c>
      <c r="N341" s="237" t="s">
        <v>40</v>
      </c>
      <c r="O341" s="93"/>
      <c r="P341" s="238">
        <f>O341*H341</f>
        <v>0</v>
      </c>
      <c r="Q341" s="238">
        <v>0.0028900000000000002</v>
      </c>
      <c r="R341" s="238">
        <f>Q341*H341</f>
        <v>0.010404000000000002</v>
      </c>
      <c r="S341" s="238">
        <v>0</v>
      </c>
      <c r="T341" s="239">
        <f>S341*H341</f>
        <v>0</v>
      </c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R341" s="240" t="s">
        <v>218</v>
      </c>
      <c r="AT341" s="240" t="s">
        <v>143</v>
      </c>
      <c r="AU341" s="240" t="s">
        <v>91</v>
      </c>
      <c r="AY341" s="17" t="s">
        <v>141</v>
      </c>
      <c r="BE341" s="140">
        <f>IF(N341="základní",J341,0)</f>
        <v>0</v>
      </c>
      <c r="BF341" s="140">
        <f>IF(N341="snížená",J341,0)</f>
        <v>0</v>
      </c>
      <c r="BG341" s="140">
        <f>IF(N341="zákl. přenesená",J341,0)</f>
        <v>0</v>
      </c>
      <c r="BH341" s="140">
        <f>IF(N341="sníž. přenesená",J341,0)</f>
        <v>0</v>
      </c>
      <c r="BI341" s="140">
        <f>IF(N341="nulová",J341,0)</f>
        <v>0</v>
      </c>
      <c r="BJ341" s="17" t="s">
        <v>80</v>
      </c>
      <c r="BK341" s="140">
        <f>ROUND(I341*H341,2)</f>
        <v>0</v>
      </c>
      <c r="BL341" s="17" t="s">
        <v>218</v>
      </c>
      <c r="BM341" s="240" t="s">
        <v>628</v>
      </c>
    </row>
    <row r="342" s="2" customFormat="1" ht="24.15" customHeight="1">
      <c r="A342" s="40"/>
      <c r="B342" s="41"/>
      <c r="C342" s="228" t="s">
        <v>629</v>
      </c>
      <c r="D342" s="228" t="s">
        <v>143</v>
      </c>
      <c r="E342" s="229" t="s">
        <v>630</v>
      </c>
      <c r="F342" s="230" t="s">
        <v>631</v>
      </c>
      <c r="G342" s="231" t="s">
        <v>210</v>
      </c>
      <c r="H342" s="232">
        <v>0.024</v>
      </c>
      <c r="I342" s="233"/>
      <c r="J342" s="234">
        <f>ROUND(I342*H342,2)</f>
        <v>0</v>
      </c>
      <c r="K342" s="235"/>
      <c r="L342" s="43"/>
      <c r="M342" s="236" t="s">
        <v>1</v>
      </c>
      <c r="N342" s="237" t="s">
        <v>40</v>
      </c>
      <c r="O342" s="93"/>
      <c r="P342" s="238">
        <f>O342*H342</f>
        <v>0</v>
      </c>
      <c r="Q342" s="238">
        <v>0</v>
      </c>
      <c r="R342" s="238">
        <f>Q342*H342</f>
        <v>0</v>
      </c>
      <c r="S342" s="238">
        <v>0</v>
      </c>
      <c r="T342" s="239">
        <f>S342*H342</f>
        <v>0</v>
      </c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R342" s="240" t="s">
        <v>218</v>
      </c>
      <c r="AT342" s="240" t="s">
        <v>143</v>
      </c>
      <c r="AU342" s="240" t="s">
        <v>91</v>
      </c>
      <c r="AY342" s="17" t="s">
        <v>141</v>
      </c>
      <c r="BE342" s="140">
        <f>IF(N342="základní",J342,0)</f>
        <v>0</v>
      </c>
      <c r="BF342" s="140">
        <f>IF(N342="snížená",J342,0)</f>
        <v>0</v>
      </c>
      <c r="BG342" s="140">
        <f>IF(N342="zákl. přenesená",J342,0)</f>
        <v>0</v>
      </c>
      <c r="BH342" s="140">
        <f>IF(N342="sníž. přenesená",J342,0)</f>
        <v>0</v>
      </c>
      <c r="BI342" s="140">
        <f>IF(N342="nulová",J342,0)</f>
        <v>0</v>
      </c>
      <c r="BJ342" s="17" t="s">
        <v>80</v>
      </c>
      <c r="BK342" s="140">
        <f>ROUND(I342*H342,2)</f>
        <v>0</v>
      </c>
      <c r="BL342" s="17" t="s">
        <v>218</v>
      </c>
      <c r="BM342" s="240" t="s">
        <v>632</v>
      </c>
    </row>
    <row r="343" s="12" customFormat="1" ht="22.8" customHeight="1">
      <c r="A343" s="12"/>
      <c r="B343" s="212"/>
      <c r="C343" s="213"/>
      <c r="D343" s="214" t="s">
        <v>74</v>
      </c>
      <c r="E343" s="226" t="s">
        <v>633</v>
      </c>
      <c r="F343" s="226" t="s">
        <v>634</v>
      </c>
      <c r="G343" s="213"/>
      <c r="H343" s="213"/>
      <c r="I343" s="216"/>
      <c r="J343" s="227">
        <f>BK343</f>
        <v>0</v>
      </c>
      <c r="K343" s="213"/>
      <c r="L343" s="218"/>
      <c r="M343" s="219"/>
      <c r="N343" s="220"/>
      <c r="O343" s="220"/>
      <c r="P343" s="221">
        <f>SUM(P344:P350)</f>
        <v>0</v>
      </c>
      <c r="Q343" s="220"/>
      <c r="R343" s="221">
        <f>SUM(R344:R350)</f>
        <v>0.19789600000000002</v>
      </c>
      <c r="S343" s="220"/>
      <c r="T343" s="222">
        <f>SUM(T344:T350)</f>
        <v>0</v>
      </c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R343" s="223" t="s">
        <v>91</v>
      </c>
      <c r="AT343" s="224" t="s">
        <v>74</v>
      </c>
      <c r="AU343" s="224" t="s">
        <v>80</v>
      </c>
      <c r="AY343" s="223" t="s">
        <v>141</v>
      </c>
      <c r="BK343" s="225">
        <f>SUM(BK344:BK350)</f>
        <v>0</v>
      </c>
    </row>
    <row r="344" s="2" customFormat="1" ht="24.15" customHeight="1">
      <c r="A344" s="40"/>
      <c r="B344" s="41"/>
      <c r="C344" s="228" t="s">
        <v>635</v>
      </c>
      <c r="D344" s="228" t="s">
        <v>143</v>
      </c>
      <c r="E344" s="229" t="s">
        <v>636</v>
      </c>
      <c r="F344" s="230" t="s">
        <v>637</v>
      </c>
      <c r="G344" s="231" t="s">
        <v>239</v>
      </c>
      <c r="H344" s="232">
        <v>1</v>
      </c>
      <c r="I344" s="233"/>
      <c r="J344" s="234">
        <f>ROUND(I344*H344,2)</f>
        <v>0</v>
      </c>
      <c r="K344" s="235"/>
      <c r="L344" s="43"/>
      <c r="M344" s="236" t="s">
        <v>1</v>
      </c>
      <c r="N344" s="237" t="s">
        <v>40</v>
      </c>
      <c r="O344" s="93"/>
      <c r="P344" s="238">
        <f>O344*H344</f>
        <v>0</v>
      </c>
      <c r="Q344" s="238">
        <v>0</v>
      </c>
      <c r="R344" s="238">
        <f>Q344*H344</f>
        <v>0</v>
      </c>
      <c r="S344" s="238">
        <v>0</v>
      </c>
      <c r="T344" s="239">
        <f>S344*H344</f>
        <v>0</v>
      </c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R344" s="240" t="s">
        <v>218</v>
      </c>
      <c r="AT344" s="240" t="s">
        <v>143</v>
      </c>
      <c r="AU344" s="240" t="s">
        <v>91</v>
      </c>
      <c r="AY344" s="17" t="s">
        <v>141</v>
      </c>
      <c r="BE344" s="140">
        <f>IF(N344="základní",J344,0)</f>
        <v>0</v>
      </c>
      <c r="BF344" s="140">
        <f>IF(N344="snížená",J344,0)</f>
        <v>0</v>
      </c>
      <c r="BG344" s="140">
        <f>IF(N344="zákl. přenesená",J344,0)</f>
        <v>0</v>
      </c>
      <c r="BH344" s="140">
        <f>IF(N344="sníž. přenesená",J344,0)</f>
        <v>0</v>
      </c>
      <c r="BI344" s="140">
        <f>IF(N344="nulová",J344,0)</f>
        <v>0</v>
      </c>
      <c r="BJ344" s="17" t="s">
        <v>80</v>
      </c>
      <c r="BK344" s="140">
        <f>ROUND(I344*H344,2)</f>
        <v>0</v>
      </c>
      <c r="BL344" s="17" t="s">
        <v>218</v>
      </c>
      <c r="BM344" s="240" t="s">
        <v>638</v>
      </c>
    </row>
    <row r="345" s="2" customFormat="1" ht="24.15" customHeight="1">
      <c r="A345" s="40"/>
      <c r="B345" s="41"/>
      <c r="C345" s="274" t="s">
        <v>639</v>
      </c>
      <c r="D345" s="274" t="s">
        <v>278</v>
      </c>
      <c r="E345" s="275" t="s">
        <v>640</v>
      </c>
      <c r="F345" s="276" t="s">
        <v>641</v>
      </c>
      <c r="G345" s="277" t="s">
        <v>239</v>
      </c>
      <c r="H345" s="278">
        <v>1</v>
      </c>
      <c r="I345" s="279"/>
      <c r="J345" s="280">
        <f>ROUND(I345*H345,2)</f>
        <v>0</v>
      </c>
      <c r="K345" s="281"/>
      <c r="L345" s="282"/>
      <c r="M345" s="283" t="s">
        <v>1</v>
      </c>
      <c r="N345" s="284" t="s">
        <v>40</v>
      </c>
      <c r="O345" s="93"/>
      <c r="P345" s="238">
        <f>O345*H345</f>
        <v>0</v>
      </c>
      <c r="Q345" s="238">
        <v>0.17999999999999999</v>
      </c>
      <c r="R345" s="238">
        <f>Q345*H345</f>
        <v>0.17999999999999999</v>
      </c>
      <c r="S345" s="238">
        <v>0</v>
      </c>
      <c r="T345" s="239">
        <f>S345*H345</f>
        <v>0</v>
      </c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R345" s="240" t="s">
        <v>303</v>
      </c>
      <c r="AT345" s="240" t="s">
        <v>278</v>
      </c>
      <c r="AU345" s="240" t="s">
        <v>91</v>
      </c>
      <c r="AY345" s="17" t="s">
        <v>141</v>
      </c>
      <c r="BE345" s="140">
        <f>IF(N345="základní",J345,0)</f>
        <v>0</v>
      </c>
      <c r="BF345" s="140">
        <f>IF(N345="snížená",J345,0)</f>
        <v>0</v>
      </c>
      <c r="BG345" s="140">
        <f>IF(N345="zákl. přenesená",J345,0)</f>
        <v>0</v>
      </c>
      <c r="BH345" s="140">
        <f>IF(N345="sníž. přenesená",J345,0)</f>
        <v>0</v>
      </c>
      <c r="BI345" s="140">
        <f>IF(N345="nulová",J345,0)</f>
        <v>0</v>
      </c>
      <c r="BJ345" s="17" t="s">
        <v>80</v>
      </c>
      <c r="BK345" s="140">
        <f>ROUND(I345*H345,2)</f>
        <v>0</v>
      </c>
      <c r="BL345" s="17" t="s">
        <v>218</v>
      </c>
      <c r="BM345" s="240" t="s">
        <v>642</v>
      </c>
    </row>
    <row r="346" s="2" customFormat="1">
      <c r="A346" s="40"/>
      <c r="B346" s="41"/>
      <c r="C346" s="42"/>
      <c r="D346" s="243" t="s">
        <v>282</v>
      </c>
      <c r="E346" s="42"/>
      <c r="F346" s="285" t="s">
        <v>643</v>
      </c>
      <c r="G346" s="42"/>
      <c r="H346" s="42"/>
      <c r="I346" s="286"/>
      <c r="J346" s="42"/>
      <c r="K346" s="42"/>
      <c r="L346" s="43"/>
      <c r="M346" s="287"/>
      <c r="N346" s="288"/>
      <c r="O346" s="93"/>
      <c r="P346" s="93"/>
      <c r="Q346" s="93"/>
      <c r="R346" s="93"/>
      <c r="S346" s="93"/>
      <c r="T346" s="94"/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T346" s="17" t="s">
        <v>282</v>
      </c>
      <c r="AU346" s="17" t="s">
        <v>91</v>
      </c>
    </row>
    <row r="347" s="2" customFormat="1" ht="24.15" customHeight="1">
      <c r="A347" s="40"/>
      <c r="B347" s="41"/>
      <c r="C347" s="228" t="s">
        <v>644</v>
      </c>
      <c r="D347" s="228" t="s">
        <v>143</v>
      </c>
      <c r="E347" s="229" t="s">
        <v>645</v>
      </c>
      <c r="F347" s="230" t="s">
        <v>646</v>
      </c>
      <c r="G347" s="231" t="s">
        <v>146</v>
      </c>
      <c r="H347" s="232">
        <v>0.80000000000000004</v>
      </c>
      <c r="I347" s="233"/>
      <c r="J347" s="234">
        <f>ROUND(I347*H347,2)</f>
        <v>0</v>
      </c>
      <c r="K347" s="235"/>
      <c r="L347" s="43"/>
      <c r="M347" s="236" t="s">
        <v>1</v>
      </c>
      <c r="N347" s="237" t="s">
        <v>40</v>
      </c>
      <c r="O347" s="93"/>
      <c r="P347" s="238">
        <f>O347*H347</f>
        <v>0</v>
      </c>
      <c r="Q347" s="238">
        <v>0.00012</v>
      </c>
      <c r="R347" s="238">
        <f>Q347*H347</f>
        <v>9.6000000000000002E-05</v>
      </c>
      <c r="S347" s="238">
        <v>0</v>
      </c>
      <c r="T347" s="239">
        <f>S347*H347</f>
        <v>0</v>
      </c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R347" s="240" t="s">
        <v>218</v>
      </c>
      <c r="AT347" s="240" t="s">
        <v>143</v>
      </c>
      <c r="AU347" s="240" t="s">
        <v>91</v>
      </c>
      <c r="AY347" s="17" t="s">
        <v>141</v>
      </c>
      <c r="BE347" s="140">
        <f>IF(N347="základní",J347,0)</f>
        <v>0</v>
      </c>
      <c r="BF347" s="140">
        <f>IF(N347="snížená",J347,0)</f>
        <v>0</v>
      </c>
      <c r="BG347" s="140">
        <f>IF(N347="zákl. přenesená",J347,0)</f>
        <v>0</v>
      </c>
      <c r="BH347" s="140">
        <f>IF(N347="sníž. přenesená",J347,0)</f>
        <v>0</v>
      </c>
      <c r="BI347" s="140">
        <f>IF(N347="nulová",J347,0)</f>
        <v>0</v>
      </c>
      <c r="BJ347" s="17" t="s">
        <v>80</v>
      </c>
      <c r="BK347" s="140">
        <f>ROUND(I347*H347,2)</f>
        <v>0</v>
      </c>
      <c r="BL347" s="17" t="s">
        <v>218</v>
      </c>
      <c r="BM347" s="240" t="s">
        <v>647</v>
      </c>
    </row>
    <row r="348" s="14" customFormat="1">
      <c r="A348" s="14"/>
      <c r="B348" s="252"/>
      <c r="C348" s="253"/>
      <c r="D348" s="243" t="s">
        <v>149</v>
      </c>
      <c r="E348" s="254" t="s">
        <v>1</v>
      </c>
      <c r="F348" s="255" t="s">
        <v>648</v>
      </c>
      <c r="G348" s="253"/>
      <c r="H348" s="256">
        <v>0.80000000000000004</v>
      </c>
      <c r="I348" s="257"/>
      <c r="J348" s="253"/>
      <c r="K348" s="253"/>
      <c r="L348" s="258"/>
      <c r="M348" s="259"/>
      <c r="N348" s="260"/>
      <c r="O348" s="260"/>
      <c r="P348" s="260"/>
      <c r="Q348" s="260"/>
      <c r="R348" s="260"/>
      <c r="S348" s="260"/>
      <c r="T348" s="261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62" t="s">
        <v>149</v>
      </c>
      <c r="AU348" s="262" t="s">
        <v>91</v>
      </c>
      <c r="AV348" s="14" t="s">
        <v>91</v>
      </c>
      <c r="AW348" s="14" t="s">
        <v>30</v>
      </c>
      <c r="AX348" s="14" t="s">
        <v>80</v>
      </c>
      <c r="AY348" s="262" t="s">
        <v>141</v>
      </c>
    </row>
    <row r="349" s="2" customFormat="1" ht="24.15" customHeight="1">
      <c r="A349" s="40"/>
      <c r="B349" s="41"/>
      <c r="C349" s="274" t="s">
        <v>649</v>
      </c>
      <c r="D349" s="274" t="s">
        <v>278</v>
      </c>
      <c r="E349" s="275" t="s">
        <v>650</v>
      </c>
      <c r="F349" s="276" t="s">
        <v>651</v>
      </c>
      <c r="G349" s="277" t="s">
        <v>239</v>
      </c>
      <c r="H349" s="278">
        <v>2</v>
      </c>
      <c r="I349" s="279"/>
      <c r="J349" s="280">
        <f>ROUND(I349*H349,2)</f>
        <v>0</v>
      </c>
      <c r="K349" s="281"/>
      <c r="L349" s="282"/>
      <c r="M349" s="283" t="s">
        <v>1</v>
      </c>
      <c r="N349" s="284" t="s">
        <v>40</v>
      </c>
      <c r="O349" s="93"/>
      <c r="P349" s="238">
        <f>O349*H349</f>
        <v>0</v>
      </c>
      <c r="Q349" s="238">
        <v>0.0088999999999999999</v>
      </c>
      <c r="R349" s="238">
        <f>Q349*H349</f>
        <v>0.0178</v>
      </c>
      <c r="S349" s="238">
        <v>0</v>
      </c>
      <c r="T349" s="239">
        <f>S349*H349</f>
        <v>0</v>
      </c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R349" s="240" t="s">
        <v>303</v>
      </c>
      <c r="AT349" s="240" t="s">
        <v>278</v>
      </c>
      <c r="AU349" s="240" t="s">
        <v>91</v>
      </c>
      <c r="AY349" s="17" t="s">
        <v>141</v>
      </c>
      <c r="BE349" s="140">
        <f>IF(N349="základní",J349,0)</f>
        <v>0</v>
      </c>
      <c r="BF349" s="140">
        <f>IF(N349="snížená",J349,0)</f>
        <v>0</v>
      </c>
      <c r="BG349" s="140">
        <f>IF(N349="zákl. přenesená",J349,0)</f>
        <v>0</v>
      </c>
      <c r="BH349" s="140">
        <f>IF(N349="sníž. přenesená",J349,0)</f>
        <v>0</v>
      </c>
      <c r="BI349" s="140">
        <f>IF(N349="nulová",J349,0)</f>
        <v>0</v>
      </c>
      <c r="BJ349" s="17" t="s">
        <v>80</v>
      </c>
      <c r="BK349" s="140">
        <f>ROUND(I349*H349,2)</f>
        <v>0</v>
      </c>
      <c r="BL349" s="17" t="s">
        <v>218</v>
      </c>
      <c r="BM349" s="240" t="s">
        <v>652</v>
      </c>
    </row>
    <row r="350" s="2" customFormat="1" ht="24.15" customHeight="1">
      <c r="A350" s="40"/>
      <c r="B350" s="41"/>
      <c r="C350" s="228" t="s">
        <v>653</v>
      </c>
      <c r="D350" s="228" t="s">
        <v>143</v>
      </c>
      <c r="E350" s="229" t="s">
        <v>654</v>
      </c>
      <c r="F350" s="230" t="s">
        <v>655</v>
      </c>
      <c r="G350" s="231" t="s">
        <v>210</v>
      </c>
      <c r="H350" s="232">
        <v>0.19800000000000001</v>
      </c>
      <c r="I350" s="233"/>
      <c r="J350" s="234">
        <f>ROUND(I350*H350,2)</f>
        <v>0</v>
      </c>
      <c r="K350" s="235"/>
      <c r="L350" s="43"/>
      <c r="M350" s="236" t="s">
        <v>1</v>
      </c>
      <c r="N350" s="237" t="s">
        <v>40</v>
      </c>
      <c r="O350" s="93"/>
      <c r="P350" s="238">
        <f>O350*H350</f>
        <v>0</v>
      </c>
      <c r="Q350" s="238">
        <v>0</v>
      </c>
      <c r="R350" s="238">
        <f>Q350*H350</f>
        <v>0</v>
      </c>
      <c r="S350" s="238">
        <v>0</v>
      </c>
      <c r="T350" s="239">
        <f>S350*H350</f>
        <v>0</v>
      </c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R350" s="240" t="s">
        <v>218</v>
      </c>
      <c r="AT350" s="240" t="s">
        <v>143</v>
      </c>
      <c r="AU350" s="240" t="s">
        <v>91</v>
      </c>
      <c r="AY350" s="17" t="s">
        <v>141</v>
      </c>
      <c r="BE350" s="140">
        <f>IF(N350="základní",J350,0)</f>
        <v>0</v>
      </c>
      <c r="BF350" s="140">
        <f>IF(N350="snížená",J350,0)</f>
        <v>0</v>
      </c>
      <c r="BG350" s="140">
        <f>IF(N350="zákl. přenesená",J350,0)</f>
        <v>0</v>
      </c>
      <c r="BH350" s="140">
        <f>IF(N350="sníž. přenesená",J350,0)</f>
        <v>0</v>
      </c>
      <c r="BI350" s="140">
        <f>IF(N350="nulová",J350,0)</f>
        <v>0</v>
      </c>
      <c r="BJ350" s="17" t="s">
        <v>80</v>
      </c>
      <c r="BK350" s="140">
        <f>ROUND(I350*H350,2)</f>
        <v>0</v>
      </c>
      <c r="BL350" s="17" t="s">
        <v>218</v>
      </c>
      <c r="BM350" s="240" t="s">
        <v>656</v>
      </c>
    </row>
    <row r="351" s="12" customFormat="1" ht="22.8" customHeight="1">
      <c r="A351" s="12"/>
      <c r="B351" s="212"/>
      <c r="C351" s="213"/>
      <c r="D351" s="214" t="s">
        <v>74</v>
      </c>
      <c r="E351" s="226" t="s">
        <v>657</v>
      </c>
      <c r="F351" s="226" t="s">
        <v>658</v>
      </c>
      <c r="G351" s="213"/>
      <c r="H351" s="213"/>
      <c r="I351" s="216"/>
      <c r="J351" s="227">
        <f>BK351</f>
        <v>0</v>
      </c>
      <c r="K351" s="213"/>
      <c r="L351" s="218"/>
      <c r="M351" s="219"/>
      <c r="N351" s="220"/>
      <c r="O351" s="220"/>
      <c r="P351" s="221">
        <f>SUM(P352:P361)</f>
        <v>0</v>
      </c>
      <c r="Q351" s="220"/>
      <c r="R351" s="221">
        <f>SUM(R352:R361)</f>
        <v>0.06386399999999999</v>
      </c>
      <c r="S351" s="220"/>
      <c r="T351" s="222">
        <f>SUM(T352:T361)</f>
        <v>0</v>
      </c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R351" s="223" t="s">
        <v>91</v>
      </c>
      <c r="AT351" s="224" t="s">
        <v>74</v>
      </c>
      <c r="AU351" s="224" t="s">
        <v>80</v>
      </c>
      <c r="AY351" s="223" t="s">
        <v>141</v>
      </c>
      <c r="BK351" s="225">
        <f>SUM(BK352:BK361)</f>
        <v>0</v>
      </c>
    </row>
    <row r="352" s="2" customFormat="1" ht="16.5" customHeight="1">
      <c r="A352" s="40"/>
      <c r="B352" s="41"/>
      <c r="C352" s="228" t="s">
        <v>659</v>
      </c>
      <c r="D352" s="228" t="s">
        <v>143</v>
      </c>
      <c r="E352" s="229" t="s">
        <v>660</v>
      </c>
      <c r="F352" s="230" t="s">
        <v>661</v>
      </c>
      <c r="G352" s="231" t="s">
        <v>146</v>
      </c>
      <c r="H352" s="232">
        <v>12</v>
      </c>
      <c r="I352" s="233"/>
      <c r="J352" s="234">
        <f>ROUND(I352*H352,2)</f>
        <v>0</v>
      </c>
      <c r="K352" s="235"/>
      <c r="L352" s="43"/>
      <c r="M352" s="236" t="s">
        <v>1</v>
      </c>
      <c r="N352" s="237" t="s">
        <v>40</v>
      </c>
      <c r="O352" s="93"/>
      <c r="P352" s="238">
        <f>O352*H352</f>
        <v>0</v>
      </c>
      <c r="Q352" s="238">
        <v>0</v>
      </c>
      <c r="R352" s="238">
        <f>Q352*H352</f>
        <v>0</v>
      </c>
      <c r="S352" s="238">
        <v>0</v>
      </c>
      <c r="T352" s="239">
        <f>S352*H352</f>
        <v>0</v>
      </c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R352" s="240" t="s">
        <v>218</v>
      </c>
      <c r="AT352" s="240" t="s">
        <v>143</v>
      </c>
      <c r="AU352" s="240" t="s">
        <v>91</v>
      </c>
      <c r="AY352" s="17" t="s">
        <v>141</v>
      </c>
      <c r="BE352" s="140">
        <f>IF(N352="základní",J352,0)</f>
        <v>0</v>
      </c>
      <c r="BF352" s="140">
        <f>IF(N352="snížená",J352,0)</f>
        <v>0</v>
      </c>
      <c r="BG352" s="140">
        <f>IF(N352="zákl. přenesená",J352,0)</f>
        <v>0</v>
      </c>
      <c r="BH352" s="140">
        <f>IF(N352="sníž. přenesená",J352,0)</f>
        <v>0</v>
      </c>
      <c r="BI352" s="140">
        <f>IF(N352="nulová",J352,0)</f>
        <v>0</v>
      </c>
      <c r="BJ352" s="17" t="s">
        <v>80</v>
      </c>
      <c r="BK352" s="140">
        <f>ROUND(I352*H352,2)</f>
        <v>0</v>
      </c>
      <c r="BL352" s="17" t="s">
        <v>218</v>
      </c>
      <c r="BM352" s="240" t="s">
        <v>662</v>
      </c>
    </row>
    <row r="353" s="14" customFormat="1">
      <c r="A353" s="14"/>
      <c r="B353" s="252"/>
      <c r="C353" s="253"/>
      <c r="D353" s="243" t="s">
        <v>149</v>
      </c>
      <c r="E353" s="254" t="s">
        <v>1</v>
      </c>
      <c r="F353" s="255" t="s">
        <v>338</v>
      </c>
      <c r="G353" s="253"/>
      <c r="H353" s="256">
        <v>12</v>
      </c>
      <c r="I353" s="257"/>
      <c r="J353" s="253"/>
      <c r="K353" s="253"/>
      <c r="L353" s="258"/>
      <c r="M353" s="259"/>
      <c r="N353" s="260"/>
      <c r="O353" s="260"/>
      <c r="P353" s="260"/>
      <c r="Q353" s="260"/>
      <c r="R353" s="260"/>
      <c r="S353" s="260"/>
      <c r="T353" s="261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62" t="s">
        <v>149</v>
      </c>
      <c r="AU353" s="262" t="s">
        <v>91</v>
      </c>
      <c r="AV353" s="14" t="s">
        <v>91</v>
      </c>
      <c r="AW353" s="14" t="s">
        <v>30</v>
      </c>
      <c r="AX353" s="14" t="s">
        <v>80</v>
      </c>
      <c r="AY353" s="262" t="s">
        <v>141</v>
      </c>
    </row>
    <row r="354" s="2" customFormat="1" ht="24.15" customHeight="1">
      <c r="A354" s="40"/>
      <c r="B354" s="41"/>
      <c r="C354" s="228" t="s">
        <v>663</v>
      </c>
      <c r="D354" s="228" t="s">
        <v>143</v>
      </c>
      <c r="E354" s="229" t="s">
        <v>664</v>
      </c>
      <c r="F354" s="230" t="s">
        <v>665</v>
      </c>
      <c r="G354" s="231" t="s">
        <v>146</v>
      </c>
      <c r="H354" s="232">
        <v>12</v>
      </c>
      <c r="I354" s="233"/>
      <c r="J354" s="234">
        <f>ROUND(I354*H354,2)</f>
        <v>0</v>
      </c>
      <c r="K354" s="235"/>
      <c r="L354" s="43"/>
      <c r="M354" s="236" t="s">
        <v>1</v>
      </c>
      <c r="N354" s="237" t="s">
        <v>40</v>
      </c>
      <c r="O354" s="93"/>
      <c r="P354" s="238">
        <f>O354*H354</f>
        <v>0</v>
      </c>
      <c r="Q354" s="238">
        <v>0.00040000000000000002</v>
      </c>
      <c r="R354" s="238">
        <f>Q354*H354</f>
        <v>0.0048000000000000004</v>
      </c>
      <c r="S354" s="238">
        <v>0</v>
      </c>
      <c r="T354" s="239">
        <f>S354*H354</f>
        <v>0</v>
      </c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R354" s="240" t="s">
        <v>218</v>
      </c>
      <c r="AT354" s="240" t="s">
        <v>143</v>
      </c>
      <c r="AU354" s="240" t="s">
        <v>91</v>
      </c>
      <c r="AY354" s="17" t="s">
        <v>141</v>
      </c>
      <c r="BE354" s="140">
        <f>IF(N354="základní",J354,0)</f>
        <v>0</v>
      </c>
      <c r="BF354" s="140">
        <f>IF(N354="snížená",J354,0)</f>
        <v>0</v>
      </c>
      <c r="BG354" s="140">
        <f>IF(N354="zákl. přenesená",J354,0)</f>
        <v>0</v>
      </c>
      <c r="BH354" s="140">
        <f>IF(N354="sníž. přenesená",J354,0)</f>
        <v>0</v>
      </c>
      <c r="BI354" s="140">
        <f>IF(N354="nulová",J354,0)</f>
        <v>0</v>
      </c>
      <c r="BJ354" s="17" t="s">
        <v>80</v>
      </c>
      <c r="BK354" s="140">
        <f>ROUND(I354*H354,2)</f>
        <v>0</v>
      </c>
      <c r="BL354" s="17" t="s">
        <v>218</v>
      </c>
      <c r="BM354" s="240" t="s">
        <v>666</v>
      </c>
    </row>
    <row r="355" s="2" customFormat="1" ht="24.15" customHeight="1">
      <c r="A355" s="40"/>
      <c r="B355" s="41"/>
      <c r="C355" s="228" t="s">
        <v>667</v>
      </c>
      <c r="D355" s="228" t="s">
        <v>143</v>
      </c>
      <c r="E355" s="229" t="s">
        <v>668</v>
      </c>
      <c r="F355" s="230" t="s">
        <v>669</v>
      </c>
      <c r="G355" s="231" t="s">
        <v>146</v>
      </c>
      <c r="H355" s="232">
        <v>12</v>
      </c>
      <c r="I355" s="233"/>
      <c r="J355" s="234">
        <f>ROUND(I355*H355,2)</f>
        <v>0</v>
      </c>
      <c r="K355" s="235"/>
      <c r="L355" s="43"/>
      <c r="M355" s="236" t="s">
        <v>1</v>
      </c>
      <c r="N355" s="237" t="s">
        <v>40</v>
      </c>
      <c r="O355" s="93"/>
      <c r="P355" s="238">
        <f>O355*H355</f>
        <v>0</v>
      </c>
      <c r="Q355" s="238">
        <v>0</v>
      </c>
      <c r="R355" s="238">
        <f>Q355*H355</f>
        <v>0</v>
      </c>
      <c r="S355" s="238">
        <v>0</v>
      </c>
      <c r="T355" s="239">
        <f>S355*H355</f>
        <v>0</v>
      </c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R355" s="240" t="s">
        <v>218</v>
      </c>
      <c r="AT355" s="240" t="s">
        <v>143</v>
      </c>
      <c r="AU355" s="240" t="s">
        <v>91</v>
      </c>
      <c r="AY355" s="17" t="s">
        <v>141</v>
      </c>
      <c r="BE355" s="140">
        <f>IF(N355="základní",J355,0)</f>
        <v>0</v>
      </c>
      <c r="BF355" s="140">
        <f>IF(N355="snížená",J355,0)</f>
        <v>0</v>
      </c>
      <c r="BG355" s="140">
        <f>IF(N355="zákl. přenesená",J355,0)</f>
        <v>0</v>
      </c>
      <c r="BH355" s="140">
        <f>IF(N355="sníž. přenesená",J355,0)</f>
        <v>0</v>
      </c>
      <c r="BI355" s="140">
        <f>IF(N355="nulová",J355,0)</f>
        <v>0</v>
      </c>
      <c r="BJ355" s="17" t="s">
        <v>80</v>
      </c>
      <c r="BK355" s="140">
        <f>ROUND(I355*H355,2)</f>
        <v>0</v>
      </c>
      <c r="BL355" s="17" t="s">
        <v>218</v>
      </c>
      <c r="BM355" s="240" t="s">
        <v>670</v>
      </c>
    </row>
    <row r="356" s="2" customFormat="1" ht="24.15" customHeight="1">
      <c r="A356" s="40"/>
      <c r="B356" s="41"/>
      <c r="C356" s="228" t="s">
        <v>671</v>
      </c>
      <c r="D356" s="228" t="s">
        <v>143</v>
      </c>
      <c r="E356" s="229" t="s">
        <v>672</v>
      </c>
      <c r="F356" s="230" t="s">
        <v>673</v>
      </c>
      <c r="G356" s="231" t="s">
        <v>146</v>
      </c>
      <c r="H356" s="232">
        <v>12</v>
      </c>
      <c r="I356" s="233"/>
      <c r="J356" s="234">
        <f>ROUND(I356*H356,2)</f>
        <v>0</v>
      </c>
      <c r="K356" s="235"/>
      <c r="L356" s="43"/>
      <c r="M356" s="236" t="s">
        <v>1</v>
      </c>
      <c r="N356" s="237" t="s">
        <v>40</v>
      </c>
      <c r="O356" s="93"/>
      <c r="P356" s="238">
        <f>O356*H356</f>
        <v>0</v>
      </c>
      <c r="Q356" s="238">
        <v>0.0015</v>
      </c>
      <c r="R356" s="238">
        <f>Q356*H356</f>
        <v>0.018000000000000002</v>
      </c>
      <c r="S356" s="238">
        <v>0</v>
      </c>
      <c r="T356" s="239">
        <f>S356*H356</f>
        <v>0</v>
      </c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R356" s="240" t="s">
        <v>218</v>
      </c>
      <c r="AT356" s="240" t="s">
        <v>143</v>
      </c>
      <c r="AU356" s="240" t="s">
        <v>91</v>
      </c>
      <c r="AY356" s="17" t="s">
        <v>141</v>
      </c>
      <c r="BE356" s="140">
        <f>IF(N356="základní",J356,0)</f>
        <v>0</v>
      </c>
      <c r="BF356" s="140">
        <f>IF(N356="snížená",J356,0)</f>
        <v>0</v>
      </c>
      <c r="BG356" s="140">
        <f>IF(N356="zákl. přenesená",J356,0)</f>
        <v>0</v>
      </c>
      <c r="BH356" s="140">
        <f>IF(N356="sníž. přenesená",J356,0)</f>
        <v>0</v>
      </c>
      <c r="BI356" s="140">
        <f>IF(N356="nulová",J356,0)</f>
        <v>0</v>
      </c>
      <c r="BJ356" s="17" t="s">
        <v>80</v>
      </c>
      <c r="BK356" s="140">
        <f>ROUND(I356*H356,2)</f>
        <v>0</v>
      </c>
      <c r="BL356" s="17" t="s">
        <v>218</v>
      </c>
      <c r="BM356" s="240" t="s">
        <v>674</v>
      </c>
    </row>
    <row r="357" s="2" customFormat="1" ht="16.5" customHeight="1">
      <c r="A357" s="40"/>
      <c r="B357" s="41"/>
      <c r="C357" s="228" t="s">
        <v>675</v>
      </c>
      <c r="D357" s="228" t="s">
        <v>143</v>
      </c>
      <c r="E357" s="229" t="s">
        <v>676</v>
      </c>
      <c r="F357" s="230" t="s">
        <v>677</v>
      </c>
      <c r="G357" s="231" t="s">
        <v>146</v>
      </c>
      <c r="H357" s="232">
        <v>12</v>
      </c>
      <c r="I357" s="233"/>
      <c r="J357" s="234">
        <f>ROUND(I357*H357,2)</f>
        <v>0</v>
      </c>
      <c r="K357" s="235"/>
      <c r="L357" s="43"/>
      <c r="M357" s="236" t="s">
        <v>1</v>
      </c>
      <c r="N357" s="237" t="s">
        <v>40</v>
      </c>
      <c r="O357" s="93"/>
      <c r="P357" s="238">
        <f>O357*H357</f>
        <v>0</v>
      </c>
      <c r="Q357" s="238">
        <v>0.00025000000000000001</v>
      </c>
      <c r="R357" s="238">
        <f>Q357*H357</f>
        <v>0.0030000000000000001</v>
      </c>
      <c r="S357" s="238">
        <v>0</v>
      </c>
      <c r="T357" s="239">
        <f>S357*H357</f>
        <v>0</v>
      </c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R357" s="240" t="s">
        <v>218</v>
      </c>
      <c r="AT357" s="240" t="s">
        <v>143</v>
      </c>
      <c r="AU357" s="240" t="s">
        <v>91</v>
      </c>
      <c r="AY357" s="17" t="s">
        <v>141</v>
      </c>
      <c r="BE357" s="140">
        <f>IF(N357="základní",J357,0)</f>
        <v>0</v>
      </c>
      <c r="BF357" s="140">
        <f>IF(N357="snížená",J357,0)</f>
        <v>0</v>
      </c>
      <c r="BG357" s="140">
        <f>IF(N357="zákl. přenesená",J357,0)</f>
        <v>0</v>
      </c>
      <c r="BH357" s="140">
        <f>IF(N357="sníž. přenesená",J357,0)</f>
        <v>0</v>
      </c>
      <c r="BI357" s="140">
        <f>IF(N357="nulová",J357,0)</f>
        <v>0</v>
      </c>
      <c r="BJ357" s="17" t="s">
        <v>80</v>
      </c>
      <c r="BK357" s="140">
        <f>ROUND(I357*H357,2)</f>
        <v>0</v>
      </c>
      <c r="BL357" s="17" t="s">
        <v>218</v>
      </c>
      <c r="BM357" s="240" t="s">
        <v>678</v>
      </c>
    </row>
    <row r="358" s="2" customFormat="1" ht="24.15" customHeight="1">
      <c r="A358" s="40"/>
      <c r="B358" s="41"/>
      <c r="C358" s="228" t="s">
        <v>679</v>
      </c>
      <c r="D358" s="228" t="s">
        <v>143</v>
      </c>
      <c r="E358" s="229" t="s">
        <v>680</v>
      </c>
      <c r="F358" s="230" t="s">
        <v>681</v>
      </c>
      <c r="G358" s="231" t="s">
        <v>146</v>
      </c>
      <c r="H358" s="232">
        <v>12</v>
      </c>
      <c r="I358" s="233"/>
      <c r="J358" s="234">
        <f>ROUND(I358*H358,2)</f>
        <v>0</v>
      </c>
      <c r="K358" s="235"/>
      <c r="L358" s="43"/>
      <c r="M358" s="236" t="s">
        <v>1</v>
      </c>
      <c r="N358" s="237" t="s">
        <v>40</v>
      </c>
      <c r="O358" s="93"/>
      <c r="P358" s="238">
        <f>O358*H358</f>
        <v>0</v>
      </c>
      <c r="Q358" s="238">
        <v>0</v>
      </c>
      <c r="R358" s="238">
        <f>Q358*H358</f>
        <v>0</v>
      </c>
      <c r="S358" s="238">
        <v>0</v>
      </c>
      <c r="T358" s="239">
        <f>S358*H358</f>
        <v>0</v>
      </c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R358" s="240" t="s">
        <v>218</v>
      </c>
      <c r="AT358" s="240" t="s">
        <v>143</v>
      </c>
      <c r="AU358" s="240" t="s">
        <v>91</v>
      </c>
      <c r="AY358" s="17" t="s">
        <v>141</v>
      </c>
      <c r="BE358" s="140">
        <f>IF(N358="základní",J358,0)</f>
        <v>0</v>
      </c>
      <c r="BF358" s="140">
        <f>IF(N358="snížená",J358,0)</f>
        <v>0</v>
      </c>
      <c r="BG358" s="140">
        <f>IF(N358="zákl. přenesená",J358,0)</f>
        <v>0</v>
      </c>
      <c r="BH358" s="140">
        <f>IF(N358="sníž. přenesená",J358,0)</f>
        <v>0</v>
      </c>
      <c r="BI358" s="140">
        <f>IF(N358="nulová",J358,0)</f>
        <v>0</v>
      </c>
      <c r="BJ358" s="17" t="s">
        <v>80</v>
      </c>
      <c r="BK358" s="140">
        <f>ROUND(I358*H358,2)</f>
        <v>0</v>
      </c>
      <c r="BL358" s="17" t="s">
        <v>218</v>
      </c>
      <c r="BM358" s="240" t="s">
        <v>682</v>
      </c>
    </row>
    <row r="359" s="2" customFormat="1" ht="16.5" customHeight="1">
      <c r="A359" s="40"/>
      <c r="B359" s="41"/>
      <c r="C359" s="228" t="s">
        <v>683</v>
      </c>
      <c r="D359" s="228" t="s">
        <v>143</v>
      </c>
      <c r="E359" s="229" t="s">
        <v>684</v>
      </c>
      <c r="F359" s="230" t="s">
        <v>685</v>
      </c>
      <c r="G359" s="231" t="s">
        <v>247</v>
      </c>
      <c r="H359" s="232">
        <v>12.199999999999999</v>
      </c>
      <c r="I359" s="233"/>
      <c r="J359" s="234">
        <f>ROUND(I359*H359,2)</f>
        <v>0</v>
      </c>
      <c r="K359" s="235"/>
      <c r="L359" s="43"/>
      <c r="M359" s="236" t="s">
        <v>1</v>
      </c>
      <c r="N359" s="237" t="s">
        <v>40</v>
      </c>
      <c r="O359" s="93"/>
      <c r="P359" s="238">
        <f>O359*H359</f>
        <v>0</v>
      </c>
      <c r="Q359" s="238">
        <v>0.0031199999999999999</v>
      </c>
      <c r="R359" s="238">
        <f>Q359*H359</f>
        <v>0.038063999999999994</v>
      </c>
      <c r="S359" s="238">
        <v>0</v>
      </c>
      <c r="T359" s="239">
        <f>S359*H359</f>
        <v>0</v>
      </c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R359" s="240" t="s">
        <v>218</v>
      </c>
      <c r="AT359" s="240" t="s">
        <v>143</v>
      </c>
      <c r="AU359" s="240" t="s">
        <v>91</v>
      </c>
      <c r="AY359" s="17" t="s">
        <v>141</v>
      </c>
      <c r="BE359" s="140">
        <f>IF(N359="základní",J359,0)</f>
        <v>0</v>
      </c>
      <c r="BF359" s="140">
        <f>IF(N359="snížená",J359,0)</f>
        <v>0</v>
      </c>
      <c r="BG359" s="140">
        <f>IF(N359="zákl. přenesená",J359,0)</f>
        <v>0</v>
      </c>
      <c r="BH359" s="140">
        <f>IF(N359="sníž. přenesená",J359,0)</f>
        <v>0</v>
      </c>
      <c r="BI359" s="140">
        <f>IF(N359="nulová",J359,0)</f>
        <v>0</v>
      </c>
      <c r="BJ359" s="17" t="s">
        <v>80</v>
      </c>
      <c r="BK359" s="140">
        <f>ROUND(I359*H359,2)</f>
        <v>0</v>
      </c>
      <c r="BL359" s="17" t="s">
        <v>218</v>
      </c>
      <c r="BM359" s="240" t="s">
        <v>686</v>
      </c>
    </row>
    <row r="360" s="14" customFormat="1">
      <c r="A360" s="14"/>
      <c r="B360" s="252"/>
      <c r="C360" s="253"/>
      <c r="D360" s="243" t="s">
        <v>149</v>
      </c>
      <c r="E360" s="254" t="s">
        <v>1</v>
      </c>
      <c r="F360" s="255" t="s">
        <v>687</v>
      </c>
      <c r="G360" s="253"/>
      <c r="H360" s="256">
        <v>12.199999999999999</v>
      </c>
      <c r="I360" s="257"/>
      <c r="J360" s="253"/>
      <c r="K360" s="253"/>
      <c r="L360" s="258"/>
      <c r="M360" s="259"/>
      <c r="N360" s="260"/>
      <c r="O360" s="260"/>
      <c r="P360" s="260"/>
      <c r="Q360" s="260"/>
      <c r="R360" s="260"/>
      <c r="S360" s="260"/>
      <c r="T360" s="261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62" t="s">
        <v>149</v>
      </c>
      <c r="AU360" s="262" t="s">
        <v>91</v>
      </c>
      <c r="AV360" s="14" t="s">
        <v>91</v>
      </c>
      <c r="AW360" s="14" t="s">
        <v>30</v>
      </c>
      <c r="AX360" s="14" t="s">
        <v>80</v>
      </c>
      <c r="AY360" s="262" t="s">
        <v>141</v>
      </c>
    </row>
    <row r="361" s="2" customFormat="1" ht="24.15" customHeight="1">
      <c r="A361" s="40"/>
      <c r="B361" s="41"/>
      <c r="C361" s="228" t="s">
        <v>688</v>
      </c>
      <c r="D361" s="228" t="s">
        <v>143</v>
      </c>
      <c r="E361" s="229" t="s">
        <v>689</v>
      </c>
      <c r="F361" s="230" t="s">
        <v>690</v>
      </c>
      <c r="G361" s="231" t="s">
        <v>210</v>
      </c>
      <c r="H361" s="232">
        <v>0.064000000000000001</v>
      </c>
      <c r="I361" s="233"/>
      <c r="J361" s="234">
        <f>ROUND(I361*H361,2)</f>
        <v>0</v>
      </c>
      <c r="K361" s="235"/>
      <c r="L361" s="43"/>
      <c r="M361" s="236" t="s">
        <v>1</v>
      </c>
      <c r="N361" s="237" t="s">
        <v>40</v>
      </c>
      <c r="O361" s="93"/>
      <c r="P361" s="238">
        <f>O361*H361</f>
        <v>0</v>
      </c>
      <c r="Q361" s="238">
        <v>0</v>
      </c>
      <c r="R361" s="238">
        <f>Q361*H361</f>
        <v>0</v>
      </c>
      <c r="S361" s="238">
        <v>0</v>
      </c>
      <c r="T361" s="239">
        <f>S361*H361</f>
        <v>0</v>
      </c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R361" s="240" t="s">
        <v>218</v>
      </c>
      <c r="AT361" s="240" t="s">
        <v>143</v>
      </c>
      <c r="AU361" s="240" t="s">
        <v>91</v>
      </c>
      <c r="AY361" s="17" t="s">
        <v>141</v>
      </c>
      <c r="BE361" s="140">
        <f>IF(N361="základní",J361,0)</f>
        <v>0</v>
      </c>
      <c r="BF361" s="140">
        <f>IF(N361="snížená",J361,0)</f>
        <v>0</v>
      </c>
      <c r="BG361" s="140">
        <f>IF(N361="zákl. přenesená",J361,0)</f>
        <v>0</v>
      </c>
      <c r="BH361" s="140">
        <f>IF(N361="sníž. přenesená",J361,0)</f>
        <v>0</v>
      </c>
      <c r="BI361" s="140">
        <f>IF(N361="nulová",J361,0)</f>
        <v>0</v>
      </c>
      <c r="BJ361" s="17" t="s">
        <v>80</v>
      </c>
      <c r="BK361" s="140">
        <f>ROUND(I361*H361,2)</f>
        <v>0</v>
      </c>
      <c r="BL361" s="17" t="s">
        <v>218</v>
      </c>
      <c r="BM361" s="240" t="s">
        <v>691</v>
      </c>
    </row>
    <row r="362" s="12" customFormat="1" ht="22.8" customHeight="1">
      <c r="A362" s="12"/>
      <c r="B362" s="212"/>
      <c r="C362" s="213"/>
      <c r="D362" s="214" t="s">
        <v>74</v>
      </c>
      <c r="E362" s="226" t="s">
        <v>692</v>
      </c>
      <c r="F362" s="226" t="s">
        <v>693</v>
      </c>
      <c r="G362" s="213"/>
      <c r="H362" s="213"/>
      <c r="I362" s="216"/>
      <c r="J362" s="227">
        <f>BK362</f>
        <v>0</v>
      </c>
      <c r="K362" s="213"/>
      <c r="L362" s="218"/>
      <c r="M362" s="219"/>
      <c r="N362" s="220"/>
      <c r="O362" s="220"/>
      <c r="P362" s="221">
        <f>SUM(P363:P370)</f>
        <v>0</v>
      </c>
      <c r="Q362" s="220"/>
      <c r="R362" s="221">
        <f>SUM(R363:R370)</f>
        <v>0.043198980000000005</v>
      </c>
      <c r="S362" s="220"/>
      <c r="T362" s="222">
        <f>SUM(T363:T370)</f>
        <v>0</v>
      </c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R362" s="223" t="s">
        <v>91</v>
      </c>
      <c r="AT362" s="224" t="s">
        <v>74</v>
      </c>
      <c r="AU362" s="224" t="s">
        <v>80</v>
      </c>
      <c r="AY362" s="223" t="s">
        <v>141</v>
      </c>
      <c r="BK362" s="225">
        <f>SUM(BK363:BK370)</f>
        <v>0</v>
      </c>
    </row>
    <row r="363" s="2" customFormat="1" ht="16.5" customHeight="1">
      <c r="A363" s="40"/>
      <c r="B363" s="41"/>
      <c r="C363" s="228" t="s">
        <v>694</v>
      </c>
      <c r="D363" s="228" t="s">
        <v>143</v>
      </c>
      <c r="E363" s="229" t="s">
        <v>695</v>
      </c>
      <c r="F363" s="230" t="s">
        <v>696</v>
      </c>
      <c r="G363" s="231" t="s">
        <v>146</v>
      </c>
      <c r="H363" s="232">
        <v>52.386000000000003</v>
      </c>
      <c r="I363" s="233"/>
      <c r="J363" s="234">
        <f>ROUND(I363*H363,2)</f>
        <v>0</v>
      </c>
      <c r="K363" s="235"/>
      <c r="L363" s="43"/>
      <c r="M363" s="236" t="s">
        <v>1</v>
      </c>
      <c r="N363" s="237" t="s">
        <v>40</v>
      </c>
      <c r="O363" s="93"/>
      <c r="P363" s="238">
        <f>O363*H363</f>
        <v>0</v>
      </c>
      <c r="Q363" s="238">
        <v>0</v>
      </c>
      <c r="R363" s="238">
        <f>Q363*H363</f>
        <v>0</v>
      </c>
      <c r="S363" s="238">
        <v>0</v>
      </c>
      <c r="T363" s="239">
        <f>S363*H363</f>
        <v>0</v>
      </c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R363" s="240" t="s">
        <v>218</v>
      </c>
      <c r="AT363" s="240" t="s">
        <v>143</v>
      </c>
      <c r="AU363" s="240" t="s">
        <v>91</v>
      </c>
      <c r="AY363" s="17" t="s">
        <v>141</v>
      </c>
      <c r="BE363" s="140">
        <f>IF(N363="základní",J363,0)</f>
        <v>0</v>
      </c>
      <c r="BF363" s="140">
        <f>IF(N363="snížená",J363,0)</f>
        <v>0</v>
      </c>
      <c r="BG363" s="140">
        <f>IF(N363="zákl. přenesená",J363,0)</f>
        <v>0</v>
      </c>
      <c r="BH363" s="140">
        <f>IF(N363="sníž. přenesená",J363,0)</f>
        <v>0</v>
      </c>
      <c r="BI363" s="140">
        <f>IF(N363="nulová",J363,0)</f>
        <v>0</v>
      </c>
      <c r="BJ363" s="17" t="s">
        <v>80</v>
      </c>
      <c r="BK363" s="140">
        <f>ROUND(I363*H363,2)</f>
        <v>0</v>
      </c>
      <c r="BL363" s="17" t="s">
        <v>218</v>
      </c>
      <c r="BM363" s="240" t="s">
        <v>697</v>
      </c>
    </row>
    <row r="364" s="14" customFormat="1">
      <c r="A364" s="14"/>
      <c r="B364" s="252"/>
      <c r="C364" s="253"/>
      <c r="D364" s="243" t="s">
        <v>149</v>
      </c>
      <c r="E364" s="254" t="s">
        <v>1</v>
      </c>
      <c r="F364" s="255" t="s">
        <v>698</v>
      </c>
      <c r="G364" s="253"/>
      <c r="H364" s="256">
        <v>52.386000000000003</v>
      </c>
      <c r="I364" s="257"/>
      <c r="J364" s="253"/>
      <c r="K364" s="253"/>
      <c r="L364" s="258"/>
      <c r="M364" s="259"/>
      <c r="N364" s="260"/>
      <c r="O364" s="260"/>
      <c r="P364" s="260"/>
      <c r="Q364" s="260"/>
      <c r="R364" s="260"/>
      <c r="S364" s="260"/>
      <c r="T364" s="261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62" t="s">
        <v>149</v>
      </c>
      <c r="AU364" s="262" t="s">
        <v>91</v>
      </c>
      <c r="AV364" s="14" t="s">
        <v>91</v>
      </c>
      <c r="AW364" s="14" t="s">
        <v>30</v>
      </c>
      <c r="AX364" s="14" t="s">
        <v>80</v>
      </c>
      <c r="AY364" s="262" t="s">
        <v>141</v>
      </c>
    </row>
    <row r="365" s="2" customFormat="1" ht="16.5" customHeight="1">
      <c r="A365" s="40"/>
      <c r="B365" s="41"/>
      <c r="C365" s="228" t="s">
        <v>699</v>
      </c>
      <c r="D365" s="228" t="s">
        <v>143</v>
      </c>
      <c r="E365" s="229" t="s">
        <v>700</v>
      </c>
      <c r="F365" s="230" t="s">
        <v>701</v>
      </c>
      <c r="G365" s="231" t="s">
        <v>146</v>
      </c>
      <c r="H365" s="232">
        <v>52.386000000000003</v>
      </c>
      <c r="I365" s="233"/>
      <c r="J365" s="234">
        <f>ROUND(I365*H365,2)</f>
        <v>0</v>
      </c>
      <c r="K365" s="235"/>
      <c r="L365" s="43"/>
      <c r="M365" s="236" t="s">
        <v>1</v>
      </c>
      <c r="N365" s="237" t="s">
        <v>40</v>
      </c>
      <c r="O365" s="93"/>
      <c r="P365" s="238">
        <f>O365*H365</f>
        <v>0</v>
      </c>
      <c r="Q365" s="238">
        <v>0</v>
      </c>
      <c r="R365" s="238">
        <f>Q365*H365</f>
        <v>0</v>
      </c>
      <c r="S365" s="238">
        <v>0</v>
      </c>
      <c r="T365" s="239">
        <f>S365*H365</f>
        <v>0</v>
      </c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R365" s="240" t="s">
        <v>218</v>
      </c>
      <c r="AT365" s="240" t="s">
        <v>143</v>
      </c>
      <c r="AU365" s="240" t="s">
        <v>91</v>
      </c>
      <c r="AY365" s="17" t="s">
        <v>141</v>
      </c>
      <c r="BE365" s="140">
        <f>IF(N365="základní",J365,0)</f>
        <v>0</v>
      </c>
      <c r="BF365" s="140">
        <f>IF(N365="snížená",J365,0)</f>
        <v>0</v>
      </c>
      <c r="BG365" s="140">
        <f>IF(N365="zákl. přenesená",J365,0)</f>
        <v>0</v>
      </c>
      <c r="BH365" s="140">
        <f>IF(N365="sníž. přenesená",J365,0)</f>
        <v>0</v>
      </c>
      <c r="BI365" s="140">
        <f>IF(N365="nulová",J365,0)</f>
        <v>0</v>
      </c>
      <c r="BJ365" s="17" t="s">
        <v>80</v>
      </c>
      <c r="BK365" s="140">
        <f>ROUND(I365*H365,2)</f>
        <v>0</v>
      </c>
      <c r="BL365" s="17" t="s">
        <v>218</v>
      </c>
      <c r="BM365" s="240" t="s">
        <v>702</v>
      </c>
    </row>
    <row r="366" s="2" customFormat="1" ht="24.15" customHeight="1">
      <c r="A366" s="40"/>
      <c r="B366" s="41"/>
      <c r="C366" s="228" t="s">
        <v>703</v>
      </c>
      <c r="D366" s="228" t="s">
        <v>143</v>
      </c>
      <c r="E366" s="229" t="s">
        <v>704</v>
      </c>
      <c r="F366" s="230" t="s">
        <v>705</v>
      </c>
      <c r="G366" s="231" t="s">
        <v>146</v>
      </c>
      <c r="H366" s="232">
        <v>4.6900000000000004</v>
      </c>
      <c r="I366" s="233"/>
      <c r="J366" s="234">
        <f>ROUND(I366*H366,2)</f>
        <v>0</v>
      </c>
      <c r="K366" s="235"/>
      <c r="L366" s="43"/>
      <c r="M366" s="236" t="s">
        <v>1</v>
      </c>
      <c r="N366" s="237" t="s">
        <v>40</v>
      </c>
      <c r="O366" s="93"/>
      <c r="P366" s="238">
        <f>O366*H366</f>
        <v>0</v>
      </c>
      <c r="Q366" s="238">
        <v>0.00023000000000000001</v>
      </c>
      <c r="R366" s="238">
        <f>Q366*H366</f>
        <v>0.0010787000000000001</v>
      </c>
      <c r="S366" s="238">
        <v>0</v>
      </c>
      <c r="T366" s="239">
        <f>S366*H366</f>
        <v>0</v>
      </c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R366" s="240" t="s">
        <v>218</v>
      </c>
      <c r="AT366" s="240" t="s">
        <v>143</v>
      </c>
      <c r="AU366" s="240" t="s">
        <v>91</v>
      </c>
      <c r="AY366" s="17" t="s">
        <v>141</v>
      </c>
      <c r="BE366" s="140">
        <f>IF(N366="základní",J366,0)</f>
        <v>0</v>
      </c>
      <c r="BF366" s="140">
        <f>IF(N366="snížená",J366,0)</f>
        <v>0</v>
      </c>
      <c r="BG366" s="140">
        <f>IF(N366="zákl. přenesená",J366,0)</f>
        <v>0</v>
      </c>
      <c r="BH366" s="140">
        <f>IF(N366="sníž. přenesená",J366,0)</f>
        <v>0</v>
      </c>
      <c r="BI366" s="140">
        <f>IF(N366="nulová",J366,0)</f>
        <v>0</v>
      </c>
      <c r="BJ366" s="17" t="s">
        <v>80</v>
      </c>
      <c r="BK366" s="140">
        <f>ROUND(I366*H366,2)</f>
        <v>0</v>
      </c>
      <c r="BL366" s="17" t="s">
        <v>218</v>
      </c>
      <c r="BM366" s="240" t="s">
        <v>706</v>
      </c>
    </row>
    <row r="367" s="2" customFormat="1" ht="24.15" customHeight="1">
      <c r="A367" s="40"/>
      <c r="B367" s="41"/>
      <c r="C367" s="228" t="s">
        <v>707</v>
      </c>
      <c r="D367" s="228" t="s">
        <v>143</v>
      </c>
      <c r="E367" s="229" t="s">
        <v>708</v>
      </c>
      <c r="F367" s="230" t="s">
        <v>709</v>
      </c>
      <c r="G367" s="231" t="s">
        <v>146</v>
      </c>
      <c r="H367" s="232">
        <v>47.695999999999998</v>
      </c>
      <c r="I367" s="233"/>
      <c r="J367" s="234">
        <f>ROUND(I367*H367,2)</f>
        <v>0</v>
      </c>
      <c r="K367" s="235"/>
      <c r="L367" s="43"/>
      <c r="M367" s="236" t="s">
        <v>1</v>
      </c>
      <c r="N367" s="237" t="s">
        <v>40</v>
      </c>
      <c r="O367" s="93"/>
      <c r="P367" s="238">
        <f>O367*H367</f>
        <v>0</v>
      </c>
      <c r="Q367" s="238">
        <v>0.00011</v>
      </c>
      <c r="R367" s="238">
        <f>Q367*H367</f>
        <v>0.0052465599999999999</v>
      </c>
      <c r="S367" s="238">
        <v>0</v>
      </c>
      <c r="T367" s="239">
        <f>S367*H367</f>
        <v>0</v>
      </c>
      <c r="U367" s="40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R367" s="240" t="s">
        <v>218</v>
      </c>
      <c r="AT367" s="240" t="s">
        <v>143</v>
      </c>
      <c r="AU367" s="240" t="s">
        <v>91</v>
      </c>
      <c r="AY367" s="17" t="s">
        <v>141</v>
      </c>
      <c r="BE367" s="140">
        <f>IF(N367="základní",J367,0)</f>
        <v>0</v>
      </c>
      <c r="BF367" s="140">
        <f>IF(N367="snížená",J367,0)</f>
        <v>0</v>
      </c>
      <c r="BG367" s="140">
        <f>IF(N367="zákl. přenesená",J367,0)</f>
        <v>0</v>
      </c>
      <c r="BH367" s="140">
        <f>IF(N367="sníž. přenesená",J367,0)</f>
        <v>0</v>
      </c>
      <c r="BI367" s="140">
        <f>IF(N367="nulová",J367,0)</f>
        <v>0</v>
      </c>
      <c r="BJ367" s="17" t="s">
        <v>80</v>
      </c>
      <c r="BK367" s="140">
        <f>ROUND(I367*H367,2)</f>
        <v>0</v>
      </c>
      <c r="BL367" s="17" t="s">
        <v>218</v>
      </c>
      <c r="BM367" s="240" t="s">
        <v>710</v>
      </c>
    </row>
    <row r="368" s="14" customFormat="1">
      <c r="A368" s="14"/>
      <c r="B368" s="252"/>
      <c r="C368" s="253"/>
      <c r="D368" s="243" t="s">
        <v>149</v>
      </c>
      <c r="E368" s="254" t="s">
        <v>1</v>
      </c>
      <c r="F368" s="255" t="s">
        <v>711</v>
      </c>
      <c r="G368" s="253"/>
      <c r="H368" s="256">
        <v>47.695999999999998</v>
      </c>
      <c r="I368" s="257"/>
      <c r="J368" s="253"/>
      <c r="K368" s="253"/>
      <c r="L368" s="258"/>
      <c r="M368" s="259"/>
      <c r="N368" s="260"/>
      <c r="O368" s="260"/>
      <c r="P368" s="260"/>
      <c r="Q368" s="260"/>
      <c r="R368" s="260"/>
      <c r="S368" s="260"/>
      <c r="T368" s="261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62" t="s">
        <v>149</v>
      </c>
      <c r="AU368" s="262" t="s">
        <v>91</v>
      </c>
      <c r="AV368" s="14" t="s">
        <v>91</v>
      </c>
      <c r="AW368" s="14" t="s">
        <v>30</v>
      </c>
      <c r="AX368" s="14" t="s">
        <v>80</v>
      </c>
      <c r="AY368" s="262" t="s">
        <v>141</v>
      </c>
    </row>
    <row r="369" s="2" customFormat="1" ht="24.15" customHeight="1">
      <c r="A369" s="40"/>
      <c r="B369" s="41"/>
      <c r="C369" s="228" t="s">
        <v>712</v>
      </c>
      <c r="D369" s="228" t="s">
        <v>143</v>
      </c>
      <c r="E369" s="229" t="s">
        <v>713</v>
      </c>
      <c r="F369" s="230" t="s">
        <v>714</v>
      </c>
      <c r="G369" s="231" t="s">
        <v>146</v>
      </c>
      <c r="H369" s="232">
        <v>4.6900000000000004</v>
      </c>
      <c r="I369" s="233"/>
      <c r="J369" s="234">
        <f>ROUND(I369*H369,2)</f>
        <v>0</v>
      </c>
      <c r="K369" s="235"/>
      <c r="L369" s="43"/>
      <c r="M369" s="236" t="s">
        <v>1</v>
      </c>
      <c r="N369" s="237" t="s">
        <v>40</v>
      </c>
      <c r="O369" s="93"/>
      <c r="P369" s="238">
        <f>O369*H369</f>
        <v>0</v>
      </c>
      <c r="Q369" s="238">
        <v>0.00054000000000000001</v>
      </c>
      <c r="R369" s="238">
        <f>Q369*H369</f>
        <v>0.0025326000000000003</v>
      </c>
      <c r="S369" s="238">
        <v>0</v>
      </c>
      <c r="T369" s="239">
        <f>S369*H369</f>
        <v>0</v>
      </c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R369" s="240" t="s">
        <v>218</v>
      </c>
      <c r="AT369" s="240" t="s">
        <v>143</v>
      </c>
      <c r="AU369" s="240" t="s">
        <v>91</v>
      </c>
      <c r="AY369" s="17" t="s">
        <v>141</v>
      </c>
      <c r="BE369" s="140">
        <f>IF(N369="základní",J369,0)</f>
        <v>0</v>
      </c>
      <c r="BF369" s="140">
        <f>IF(N369="snížená",J369,0)</f>
        <v>0</v>
      </c>
      <c r="BG369" s="140">
        <f>IF(N369="zákl. přenesená",J369,0)</f>
        <v>0</v>
      </c>
      <c r="BH369" s="140">
        <f>IF(N369="sníž. přenesená",J369,0)</f>
        <v>0</v>
      </c>
      <c r="BI369" s="140">
        <f>IF(N369="nulová",J369,0)</f>
        <v>0</v>
      </c>
      <c r="BJ369" s="17" t="s">
        <v>80</v>
      </c>
      <c r="BK369" s="140">
        <f>ROUND(I369*H369,2)</f>
        <v>0</v>
      </c>
      <c r="BL369" s="17" t="s">
        <v>218</v>
      </c>
      <c r="BM369" s="240" t="s">
        <v>715</v>
      </c>
    </row>
    <row r="370" s="2" customFormat="1" ht="24.15" customHeight="1">
      <c r="A370" s="40"/>
      <c r="B370" s="41"/>
      <c r="C370" s="228" t="s">
        <v>716</v>
      </c>
      <c r="D370" s="228" t="s">
        <v>143</v>
      </c>
      <c r="E370" s="229" t="s">
        <v>717</v>
      </c>
      <c r="F370" s="230" t="s">
        <v>718</v>
      </c>
      <c r="G370" s="231" t="s">
        <v>146</v>
      </c>
      <c r="H370" s="232">
        <v>47.695999999999998</v>
      </c>
      <c r="I370" s="233"/>
      <c r="J370" s="234">
        <f>ROUND(I370*H370,2)</f>
        <v>0</v>
      </c>
      <c r="K370" s="235"/>
      <c r="L370" s="43"/>
      <c r="M370" s="236" t="s">
        <v>1</v>
      </c>
      <c r="N370" s="237" t="s">
        <v>40</v>
      </c>
      <c r="O370" s="93"/>
      <c r="P370" s="238">
        <f>O370*H370</f>
        <v>0</v>
      </c>
      <c r="Q370" s="238">
        <v>0.00072000000000000005</v>
      </c>
      <c r="R370" s="238">
        <f>Q370*H370</f>
        <v>0.034341120000000003</v>
      </c>
      <c r="S370" s="238">
        <v>0</v>
      </c>
      <c r="T370" s="239">
        <f>S370*H370</f>
        <v>0</v>
      </c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R370" s="240" t="s">
        <v>218</v>
      </c>
      <c r="AT370" s="240" t="s">
        <v>143</v>
      </c>
      <c r="AU370" s="240" t="s">
        <v>91</v>
      </c>
      <c r="AY370" s="17" t="s">
        <v>141</v>
      </c>
      <c r="BE370" s="140">
        <f>IF(N370="základní",J370,0)</f>
        <v>0</v>
      </c>
      <c r="BF370" s="140">
        <f>IF(N370="snížená",J370,0)</f>
        <v>0</v>
      </c>
      <c r="BG370" s="140">
        <f>IF(N370="zákl. přenesená",J370,0)</f>
        <v>0</v>
      </c>
      <c r="BH370" s="140">
        <f>IF(N370="sníž. přenesená",J370,0)</f>
        <v>0</v>
      </c>
      <c r="BI370" s="140">
        <f>IF(N370="nulová",J370,0)</f>
        <v>0</v>
      </c>
      <c r="BJ370" s="17" t="s">
        <v>80</v>
      </c>
      <c r="BK370" s="140">
        <f>ROUND(I370*H370,2)</f>
        <v>0</v>
      </c>
      <c r="BL370" s="17" t="s">
        <v>218</v>
      </c>
      <c r="BM370" s="240" t="s">
        <v>719</v>
      </c>
    </row>
    <row r="371" s="12" customFormat="1" ht="22.8" customHeight="1">
      <c r="A371" s="12"/>
      <c r="B371" s="212"/>
      <c r="C371" s="213"/>
      <c r="D371" s="214" t="s">
        <v>74</v>
      </c>
      <c r="E371" s="226" t="s">
        <v>720</v>
      </c>
      <c r="F371" s="226" t="s">
        <v>721</v>
      </c>
      <c r="G371" s="213"/>
      <c r="H371" s="213"/>
      <c r="I371" s="216"/>
      <c r="J371" s="227">
        <f>BK371</f>
        <v>0</v>
      </c>
      <c r="K371" s="213"/>
      <c r="L371" s="218"/>
      <c r="M371" s="219"/>
      <c r="N371" s="220"/>
      <c r="O371" s="220"/>
      <c r="P371" s="221">
        <f>SUM(P372:P378)</f>
        <v>0</v>
      </c>
      <c r="Q371" s="220"/>
      <c r="R371" s="221">
        <f>SUM(R372:R378)</f>
        <v>0.063924999999999996</v>
      </c>
      <c r="S371" s="220"/>
      <c r="T371" s="222">
        <f>SUM(T372:T378)</f>
        <v>0.0080024999999999992</v>
      </c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R371" s="223" t="s">
        <v>91</v>
      </c>
      <c r="AT371" s="224" t="s">
        <v>74</v>
      </c>
      <c r="AU371" s="224" t="s">
        <v>80</v>
      </c>
      <c r="AY371" s="223" t="s">
        <v>141</v>
      </c>
      <c r="BK371" s="225">
        <f>SUM(BK372:BK378)</f>
        <v>0</v>
      </c>
    </row>
    <row r="372" s="2" customFormat="1" ht="24.15" customHeight="1">
      <c r="A372" s="40"/>
      <c r="B372" s="41"/>
      <c r="C372" s="228" t="s">
        <v>722</v>
      </c>
      <c r="D372" s="228" t="s">
        <v>143</v>
      </c>
      <c r="E372" s="229" t="s">
        <v>723</v>
      </c>
      <c r="F372" s="230" t="s">
        <v>724</v>
      </c>
      <c r="G372" s="231" t="s">
        <v>146</v>
      </c>
      <c r="H372" s="232">
        <v>55.75</v>
      </c>
      <c r="I372" s="233"/>
      <c r="J372" s="234">
        <f>ROUND(I372*H372,2)</f>
        <v>0</v>
      </c>
      <c r="K372" s="235"/>
      <c r="L372" s="43"/>
      <c r="M372" s="236" t="s">
        <v>1</v>
      </c>
      <c r="N372" s="237" t="s">
        <v>40</v>
      </c>
      <c r="O372" s="93"/>
      <c r="P372" s="238">
        <f>O372*H372</f>
        <v>0</v>
      </c>
      <c r="Q372" s="238">
        <v>0</v>
      </c>
      <c r="R372" s="238">
        <f>Q372*H372</f>
        <v>0</v>
      </c>
      <c r="S372" s="238">
        <v>0</v>
      </c>
      <c r="T372" s="239">
        <f>S372*H372</f>
        <v>0</v>
      </c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R372" s="240" t="s">
        <v>218</v>
      </c>
      <c r="AT372" s="240" t="s">
        <v>143</v>
      </c>
      <c r="AU372" s="240" t="s">
        <v>91</v>
      </c>
      <c r="AY372" s="17" t="s">
        <v>141</v>
      </c>
      <c r="BE372" s="140">
        <f>IF(N372="základní",J372,0)</f>
        <v>0</v>
      </c>
      <c r="BF372" s="140">
        <f>IF(N372="snížená",J372,0)</f>
        <v>0</v>
      </c>
      <c r="BG372" s="140">
        <f>IF(N372="zákl. přenesená",J372,0)</f>
        <v>0</v>
      </c>
      <c r="BH372" s="140">
        <f>IF(N372="sníž. přenesená",J372,0)</f>
        <v>0</v>
      </c>
      <c r="BI372" s="140">
        <f>IF(N372="nulová",J372,0)</f>
        <v>0</v>
      </c>
      <c r="BJ372" s="17" t="s">
        <v>80</v>
      </c>
      <c r="BK372" s="140">
        <f>ROUND(I372*H372,2)</f>
        <v>0</v>
      </c>
      <c r="BL372" s="17" t="s">
        <v>218</v>
      </c>
      <c r="BM372" s="240" t="s">
        <v>725</v>
      </c>
    </row>
    <row r="373" s="14" customFormat="1">
      <c r="A373" s="14"/>
      <c r="B373" s="252"/>
      <c r="C373" s="253"/>
      <c r="D373" s="243" t="s">
        <v>149</v>
      </c>
      <c r="E373" s="254" t="s">
        <v>1</v>
      </c>
      <c r="F373" s="255" t="s">
        <v>726</v>
      </c>
      <c r="G373" s="253"/>
      <c r="H373" s="256">
        <v>55.75</v>
      </c>
      <c r="I373" s="257"/>
      <c r="J373" s="253"/>
      <c r="K373" s="253"/>
      <c r="L373" s="258"/>
      <c r="M373" s="259"/>
      <c r="N373" s="260"/>
      <c r="O373" s="260"/>
      <c r="P373" s="260"/>
      <c r="Q373" s="260"/>
      <c r="R373" s="260"/>
      <c r="S373" s="260"/>
      <c r="T373" s="261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62" t="s">
        <v>149</v>
      </c>
      <c r="AU373" s="262" t="s">
        <v>91</v>
      </c>
      <c r="AV373" s="14" t="s">
        <v>91</v>
      </c>
      <c r="AW373" s="14" t="s">
        <v>30</v>
      </c>
      <c r="AX373" s="14" t="s">
        <v>80</v>
      </c>
      <c r="AY373" s="262" t="s">
        <v>141</v>
      </c>
    </row>
    <row r="374" s="2" customFormat="1" ht="24.15" customHeight="1">
      <c r="A374" s="40"/>
      <c r="B374" s="41"/>
      <c r="C374" s="228" t="s">
        <v>727</v>
      </c>
      <c r="D374" s="228" t="s">
        <v>143</v>
      </c>
      <c r="E374" s="229" t="s">
        <v>728</v>
      </c>
      <c r="F374" s="230" t="s">
        <v>729</v>
      </c>
      <c r="G374" s="231" t="s">
        <v>146</v>
      </c>
      <c r="H374" s="232">
        <v>43.75</v>
      </c>
      <c r="I374" s="233"/>
      <c r="J374" s="234">
        <f>ROUND(I374*H374,2)</f>
        <v>0</v>
      </c>
      <c r="K374" s="235"/>
      <c r="L374" s="43"/>
      <c r="M374" s="236" t="s">
        <v>1</v>
      </c>
      <c r="N374" s="237" t="s">
        <v>40</v>
      </c>
      <c r="O374" s="93"/>
      <c r="P374" s="238">
        <f>O374*H374</f>
        <v>0</v>
      </c>
      <c r="Q374" s="238">
        <v>0</v>
      </c>
      <c r="R374" s="238">
        <f>Q374*H374</f>
        <v>0</v>
      </c>
      <c r="S374" s="238">
        <v>0.00014999999999999999</v>
      </c>
      <c r="T374" s="239">
        <f>S374*H374</f>
        <v>0.0065624999999999998</v>
      </c>
      <c r="U374" s="40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R374" s="240" t="s">
        <v>218</v>
      </c>
      <c r="AT374" s="240" t="s">
        <v>143</v>
      </c>
      <c r="AU374" s="240" t="s">
        <v>91</v>
      </c>
      <c r="AY374" s="17" t="s">
        <v>141</v>
      </c>
      <c r="BE374" s="140">
        <f>IF(N374="základní",J374,0)</f>
        <v>0</v>
      </c>
      <c r="BF374" s="140">
        <f>IF(N374="snížená",J374,0)</f>
        <v>0</v>
      </c>
      <c r="BG374" s="140">
        <f>IF(N374="zákl. přenesená",J374,0)</f>
        <v>0</v>
      </c>
      <c r="BH374" s="140">
        <f>IF(N374="sníž. přenesená",J374,0)</f>
        <v>0</v>
      </c>
      <c r="BI374" s="140">
        <f>IF(N374="nulová",J374,0)</f>
        <v>0</v>
      </c>
      <c r="BJ374" s="17" t="s">
        <v>80</v>
      </c>
      <c r="BK374" s="140">
        <f>ROUND(I374*H374,2)</f>
        <v>0</v>
      </c>
      <c r="BL374" s="17" t="s">
        <v>218</v>
      </c>
      <c r="BM374" s="240" t="s">
        <v>730</v>
      </c>
    </row>
    <row r="375" s="2" customFormat="1" ht="24.15" customHeight="1">
      <c r="A375" s="40"/>
      <c r="B375" s="41"/>
      <c r="C375" s="228" t="s">
        <v>731</v>
      </c>
      <c r="D375" s="228" t="s">
        <v>143</v>
      </c>
      <c r="E375" s="229" t="s">
        <v>732</v>
      </c>
      <c r="F375" s="230" t="s">
        <v>733</v>
      </c>
      <c r="G375" s="231" t="s">
        <v>146</v>
      </c>
      <c r="H375" s="232">
        <v>12</v>
      </c>
      <c r="I375" s="233"/>
      <c r="J375" s="234">
        <f>ROUND(I375*H375,2)</f>
        <v>0</v>
      </c>
      <c r="K375" s="235"/>
      <c r="L375" s="43"/>
      <c r="M375" s="236" t="s">
        <v>1</v>
      </c>
      <c r="N375" s="237" t="s">
        <v>40</v>
      </c>
      <c r="O375" s="93"/>
      <c r="P375" s="238">
        <f>O375*H375</f>
        <v>0</v>
      </c>
      <c r="Q375" s="238">
        <v>1.0000000000000001E-05</v>
      </c>
      <c r="R375" s="238">
        <f>Q375*H375</f>
        <v>0.00012000000000000002</v>
      </c>
      <c r="S375" s="238">
        <v>0.00012</v>
      </c>
      <c r="T375" s="239">
        <f>S375*H375</f>
        <v>0.0014400000000000001</v>
      </c>
      <c r="U375" s="40"/>
      <c r="V375" s="40"/>
      <c r="W375" s="40"/>
      <c r="X375" s="40"/>
      <c r="Y375" s="40"/>
      <c r="Z375" s="40"/>
      <c r="AA375" s="40"/>
      <c r="AB375" s="40"/>
      <c r="AC375" s="40"/>
      <c r="AD375" s="40"/>
      <c r="AE375" s="40"/>
      <c r="AR375" s="240" t="s">
        <v>218</v>
      </c>
      <c r="AT375" s="240" t="s">
        <v>143</v>
      </c>
      <c r="AU375" s="240" t="s">
        <v>91</v>
      </c>
      <c r="AY375" s="17" t="s">
        <v>141</v>
      </c>
      <c r="BE375" s="140">
        <f>IF(N375="základní",J375,0)</f>
        <v>0</v>
      </c>
      <c r="BF375" s="140">
        <f>IF(N375="snížená",J375,0)</f>
        <v>0</v>
      </c>
      <c r="BG375" s="140">
        <f>IF(N375="zákl. přenesená",J375,0)</f>
        <v>0</v>
      </c>
      <c r="BH375" s="140">
        <f>IF(N375="sníž. přenesená",J375,0)</f>
        <v>0</v>
      </c>
      <c r="BI375" s="140">
        <f>IF(N375="nulová",J375,0)</f>
        <v>0</v>
      </c>
      <c r="BJ375" s="17" t="s">
        <v>80</v>
      </c>
      <c r="BK375" s="140">
        <f>ROUND(I375*H375,2)</f>
        <v>0</v>
      </c>
      <c r="BL375" s="17" t="s">
        <v>218</v>
      </c>
      <c r="BM375" s="240" t="s">
        <v>734</v>
      </c>
    </row>
    <row r="376" s="2" customFormat="1" ht="24.15" customHeight="1">
      <c r="A376" s="40"/>
      <c r="B376" s="41"/>
      <c r="C376" s="228" t="s">
        <v>735</v>
      </c>
      <c r="D376" s="228" t="s">
        <v>143</v>
      </c>
      <c r="E376" s="229" t="s">
        <v>736</v>
      </c>
      <c r="F376" s="230" t="s">
        <v>737</v>
      </c>
      <c r="G376" s="231" t="s">
        <v>146</v>
      </c>
      <c r="H376" s="232">
        <v>12</v>
      </c>
      <c r="I376" s="233"/>
      <c r="J376" s="234">
        <f>ROUND(I376*H376,2)</f>
        <v>0</v>
      </c>
      <c r="K376" s="235"/>
      <c r="L376" s="43"/>
      <c r="M376" s="236" t="s">
        <v>1</v>
      </c>
      <c r="N376" s="237" t="s">
        <v>40</v>
      </c>
      <c r="O376" s="93"/>
      <c r="P376" s="238">
        <f>O376*H376</f>
        <v>0</v>
      </c>
      <c r="Q376" s="238">
        <v>0.0031800000000000001</v>
      </c>
      <c r="R376" s="238">
        <f>Q376*H376</f>
        <v>0.038159999999999999</v>
      </c>
      <c r="S376" s="238">
        <v>0</v>
      </c>
      <c r="T376" s="239">
        <f>S376*H376</f>
        <v>0</v>
      </c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R376" s="240" t="s">
        <v>218</v>
      </c>
      <c r="AT376" s="240" t="s">
        <v>143</v>
      </c>
      <c r="AU376" s="240" t="s">
        <v>91</v>
      </c>
      <c r="AY376" s="17" t="s">
        <v>141</v>
      </c>
      <c r="BE376" s="140">
        <f>IF(N376="základní",J376,0)</f>
        <v>0</v>
      </c>
      <c r="BF376" s="140">
        <f>IF(N376="snížená",J376,0)</f>
        <v>0</v>
      </c>
      <c r="BG376" s="140">
        <f>IF(N376="zákl. přenesená",J376,0)</f>
        <v>0</v>
      </c>
      <c r="BH376" s="140">
        <f>IF(N376="sníž. přenesená",J376,0)</f>
        <v>0</v>
      </c>
      <c r="BI376" s="140">
        <f>IF(N376="nulová",J376,0)</f>
        <v>0</v>
      </c>
      <c r="BJ376" s="17" t="s">
        <v>80</v>
      </c>
      <c r="BK376" s="140">
        <f>ROUND(I376*H376,2)</f>
        <v>0</v>
      </c>
      <c r="BL376" s="17" t="s">
        <v>218</v>
      </c>
      <c r="BM376" s="240" t="s">
        <v>738</v>
      </c>
    </row>
    <row r="377" s="2" customFormat="1" ht="24.15" customHeight="1">
      <c r="A377" s="40"/>
      <c r="B377" s="41"/>
      <c r="C377" s="228" t="s">
        <v>739</v>
      </c>
      <c r="D377" s="228" t="s">
        <v>143</v>
      </c>
      <c r="E377" s="229" t="s">
        <v>740</v>
      </c>
      <c r="F377" s="230" t="s">
        <v>741</v>
      </c>
      <c r="G377" s="231" t="s">
        <v>146</v>
      </c>
      <c r="H377" s="232">
        <v>55.75</v>
      </c>
      <c r="I377" s="233"/>
      <c r="J377" s="234">
        <f>ROUND(I377*H377,2)</f>
        <v>0</v>
      </c>
      <c r="K377" s="235"/>
      <c r="L377" s="43"/>
      <c r="M377" s="236" t="s">
        <v>1</v>
      </c>
      <c r="N377" s="237" t="s">
        <v>40</v>
      </c>
      <c r="O377" s="93"/>
      <c r="P377" s="238">
        <f>O377*H377</f>
        <v>0</v>
      </c>
      <c r="Q377" s="238">
        <v>0.00020000000000000001</v>
      </c>
      <c r="R377" s="238">
        <f>Q377*H377</f>
        <v>0.01115</v>
      </c>
      <c r="S377" s="238">
        <v>0</v>
      </c>
      <c r="T377" s="239">
        <f>S377*H377</f>
        <v>0</v>
      </c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R377" s="240" t="s">
        <v>218</v>
      </c>
      <c r="AT377" s="240" t="s">
        <v>143</v>
      </c>
      <c r="AU377" s="240" t="s">
        <v>91</v>
      </c>
      <c r="AY377" s="17" t="s">
        <v>141</v>
      </c>
      <c r="BE377" s="140">
        <f>IF(N377="základní",J377,0)</f>
        <v>0</v>
      </c>
      <c r="BF377" s="140">
        <f>IF(N377="snížená",J377,0)</f>
        <v>0</v>
      </c>
      <c r="BG377" s="140">
        <f>IF(N377="zákl. přenesená",J377,0)</f>
        <v>0</v>
      </c>
      <c r="BH377" s="140">
        <f>IF(N377="sníž. přenesená",J377,0)</f>
        <v>0</v>
      </c>
      <c r="BI377" s="140">
        <f>IF(N377="nulová",J377,0)</f>
        <v>0</v>
      </c>
      <c r="BJ377" s="17" t="s">
        <v>80</v>
      </c>
      <c r="BK377" s="140">
        <f>ROUND(I377*H377,2)</f>
        <v>0</v>
      </c>
      <c r="BL377" s="17" t="s">
        <v>218</v>
      </c>
      <c r="BM377" s="240" t="s">
        <v>742</v>
      </c>
    </row>
    <row r="378" s="2" customFormat="1" ht="33" customHeight="1">
      <c r="A378" s="40"/>
      <c r="B378" s="41"/>
      <c r="C378" s="228" t="s">
        <v>743</v>
      </c>
      <c r="D378" s="228" t="s">
        <v>143</v>
      </c>
      <c r="E378" s="229" t="s">
        <v>744</v>
      </c>
      <c r="F378" s="230" t="s">
        <v>745</v>
      </c>
      <c r="G378" s="231" t="s">
        <v>146</v>
      </c>
      <c r="H378" s="232">
        <v>55.75</v>
      </c>
      <c r="I378" s="233"/>
      <c r="J378" s="234">
        <f>ROUND(I378*H378,2)</f>
        <v>0</v>
      </c>
      <c r="K378" s="235"/>
      <c r="L378" s="43"/>
      <c r="M378" s="236" t="s">
        <v>1</v>
      </c>
      <c r="N378" s="237" t="s">
        <v>40</v>
      </c>
      <c r="O378" s="93"/>
      <c r="P378" s="238">
        <f>O378*H378</f>
        <v>0</v>
      </c>
      <c r="Q378" s="238">
        <v>0.00025999999999999998</v>
      </c>
      <c r="R378" s="238">
        <f>Q378*H378</f>
        <v>0.014494999999999999</v>
      </c>
      <c r="S378" s="238">
        <v>0</v>
      </c>
      <c r="T378" s="239">
        <f>S378*H378</f>
        <v>0</v>
      </c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R378" s="240" t="s">
        <v>218</v>
      </c>
      <c r="AT378" s="240" t="s">
        <v>143</v>
      </c>
      <c r="AU378" s="240" t="s">
        <v>91</v>
      </c>
      <c r="AY378" s="17" t="s">
        <v>141</v>
      </c>
      <c r="BE378" s="140">
        <f>IF(N378="základní",J378,0)</f>
        <v>0</v>
      </c>
      <c r="BF378" s="140">
        <f>IF(N378="snížená",J378,0)</f>
        <v>0</v>
      </c>
      <c r="BG378" s="140">
        <f>IF(N378="zákl. přenesená",J378,0)</f>
        <v>0</v>
      </c>
      <c r="BH378" s="140">
        <f>IF(N378="sníž. přenesená",J378,0)</f>
        <v>0</v>
      </c>
      <c r="BI378" s="140">
        <f>IF(N378="nulová",J378,0)</f>
        <v>0</v>
      </c>
      <c r="BJ378" s="17" t="s">
        <v>80</v>
      </c>
      <c r="BK378" s="140">
        <f>ROUND(I378*H378,2)</f>
        <v>0</v>
      </c>
      <c r="BL378" s="17" t="s">
        <v>218</v>
      </c>
      <c r="BM378" s="240" t="s">
        <v>746</v>
      </c>
    </row>
    <row r="379" s="12" customFormat="1" ht="25.92" customHeight="1">
      <c r="A379" s="12"/>
      <c r="B379" s="212"/>
      <c r="C379" s="213"/>
      <c r="D379" s="214" t="s">
        <v>74</v>
      </c>
      <c r="E379" s="215" t="s">
        <v>278</v>
      </c>
      <c r="F379" s="215" t="s">
        <v>747</v>
      </c>
      <c r="G379" s="213"/>
      <c r="H379" s="213"/>
      <c r="I379" s="216"/>
      <c r="J379" s="217">
        <f>BK379</f>
        <v>0</v>
      </c>
      <c r="K379" s="213"/>
      <c r="L379" s="218"/>
      <c r="M379" s="219"/>
      <c r="N379" s="220"/>
      <c r="O379" s="220"/>
      <c r="P379" s="221">
        <f>P380</f>
        <v>0</v>
      </c>
      <c r="Q379" s="220"/>
      <c r="R379" s="221">
        <f>R380</f>
        <v>0</v>
      </c>
      <c r="S379" s="220"/>
      <c r="T379" s="222">
        <f>T380</f>
        <v>0</v>
      </c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R379" s="223" t="s">
        <v>157</v>
      </c>
      <c r="AT379" s="224" t="s">
        <v>74</v>
      </c>
      <c r="AU379" s="224" t="s">
        <v>75</v>
      </c>
      <c r="AY379" s="223" t="s">
        <v>141</v>
      </c>
      <c r="BK379" s="225">
        <f>BK380</f>
        <v>0</v>
      </c>
    </row>
    <row r="380" s="12" customFormat="1" ht="22.8" customHeight="1">
      <c r="A380" s="12"/>
      <c r="B380" s="212"/>
      <c r="C380" s="213"/>
      <c r="D380" s="214" t="s">
        <v>74</v>
      </c>
      <c r="E380" s="226" t="s">
        <v>748</v>
      </c>
      <c r="F380" s="226" t="s">
        <v>749</v>
      </c>
      <c r="G380" s="213"/>
      <c r="H380" s="213"/>
      <c r="I380" s="216"/>
      <c r="J380" s="227">
        <f>BK380</f>
        <v>0</v>
      </c>
      <c r="K380" s="213"/>
      <c r="L380" s="218"/>
      <c r="M380" s="219"/>
      <c r="N380" s="220"/>
      <c r="O380" s="220"/>
      <c r="P380" s="221">
        <f>P381</f>
        <v>0</v>
      </c>
      <c r="Q380" s="220"/>
      <c r="R380" s="221">
        <f>R381</f>
        <v>0</v>
      </c>
      <c r="S380" s="220"/>
      <c r="T380" s="222">
        <f>T381</f>
        <v>0</v>
      </c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R380" s="223" t="s">
        <v>157</v>
      </c>
      <c r="AT380" s="224" t="s">
        <v>74</v>
      </c>
      <c r="AU380" s="224" t="s">
        <v>80</v>
      </c>
      <c r="AY380" s="223" t="s">
        <v>141</v>
      </c>
      <c r="BK380" s="225">
        <f>BK381</f>
        <v>0</v>
      </c>
    </row>
    <row r="381" s="2" customFormat="1" ht="33" customHeight="1">
      <c r="A381" s="40"/>
      <c r="B381" s="41"/>
      <c r="C381" s="228" t="s">
        <v>750</v>
      </c>
      <c r="D381" s="228" t="s">
        <v>143</v>
      </c>
      <c r="E381" s="229" t="s">
        <v>751</v>
      </c>
      <c r="F381" s="230" t="s">
        <v>752</v>
      </c>
      <c r="G381" s="231" t="s">
        <v>239</v>
      </c>
      <c r="H381" s="232">
        <v>1</v>
      </c>
      <c r="I381" s="233"/>
      <c r="J381" s="234">
        <f>ROUND(I381*H381,2)</f>
        <v>0</v>
      </c>
      <c r="K381" s="235"/>
      <c r="L381" s="43"/>
      <c r="M381" s="236" t="s">
        <v>1</v>
      </c>
      <c r="N381" s="237" t="s">
        <v>40</v>
      </c>
      <c r="O381" s="93"/>
      <c r="P381" s="238">
        <f>O381*H381</f>
        <v>0</v>
      </c>
      <c r="Q381" s="238">
        <v>0</v>
      </c>
      <c r="R381" s="238">
        <f>Q381*H381</f>
        <v>0</v>
      </c>
      <c r="S381" s="238">
        <v>0</v>
      </c>
      <c r="T381" s="239">
        <f>S381*H381</f>
        <v>0</v>
      </c>
      <c r="U381" s="40"/>
      <c r="V381" s="40"/>
      <c r="W381" s="40"/>
      <c r="X381" s="40"/>
      <c r="Y381" s="40"/>
      <c r="Z381" s="40"/>
      <c r="AA381" s="40"/>
      <c r="AB381" s="40"/>
      <c r="AC381" s="40"/>
      <c r="AD381" s="40"/>
      <c r="AE381" s="40"/>
      <c r="AR381" s="240" t="s">
        <v>456</v>
      </c>
      <c r="AT381" s="240" t="s">
        <v>143</v>
      </c>
      <c r="AU381" s="240" t="s">
        <v>91</v>
      </c>
      <c r="AY381" s="17" t="s">
        <v>141</v>
      </c>
      <c r="BE381" s="140">
        <f>IF(N381="základní",J381,0)</f>
        <v>0</v>
      </c>
      <c r="BF381" s="140">
        <f>IF(N381="snížená",J381,0)</f>
        <v>0</v>
      </c>
      <c r="BG381" s="140">
        <f>IF(N381="zákl. přenesená",J381,0)</f>
        <v>0</v>
      </c>
      <c r="BH381" s="140">
        <f>IF(N381="sníž. přenesená",J381,0)</f>
        <v>0</v>
      </c>
      <c r="BI381" s="140">
        <f>IF(N381="nulová",J381,0)</f>
        <v>0</v>
      </c>
      <c r="BJ381" s="17" t="s">
        <v>80</v>
      </c>
      <c r="BK381" s="140">
        <f>ROUND(I381*H381,2)</f>
        <v>0</v>
      </c>
      <c r="BL381" s="17" t="s">
        <v>456</v>
      </c>
      <c r="BM381" s="240" t="s">
        <v>753</v>
      </c>
    </row>
    <row r="382" s="12" customFormat="1" ht="25.92" customHeight="1">
      <c r="A382" s="12"/>
      <c r="B382" s="212"/>
      <c r="C382" s="213"/>
      <c r="D382" s="214" t="s">
        <v>74</v>
      </c>
      <c r="E382" s="215" t="s">
        <v>754</v>
      </c>
      <c r="F382" s="215" t="s">
        <v>755</v>
      </c>
      <c r="G382" s="213"/>
      <c r="H382" s="213"/>
      <c r="I382" s="216"/>
      <c r="J382" s="217">
        <f>BK382</f>
        <v>0</v>
      </c>
      <c r="K382" s="213"/>
      <c r="L382" s="218"/>
      <c r="M382" s="219"/>
      <c r="N382" s="220"/>
      <c r="O382" s="220"/>
      <c r="P382" s="221">
        <f>P383+P386+P388+P390</f>
        <v>0</v>
      </c>
      <c r="Q382" s="220"/>
      <c r="R382" s="221">
        <f>R383+R386+R388+R390</f>
        <v>0</v>
      </c>
      <c r="S382" s="220"/>
      <c r="T382" s="222">
        <f>T383+T386+T388+T390</f>
        <v>0</v>
      </c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R382" s="223" t="s">
        <v>166</v>
      </c>
      <c r="AT382" s="224" t="s">
        <v>74</v>
      </c>
      <c r="AU382" s="224" t="s">
        <v>75</v>
      </c>
      <c r="AY382" s="223" t="s">
        <v>141</v>
      </c>
      <c r="BK382" s="225">
        <f>BK383+BK386+BK388+BK390</f>
        <v>0</v>
      </c>
    </row>
    <row r="383" s="12" customFormat="1" ht="22.8" customHeight="1">
      <c r="A383" s="12"/>
      <c r="B383" s="212"/>
      <c r="C383" s="213"/>
      <c r="D383" s="214" t="s">
        <v>74</v>
      </c>
      <c r="E383" s="226" t="s">
        <v>756</v>
      </c>
      <c r="F383" s="226" t="s">
        <v>757</v>
      </c>
      <c r="G383" s="213"/>
      <c r="H383" s="213"/>
      <c r="I383" s="216"/>
      <c r="J383" s="227">
        <f>BK383</f>
        <v>0</v>
      </c>
      <c r="K383" s="213"/>
      <c r="L383" s="218"/>
      <c r="M383" s="219"/>
      <c r="N383" s="220"/>
      <c r="O383" s="220"/>
      <c r="P383" s="221">
        <f>SUM(P384:P385)</f>
        <v>0</v>
      </c>
      <c r="Q383" s="220"/>
      <c r="R383" s="221">
        <f>SUM(R384:R385)</f>
        <v>0</v>
      </c>
      <c r="S383" s="220"/>
      <c r="T383" s="222">
        <f>SUM(T384:T385)</f>
        <v>0</v>
      </c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R383" s="223" t="s">
        <v>166</v>
      </c>
      <c r="AT383" s="224" t="s">
        <v>74</v>
      </c>
      <c r="AU383" s="224" t="s">
        <v>80</v>
      </c>
      <c r="AY383" s="223" t="s">
        <v>141</v>
      </c>
      <c r="BK383" s="225">
        <f>SUM(BK384:BK385)</f>
        <v>0</v>
      </c>
    </row>
    <row r="384" s="2" customFormat="1" ht="16.5" customHeight="1">
      <c r="A384" s="40"/>
      <c r="B384" s="41"/>
      <c r="C384" s="228" t="s">
        <v>758</v>
      </c>
      <c r="D384" s="228" t="s">
        <v>143</v>
      </c>
      <c r="E384" s="229" t="s">
        <v>759</v>
      </c>
      <c r="F384" s="230" t="s">
        <v>760</v>
      </c>
      <c r="G384" s="231" t="s">
        <v>761</v>
      </c>
      <c r="H384" s="232">
        <v>1</v>
      </c>
      <c r="I384" s="233"/>
      <c r="J384" s="234">
        <f>ROUND(I384*H384,2)</f>
        <v>0</v>
      </c>
      <c r="K384" s="235"/>
      <c r="L384" s="43"/>
      <c r="M384" s="236" t="s">
        <v>1</v>
      </c>
      <c r="N384" s="237" t="s">
        <v>40</v>
      </c>
      <c r="O384" s="93"/>
      <c r="P384" s="238">
        <f>O384*H384</f>
        <v>0</v>
      </c>
      <c r="Q384" s="238">
        <v>0</v>
      </c>
      <c r="R384" s="238">
        <f>Q384*H384</f>
        <v>0</v>
      </c>
      <c r="S384" s="238">
        <v>0</v>
      </c>
      <c r="T384" s="239">
        <f>S384*H384</f>
        <v>0</v>
      </c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R384" s="240" t="s">
        <v>762</v>
      </c>
      <c r="AT384" s="240" t="s">
        <v>143</v>
      </c>
      <c r="AU384" s="240" t="s">
        <v>91</v>
      </c>
      <c r="AY384" s="17" t="s">
        <v>141</v>
      </c>
      <c r="BE384" s="140">
        <f>IF(N384="základní",J384,0)</f>
        <v>0</v>
      </c>
      <c r="BF384" s="140">
        <f>IF(N384="snížená",J384,0)</f>
        <v>0</v>
      </c>
      <c r="BG384" s="140">
        <f>IF(N384="zákl. přenesená",J384,0)</f>
        <v>0</v>
      </c>
      <c r="BH384" s="140">
        <f>IF(N384="sníž. přenesená",J384,0)</f>
        <v>0</v>
      </c>
      <c r="BI384" s="140">
        <f>IF(N384="nulová",J384,0)</f>
        <v>0</v>
      </c>
      <c r="BJ384" s="17" t="s">
        <v>80</v>
      </c>
      <c r="BK384" s="140">
        <f>ROUND(I384*H384,2)</f>
        <v>0</v>
      </c>
      <c r="BL384" s="17" t="s">
        <v>762</v>
      </c>
      <c r="BM384" s="240" t="s">
        <v>763</v>
      </c>
    </row>
    <row r="385" s="2" customFormat="1" ht="16.5" customHeight="1">
      <c r="A385" s="40"/>
      <c r="B385" s="41"/>
      <c r="C385" s="228" t="s">
        <v>764</v>
      </c>
      <c r="D385" s="228" t="s">
        <v>143</v>
      </c>
      <c r="E385" s="229" t="s">
        <v>765</v>
      </c>
      <c r="F385" s="230" t="s">
        <v>766</v>
      </c>
      <c r="G385" s="231" t="s">
        <v>761</v>
      </c>
      <c r="H385" s="232">
        <v>1</v>
      </c>
      <c r="I385" s="233"/>
      <c r="J385" s="234">
        <f>ROUND(I385*H385,2)</f>
        <v>0</v>
      </c>
      <c r="K385" s="235"/>
      <c r="L385" s="43"/>
      <c r="M385" s="236" t="s">
        <v>1</v>
      </c>
      <c r="N385" s="237" t="s">
        <v>40</v>
      </c>
      <c r="O385" s="93"/>
      <c r="P385" s="238">
        <f>O385*H385</f>
        <v>0</v>
      </c>
      <c r="Q385" s="238">
        <v>0</v>
      </c>
      <c r="R385" s="238">
        <f>Q385*H385</f>
        <v>0</v>
      </c>
      <c r="S385" s="238">
        <v>0</v>
      </c>
      <c r="T385" s="239">
        <f>S385*H385</f>
        <v>0</v>
      </c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R385" s="240" t="s">
        <v>762</v>
      </c>
      <c r="AT385" s="240" t="s">
        <v>143</v>
      </c>
      <c r="AU385" s="240" t="s">
        <v>91</v>
      </c>
      <c r="AY385" s="17" t="s">
        <v>141</v>
      </c>
      <c r="BE385" s="140">
        <f>IF(N385="základní",J385,0)</f>
        <v>0</v>
      </c>
      <c r="BF385" s="140">
        <f>IF(N385="snížená",J385,0)</f>
        <v>0</v>
      </c>
      <c r="BG385" s="140">
        <f>IF(N385="zákl. přenesená",J385,0)</f>
        <v>0</v>
      </c>
      <c r="BH385" s="140">
        <f>IF(N385="sníž. přenesená",J385,0)</f>
        <v>0</v>
      </c>
      <c r="BI385" s="140">
        <f>IF(N385="nulová",J385,0)</f>
        <v>0</v>
      </c>
      <c r="BJ385" s="17" t="s">
        <v>80</v>
      </c>
      <c r="BK385" s="140">
        <f>ROUND(I385*H385,2)</f>
        <v>0</v>
      </c>
      <c r="BL385" s="17" t="s">
        <v>762</v>
      </c>
      <c r="BM385" s="240" t="s">
        <v>767</v>
      </c>
    </row>
    <row r="386" s="12" customFormat="1" ht="22.8" customHeight="1">
      <c r="A386" s="12"/>
      <c r="B386" s="212"/>
      <c r="C386" s="213"/>
      <c r="D386" s="214" t="s">
        <v>74</v>
      </c>
      <c r="E386" s="226" t="s">
        <v>768</v>
      </c>
      <c r="F386" s="226" t="s">
        <v>769</v>
      </c>
      <c r="G386" s="213"/>
      <c r="H386" s="213"/>
      <c r="I386" s="216"/>
      <c r="J386" s="227">
        <f>BK386</f>
        <v>0</v>
      </c>
      <c r="K386" s="213"/>
      <c r="L386" s="218"/>
      <c r="M386" s="219"/>
      <c r="N386" s="220"/>
      <c r="O386" s="220"/>
      <c r="P386" s="221">
        <f>P387</f>
        <v>0</v>
      </c>
      <c r="Q386" s="220"/>
      <c r="R386" s="221">
        <f>R387</f>
        <v>0</v>
      </c>
      <c r="S386" s="220"/>
      <c r="T386" s="222">
        <f>T387</f>
        <v>0</v>
      </c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R386" s="223" t="s">
        <v>166</v>
      </c>
      <c r="AT386" s="224" t="s">
        <v>74</v>
      </c>
      <c r="AU386" s="224" t="s">
        <v>80</v>
      </c>
      <c r="AY386" s="223" t="s">
        <v>141</v>
      </c>
      <c r="BK386" s="225">
        <f>BK387</f>
        <v>0</v>
      </c>
    </row>
    <row r="387" s="2" customFormat="1" ht="16.5" customHeight="1">
      <c r="A387" s="40"/>
      <c r="B387" s="41"/>
      <c r="C387" s="228" t="s">
        <v>770</v>
      </c>
      <c r="D387" s="228" t="s">
        <v>143</v>
      </c>
      <c r="E387" s="229" t="s">
        <v>771</v>
      </c>
      <c r="F387" s="230" t="s">
        <v>772</v>
      </c>
      <c r="G387" s="231" t="s">
        <v>773</v>
      </c>
      <c r="H387" s="232">
        <v>1</v>
      </c>
      <c r="I387" s="233"/>
      <c r="J387" s="234">
        <f>ROUND(I387*H387,2)</f>
        <v>0</v>
      </c>
      <c r="K387" s="235"/>
      <c r="L387" s="43"/>
      <c r="M387" s="236" t="s">
        <v>1</v>
      </c>
      <c r="N387" s="237" t="s">
        <v>40</v>
      </c>
      <c r="O387" s="93"/>
      <c r="P387" s="238">
        <f>O387*H387</f>
        <v>0</v>
      </c>
      <c r="Q387" s="238">
        <v>0</v>
      </c>
      <c r="R387" s="238">
        <f>Q387*H387</f>
        <v>0</v>
      </c>
      <c r="S387" s="238">
        <v>0</v>
      </c>
      <c r="T387" s="239">
        <f>S387*H387</f>
        <v>0</v>
      </c>
      <c r="U387" s="40"/>
      <c r="V387" s="40"/>
      <c r="W387" s="40"/>
      <c r="X387" s="40"/>
      <c r="Y387" s="40"/>
      <c r="Z387" s="40"/>
      <c r="AA387" s="40"/>
      <c r="AB387" s="40"/>
      <c r="AC387" s="40"/>
      <c r="AD387" s="40"/>
      <c r="AE387" s="40"/>
      <c r="AR387" s="240" t="s">
        <v>762</v>
      </c>
      <c r="AT387" s="240" t="s">
        <v>143</v>
      </c>
      <c r="AU387" s="240" t="s">
        <v>91</v>
      </c>
      <c r="AY387" s="17" t="s">
        <v>141</v>
      </c>
      <c r="BE387" s="140">
        <f>IF(N387="základní",J387,0)</f>
        <v>0</v>
      </c>
      <c r="BF387" s="140">
        <f>IF(N387="snížená",J387,0)</f>
        <v>0</v>
      </c>
      <c r="BG387" s="140">
        <f>IF(N387="zákl. přenesená",J387,0)</f>
        <v>0</v>
      </c>
      <c r="BH387" s="140">
        <f>IF(N387="sníž. přenesená",J387,0)</f>
        <v>0</v>
      </c>
      <c r="BI387" s="140">
        <f>IF(N387="nulová",J387,0)</f>
        <v>0</v>
      </c>
      <c r="BJ387" s="17" t="s">
        <v>80</v>
      </c>
      <c r="BK387" s="140">
        <f>ROUND(I387*H387,2)</f>
        <v>0</v>
      </c>
      <c r="BL387" s="17" t="s">
        <v>762</v>
      </c>
      <c r="BM387" s="240" t="s">
        <v>774</v>
      </c>
    </row>
    <row r="388" s="12" customFormat="1" ht="22.8" customHeight="1">
      <c r="A388" s="12"/>
      <c r="B388" s="212"/>
      <c r="C388" s="213"/>
      <c r="D388" s="214" t="s">
        <v>74</v>
      </c>
      <c r="E388" s="226" t="s">
        <v>775</v>
      </c>
      <c r="F388" s="226" t="s">
        <v>776</v>
      </c>
      <c r="G388" s="213"/>
      <c r="H388" s="213"/>
      <c r="I388" s="216"/>
      <c r="J388" s="227">
        <f>BK388</f>
        <v>0</v>
      </c>
      <c r="K388" s="213"/>
      <c r="L388" s="218"/>
      <c r="M388" s="219"/>
      <c r="N388" s="220"/>
      <c r="O388" s="220"/>
      <c r="P388" s="221">
        <f>P389</f>
        <v>0</v>
      </c>
      <c r="Q388" s="220"/>
      <c r="R388" s="221">
        <f>R389</f>
        <v>0</v>
      </c>
      <c r="S388" s="220"/>
      <c r="T388" s="222">
        <f>T389</f>
        <v>0</v>
      </c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R388" s="223" t="s">
        <v>166</v>
      </c>
      <c r="AT388" s="224" t="s">
        <v>74</v>
      </c>
      <c r="AU388" s="224" t="s">
        <v>80</v>
      </c>
      <c r="AY388" s="223" t="s">
        <v>141</v>
      </c>
      <c r="BK388" s="225">
        <f>BK389</f>
        <v>0</v>
      </c>
    </row>
    <row r="389" s="2" customFormat="1" ht="16.5" customHeight="1">
      <c r="A389" s="40"/>
      <c r="B389" s="41"/>
      <c r="C389" s="228" t="s">
        <v>777</v>
      </c>
      <c r="D389" s="228" t="s">
        <v>143</v>
      </c>
      <c r="E389" s="229" t="s">
        <v>778</v>
      </c>
      <c r="F389" s="230" t="s">
        <v>779</v>
      </c>
      <c r="G389" s="231" t="s">
        <v>761</v>
      </c>
      <c r="H389" s="232">
        <v>1</v>
      </c>
      <c r="I389" s="233"/>
      <c r="J389" s="234">
        <f>ROUND(I389*H389,2)</f>
        <v>0</v>
      </c>
      <c r="K389" s="235"/>
      <c r="L389" s="43"/>
      <c r="M389" s="236" t="s">
        <v>1</v>
      </c>
      <c r="N389" s="237" t="s">
        <v>40</v>
      </c>
      <c r="O389" s="93"/>
      <c r="P389" s="238">
        <f>O389*H389</f>
        <v>0</v>
      </c>
      <c r="Q389" s="238">
        <v>0</v>
      </c>
      <c r="R389" s="238">
        <f>Q389*H389</f>
        <v>0</v>
      </c>
      <c r="S389" s="238">
        <v>0</v>
      </c>
      <c r="T389" s="239">
        <f>S389*H389</f>
        <v>0</v>
      </c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R389" s="240" t="s">
        <v>762</v>
      </c>
      <c r="AT389" s="240" t="s">
        <v>143</v>
      </c>
      <c r="AU389" s="240" t="s">
        <v>91</v>
      </c>
      <c r="AY389" s="17" t="s">
        <v>141</v>
      </c>
      <c r="BE389" s="140">
        <f>IF(N389="základní",J389,0)</f>
        <v>0</v>
      </c>
      <c r="BF389" s="140">
        <f>IF(N389="snížená",J389,0)</f>
        <v>0</v>
      </c>
      <c r="BG389" s="140">
        <f>IF(N389="zákl. přenesená",J389,0)</f>
        <v>0</v>
      </c>
      <c r="BH389" s="140">
        <f>IF(N389="sníž. přenesená",J389,0)</f>
        <v>0</v>
      </c>
      <c r="BI389" s="140">
        <f>IF(N389="nulová",J389,0)</f>
        <v>0</v>
      </c>
      <c r="BJ389" s="17" t="s">
        <v>80</v>
      </c>
      <c r="BK389" s="140">
        <f>ROUND(I389*H389,2)</f>
        <v>0</v>
      </c>
      <c r="BL389" s="17" t="s">
        <v>762</v>
      </c>
      <c r="BM389" s="240" t="s">
        <v>780</v>
      </c>
    </row>
    <row r="390" s="12" customFormat="1" ht="22.8" customHeight="1">
      <c r="A390" s="12"/>
      <c r="B390" s="212"/>
      <c r="C390" s="213"/>
      <c r="D390" s="214" t="s">
        <v>74</v>
      </c>
      <c r="E390" s="226" t="s">
        <v>781</v>
      </c>
      <c r="F390" s="226" t="s">
        <v>782</v>
      </c>
      <c r="G390" s="213"/>
      <c r="H390" s="213"/>
      <c r="I390" s="216"/>
      <c r="J390" s="227">
        <f>BK390</f>
        <v>0</v>
      </c>
      <c r="K390" s="213"/>
      <c r="L390" s="218"/>
      <c r="M390" s="219"/>
      <c r="N390" s="220"/>
      <c r="O390" s="220"/>
      <c r="P390" s="221">
        <f>P391</f>
        <v>0</v>
      </c>
      <c r="Q390" s="220"/>
      <c r="R390" s="221">
        <f>R391</f>
        <v>0</v>
      </c>
      <c r="S390" s="220"/>
      <c r="T390" s="222">
        <f>T391</f>
        <v>0</v>
      </c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R390" s="223" t="s">
        <v>166</v>
      </c>
      <c r="AT390" s="224" t="s">
        <v>74</v>
      </c>
      <c r="AU390" s="224" t="s">
        <v>80</v>
      </c>
      <c r="AY390" s="223" t="s">
        <v>141</v>
      </c>
      <c r="BK390" s="225">
        <f>BK391</f>
        <v>0</v>
      </c>
    </row>
    <row r="391" s="2" customFormat="1" ht="16.5" customHeight="1">
      <c r="A391" s="40"/>
      <c r="B391" s="41"/>
      <c r="C391" s="228" t="s">
        <v>783</v>
      </c>
      <c r="D391" s="228" t="s">
        <v>143</v>
      </c>
      <c r="E391" s="229" t="s">
        <v>784</v>
      </c>
      <c r="F391" s="230" t="s">
        <v>785</v>
      </c>
      <c r="G391" s="231" t="s">
        <v>761</v>
      </c>
      <c r="H391" s="232">
        <v>1</v>
      </c>
      <c r="I391" s="233"/>
      <c r="J391" s="234">
        <f>ROUND(I391*H391,2)</f>
        <v>0</v>
      </c>
      <c r="K391" s="235"/>
      <c r="L391" s="43"/>
      <c r="M391" s="289" t="s">
        <v>1</v>
      </c>
      <c r="N391" s="290" t="s">
        <v>40</v>
      </c>
      <c r="O391" s="291"/>
      <c r="P391" s="292">
        <f>O391*H391</f>
        <v>0</v>
      </c>
      <c r="Q391" s="292">
        <v>0</v>
      </c>
      <c r="R391" s="292">
        <f>Q391*H391</f>
        <v>0</v>
      </c>
      <c r="S391" s="292">
        <v>0</v>
      </c>
      <c r="T391" s="293">
        <f>S391*H391</f>
        <v>0</v>
      </c>
      <c r="U391" s="40"/>
      <c r="V391" s="40"/>
      <c r="W391" s="40"/>
      <c r="X391" s="40"/>
      <c r="Y391" s="40"/>
      <c r="Z391" s="40"/>
      <c r="AA391" s="40"/>
      <c r="AB391" s="40"/>
      <c r="AC391" s="40"/>
      <c r="AD391" s="40"/>
      <c r="AE391" s="40"/>
      <c r="AR391" s="240" t="s">
        <v>762</v>
      </c>
      <c r="AT391" s="240" t="s">
        <v>143</v>
      </c>
      <c r="AU391" s="240" t="s">
        <v>91</v>
      </c>
      <c r="AY391" s="17" t="s">
        <v>141</v>
      </c>
      <c r="BE391" s="140">
        <f>IF(N391="základní",J391,0)</f>
        <v>0</v>
      </c>
      <c r="BF391" s="140">
        <f>IF(N391="snížená",J391,0)</f>
        <v>0</v>
      </c>
      <c r="BG391" s="140">
        <f>IF(N391="zákl. přenesená",J391,0)</f>
        <v>0</v>
      </c>
      <c r="BH391" s="140">
        <f>IF(N391="sníž. přenesená",J391,0)</f>
        <v>0</v>
      </c>
      <c r="BI391" s="140">
        <f>IF(N391="nulová",J391,0)</f>
        <v>0</v>
      </c>
      <c r="BJ391" s="17" t="s">
        <v>80</v>
      </c>
      <c r="BK391" s="140">
        <f>ROUND(I391*H391,2)</f>
        <v>0</v>
      </c>
      <c r="BL391" s="17" t="s">
        <v>762</v>
      </c>
      <c r="BM391" s="240" t="s">
        <v>786</v>
      </c>
    </row>
    <row r="392" s="2" customFormat="1" ht="6.96" customHeight="1">
      <c r="A392" s="40"/>
      <c r="B392" s="68"/>
      <c r="C392" s="69"/>
      <c r="D392" s="69"/>
      <c r="E392" s="69"/>
      <c r="F392" s="69"/>
      <c r="G392" s="69"/>
      <c r="H392" s="69"/>
      <c r="I392" s="69"/>
      <c r="J392" s="69"/>
      <c r="K392" s="69"/>
      <c r="L392" s="43"/>
      <c r="M392" s="40"/>
      <c r="O392" s="40"/>
      <c r="P392" s="40"/>
      <c r="Q392" s="40"/>
      <c r="R392" s="40"/>
      <c r="S392" s="40"/>
      <c r="T392" s="40"/>
      <c r="U392" s="40"/>
      <c r="V392" s="40"/>
      <c r="W392" s="40"/>
      <c r="X392" s="40"/>
      <c r="Y392" s="40"/>
      <c r="Z392" s="40"/>
      <c r="AA392" s="40"/>
      <c r="AB392" s="40"/>
      <c r="AC392" s="40"/>
      <c r="AD392" s="40"/>
      <c r="AE392" s="40"/>
    </row>
  </sheetData>
  <sheetProtection sheet="1" autoFilter="0" formatColumns="0" formatRows="0" objects="1" scenarios="1" spinCount="100000" saltValue="8zNUsQTVsL/4dl/W59mG8PhQjsV5voWbNREaTIjhot0QqsHjnswIcBeQDUBJlqICNRyMlO+4r4yCdUnqcV9pWw==" hashValue="lvMpsizKt6lL1Iy+Tuwkmffmcs33+1qOYgFHH945VCiXJvtVBkMZGoVyIJRME8CkoaiYQWax4blTMyJhRtOkug==" algorithmName="SHA-512" password="CC35"/>
  <autoFilter ref="C139:K391"/>
  <mergeCells count="6">
    <mergeCell ref="E7:H7"/>
    <mergeCell ref="E16:H16"/>
    <mergeCell ref="E25:H25"/>
    <mergeCell ref="E85:H85"/>
    <mergeCell ref="E132:H13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DESKTOP-V20LB2D\admin</dc:creator>
  <cp:lastModifiedBy>DESKTOP-V20LB2D\admin</cp:lastModifiedBy>
  <dcterms:created xsi:type="dcterms:W3CDTF">2024-09-04T11:20:32Z</dcterms:created>
  <dcterms:modified xsi:type="dcterms:W3CDTF">2024-09-04T11:20:35Z</dcterms:modified>
</cp:coreProperties>
</file>