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Z:\Zakázky 2022 - ELECTROSUN\2202008 VO Netřebice (Bobnice)\Rozpočet\"/>
    </mc:Choice>
  </mc:AlternateContent>
  <bookViews>
    <workbookView xWindow="0" yWindow="0" windowWidth="0" windowHeight="0"/>
  </bookViews>
  <sheets>
    <sheet name="Rekapitulace stavby" sheetId="1" r:id="rId1"/>
    <sheet name="SO01 - Veřejné osvětlení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'SO01 - Veřejné osvětlení'!$C$126:$K$192</definedName>
    <definedName name="_xlnm.Print_Area" localSheetId="1">'SO01 - Veřejné osvětlení'!$C$4:$J$76,'SO01 - Veřejné osvětlení'!$C$82:$J$108,'SO01 - Veřejné osvětlení'!$C$114:$J$192</definedName>
    <definedName name="_xlnm.Print_Titles" localSheetId="1">'SO01 - Veřejné osvětlení'!$126:$126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192"/>
  <c r="BH192"/>
  <c r="BG192"/>
  <c r="BF192"/>
  <c r="T192"/>
  <c r="T191"/>
  <c r="R192"/>
  <c r="R191"/>
  <c r="P192"/>
  <c r="P191"/>
  <c r="BI190"/>
  <c r="BH190"/>
  <c r="BG190"/>
  <c r="BF190"/>
  <c r="T190"/>
  <c r="T189"/>
  <c r="R190"/>
  <c r="R189"/>
  <c r="P190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F121"/>
  <c r="E119"/>
  <c r="F89"/>
  <c r="E87"/>
  <c r="J24"/>
  <c r="E24"/>
  <c r="J124"/>
  <c r="J23"/>
  <c r="J21"/>
  <c r="E21"/>
  <c r="J123"/>
  <c r="J20"/>
  <c r="J18"/>
  <c r="E18"/>
  <c r="F92"/>
  <c r="J17"/>
  <c r="J15"/>
  <c r="E15"/>
  <c r="F91"/>
  <c r="J14"/>
  <c r="J12"/>
  <c r="J121"/>
  <c r="E7"/>
  <c r="E117"/>
  <c i="1" r="L90"/>
  <c r="AM90"/>
  <c r="AM89"/>
  <c r="L89"/>
  <c r="AM87"/>
  <c r="L87"/>
  <c r="L85"/>
  <c r="L84"/>
  <c i="2" r="BK192"/>
  <c r="J192"/>
  <c r="BK190"/>
  <c r="J190"/>
  <c r="BK188"/>
  <c r="J188"/>
  <c r="BK187"/>
  <c r="J187"/>
  <c r="BK186"/>
  <c r="J186"/>
  <c r="BK185"/>
  <c r="J185"/>
  <c r="BK183"/>
  <c r="J183"/>
  <c r="BK182"/>
  <c r="J182"/>
  <c r="BK181"/>
  <c r="J181"/>
  <c r="BK178"/>
  <c r="J178"/>
  <c r="BK177"/>
  <c r="J177"/>
  <c r="BK176"/>
  <c r="J176"/>
  <c r="BK175"/>
  <c r="J175"/>
  <c r="BK174"/>
  <c r="J174"/>
  <c r="BK172"/>
  <c r="J172"/>
  <c r="BK171"/>
  <c r="J171"/>
  <c r="BK170"/>
  <c r="J170"/>
  <c r="BK169"/>
  <c r="J169"/>
  <c r="BK168"/>
  <c r="J168"/>
  <c r="BK167"/>
  <c r="J167"/>
  <c r="BK166"/>
  <c r="J166"/>
  <c r="BK165"/>
  <c r="J165"/>
  <c r="BK164"/>
  <c r="J164"/>
  <c r="BK162"/>
  <c r="J162"/>
  <c r="BK161"/>
  <c r="J161"/>
  <c r="BK160"/>
  <c r="J160"/>
  <c r="BK159"/>
  <c r="J159"/>
  <c r="J158"/>
  <c r="J157"/>
  <c r="BK156"/>
  <c r="J154"/>
  <c r="BK152"/>
  <c r="J151"/>
  <c r="BK149"/>
  <c r="J148"/>
  <c r="J147"/>
  <c r="BK144"/>
  <c r="J143"/>
  <c r="J142"/>
  <c r="BK141"/>
  <c r="J138"/>
  <c r="BK137"/>
  <c r="BK136"/>
  <c r="J135"/>
  <c r="J134"/>
  <c r="J133"/>
  <c r="BK132"/>
  <c r="J131"/>
  <c r="J130"/>
  <c r="BK157"/>
  <c r="BK155"/>
  <c r="BK154"/>
  <c r="BK153"/>
  <c r="BK150"/>
  <c r="BK148"/>
  <c r="J146"/>
  <c r="BK142"/>
  <c r="BK139"/>
  <c r="BK135"/>
  <c r="BK133"/>
  <c r="J132"/>
  <c r="BK130"/>
  <c r="BK158"/>
  <c r="J156"/>
  <c r="J155"/>
  <c r="J153"/>
  <c r="J152"/>
  <c r="BK151"/>
  <c r="J150"/>
  <c r="J149"/>
  <c r="BK147"/>
  <c r="BK146"/>
  <c r="J144"/>
  <c r="BK143"/>
  <c r="J141"/>
  <c r="J139"/>
  <c r="BK138"/>
  <c r="J137"/>
  <c r="J136"/>
  <c r="BK134"/>
  <c r="BK131"/>
  <c i="1" r="AS94"/>
  <c i="2" l="1" r="BK129"/>
  <c r="J129"/>
  <c r="J98"/>
  <c r="P129"/>
  <c r="R129"/>
  <c r="T129"/>
  <c r="BK140"/>
  <c r="J140"/>
  <c r="J99"/>
  <c r="P140"/>
  <c r="R140"/>
  <c r="T140"/>
  <c r="BK145"/>
  <c r="J145"/>
  <c r="J100"/>
  <c r="P145"/>
  <c r="R145"/>
  <c r="T145"/>
  <c r="BK163"/>
  <c r="J163"/>
  <c r="J101"/>
  <c r="P163"/>
  <c r="R163"/>
  <c r="T163"/>
  <c r="BK173"/>
  <c r="J173"/>
  <c r="J102"/>
  <c r="P173"/>
  <c r="R173"/>
  <c r="T173"/>
  <c r="BK180"/>
  <c r="J180"/>
  <c r="J104"/>
  <c r="P180"/>
  <c r="R180"/>
  <c r="T180"/>
  <c r="BK184"/>
  <c r="J184"/>
  <c r="J105"/>
  <c r="P184"/>
  <c r="R184"/>
  <c r="T184"/>
  <c r="E85"/>
  <c r="J92"/>
  <c r="F123"/>
  <c r="F124"/>
  <c r="BE130"/>
  <c r="BE133"/>
  <c r="BE138"/>
  <c r="BE139"/>
  <c r="BE142"/>
  <c r="BE143"/>
  <c r="BE146"/>
  <c r="BE150"/>
  <c r="BE154"/>
  <c r="BE155"/>
  <c r="BE157"/>
  <c r="J89"/>
  <c r="J91"/>
  <c r="BE136"/>
  <c r="BE141"/>
  <c r="BE147"/>
  <c r="BE149"/>
  <c r="BE152"/>
  <c r="BE156"/>
  <c r="BE131"/>
  <c r="BE132"/>
  <c r="BE134"/>
  <c r="BE135"/>
  <c r="BE137"/>
  <c r="BE144"/>
  <c r="BE148"/>
  <c r="BE151"/>
  <c r="BE153"/>
  <c r="BE158"/>
  <c r="BE159"/>
  <c r="BE160"/>
  <c r="BE161"/>
  <c r="BE162"/>
  <c r="BE164"/>
  <c r="BE165"/>
  <c r="BE166"/>
  <c r="BE167"/>
  <c r="BE168"/>
  <c r="BE169"/>
  <c r="BE170"/>
  <c r="BE171"/>
  <c r="BE172"/>
  <c r="BE174"/>
  <c r="BE175"/>
  <c r="BE176"/>
  <c r="BE177"/>
  <c r="BE178"/>
  <c r="BE181"/>
  <c r="BE182"/>
  <c r="BE183"/>
  <c r="BE185"/>
  <c r="BE186"/>
  <c r="BE187"/>
  <c r="BE188"/>
  <c r="BE190"/>
  <c r="BE192"/>
  <c r="BK189"/>
  <c r="J189"/>
  <c r="J106"/>
  <c r="BK191"/>
  <c r="J191"/>
  <c r="J107"/>
  <c r="F34"/>
  <c i="1" r="BA95"/>
  <c r="BA94"/>
  <c r="W30"/>
  <c i="2" r="F36"/>
  <c i="1" r="BC95"/>
  <c r="BC94"/>
  <c r="AY94"/>
  <c i="2" r="J34"/>
  <c i="1" r="AW95"/>
  <c i="2" r="F37"/>
  <c i="1" r="BD95"/>
  <c r="BD94"/>
  <c r="W33"/>
  <c i="2" r="F35"/>
  <c i="1" r="BB95"/>
  <c r="BB94"/>
  <c r="W31"/>
  <c i="2" l="1" r="R179"/>
  <c r="R128"/>
  <c r="R127"/>
  <c r="T128"/>
  <c r="T179"/>
  <c r="P179"/>
  <c r="P128"/>
  <c r="P127"/>
  <c i="1" r="AU95"/>
  <c i="2" r="BK128"/>
  <c r="J128"/>
  <c r="J97"/>
  <c r="BK179"/>
  <c r="J179"/>
  <c r="J103"/>
  <c i="1" r="AW94"/>
  <c r="AK30"/>
  <c r="W32"/>
  <c r="AX94"/>
  <c i="2" r="J33"/>
  <c i="1" r="AV95"/>
  <c r="AT95"/>
  <c r="AU94"/>
  <c i="2" r="F33"/>
  <c i="1" r="AZ95"/>
  <c r="AZ94"/>
  <c r="W29"/>
  <c i="2" l="1" r="T127"/>
  <c r="BK127"/>
  <c r="J127"/>
  <c r="J96"/>
  <c i="1" r="AV94"/>
  <c r="AK29"/>
  <c l="1" r="AT94"/>
  <c i="2" r="J30"/>
  <c i="1" r="AG95"/>
  <c r="AG94"/>
  <c r="AK26"/>
  <c r="AK35"/>
  <c l="1" r="AN95"/>
  <c i="2" r="J39"/>
  <c i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<sst xmlns="http://schemas.openxmlformats.org/spreadsheetml/2006/main">
  <si>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</si>
  <si>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</si>
  <si>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</si>
  <si>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</si>
  <si>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</si>
  <si>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{aae6584e-a53a-45da-97e5-d5a86f0055d2}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</si>
  <si>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</si>
  <si>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</si>
  <si>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</si>
  <si>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</si>
  <si>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</si>
  <si>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</si>
  <si>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</si>
  <si>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</si>
  <si>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2202008ELECTROSUN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</si>
  <si>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</si>
  <si>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</si>
  <si>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Netřebice - chodník</t>
  </si>
  <si>
    <t>KSO:</t>
  </si>
  <si>
    <t>CC-CZ:</t>
  </si>
  <si>
    <t>Místo:</t>
  </si>
  <si>
    <t>Netřebice</t>
  </si>
  <si>
    <t>Datum:</t>
  </si>
  <si>
    <t>4. 7. 2022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</si>
  <si>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</si>
  <si>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</si>
  <si>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</si>
  <si>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</si>
  <si>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</si>
  <si>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</si>
  <si>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</si>
  <si>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</si>
  <si>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</si>
  <si>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</si>
  <si>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</si>
  <si>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</si>
  <si>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</si>
  <si>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</si>
  <si>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</si>
  <si>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</si>
  <si>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</si>
  <si>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</si>
  <si>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</si>
  <si>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</si>
  <si>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</si>
  <si>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</si>
  <si>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</si>
  <si>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</si>
  <si>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</si>
  <si>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</si>
  <si>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</si>
  <si>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</si>
  <si>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</si>
  <si>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</si>
  <si>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</si>
  <si>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</si>
  <si>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</si>
  <si>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</si>
  <si>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</si>
  <si>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</si>
  <si>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</si>
  <si>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</si>
  <si>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</si>
  <si>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</si>
  <si>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</si>
  <si>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</si>
  <si>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</si>
  <si>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</si>
  <si>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</si>
  <si>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</si>
  <si>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</si>
  <si>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</si>
  <si>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</si>
  <si>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</si>
  <si>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</si>
  <si>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</si>
  <si>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</si>
  <si>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</si>
  <si>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</si>
  <si>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</si>
  <si>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Veřejné osvětlení</t>
  </si>
  <si>
    <t>STA</t>
  </si>
  <si>
    <t>1</t>
  </si>
  <si>
    <t>{79a4c5e3-7d1c-463a-81d2-a5079d450f4c}</t>
  </si>
  <si>
    <t>2</t>
  </si>
  <si>
    <t>KRYCÍ LIST SOUPISU PRACÍ</t>
  </si>
  <si>
    <t>Objekt:</t>
  </si>
  <si>
    <t>SO01 - Veřejné osvětlení</t>
  </si>
  <si>
    <t>REKAPITULACE ČLENĚNÍ SOUPISU PRACÍ</t>
  </si>
  <si>
    <t>Kód dílu - Popis</t>
  </si>
  <si>
    <t>Cena celkem [CZK]</t>
  </si>
  <si>
    <t>Náklady ze soupisu prací</t>
  </si>
  <si>
    <t>-1</t>
  </si>
  <si>
    <t>HSV - HSV</t>
  </si>
  <si>
    <t xml:space="preserve">    01 - Výkop v zeleném pásu</t>
  </si>
  <si>
    <t xml:space="preserve">    02 - Výko v budoucím codníku</t>
  </si>
  <si>
    <t xml:space="preserve">    03 - Stavba světelného místa</t>
  </si>
  <si>
    <t xml:space="preserve">    04 - kabeláž</t>
  </si>
  <si>
    <t xml:space="preserve">    1 - Zemní práce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</si>
  <si>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</si>
  <si>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</si>
  <si>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</si>
  <si>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</si>
  <si>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</si>
  <si>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</si>
  <si>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</si>
  <si>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</si>
  <si>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</si>
  <si>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</si>
  <si>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</si>
  <si>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</si>
  <si>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</si>
  <si>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</si>
  <si>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</si>
  <si>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</si>
  <si>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</si>
  <si>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</si>
  <si>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</si>
  <si>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ROZPOCET</t>
  </si>
  <si>
    <t>01</t>
  </si>
  <si>
    <t>Výkop v zeleném pásu</t>
  </si>
  <si>
    <t>K</t>
  </si>
  <si>
    <t>998225111</t>
  </si>
  <si>
    <t>Přesun hmot pro pozemní komunikace s krytem z kamene, monolitickým betonovým nebo živičným</t>
  </si>
  <si>
    <t>t</t>
  </si>
  <si>
    <t>4</t>
  </si>
  <si>
    <t>-1630427020</t>
  </si>
  <si>
    <t>998225194</t>
  </si>
  <si>
    <t>Příplatek k přesunu hmot pro pozemní komunikace s krytem z kamene, živičným, betonovým do 5000 m</t>
  </si>
  <si>
    <t>224235292</t>
  </si>
  <si>
    <t>5</t>
  </si>
  <si>
    <t>460421082</t>
  </si>
  <si>
    <t>Kabelové lože z písku pro kabely nn kryté plastovou fólií š lože do 50 cm</t>
  </si>
  <si>
    <t>m</t>
  </si>
  <si>
    <t>64</t>
  </si>
  <si>
    <t>2122377584</t>
  </si>
  <si>
    <t>6</t>
  </si>
  <si>
    <t>460030011</t>
  </si>
  <si>
    <t>Sejmutí drnu při elektromontážích jakékoliv tloušťky</t>
  </si>
  <si>
    <t>m2</t>
  </si>
  <si>
    <t>-1506597894</t>
  </si>
  <si>
    <t>7</t>
  </si>
  <si>
    <t>460030015</t>
  </si>
  <si>
    <t>Odstranění travnatého porostu, kosení a shrabávání trávy při elektromontážích</t>
  </si>
  <si>
    <t>720391880</t>
  </si>
  <si>
    <t>8</t>
  </si>
  <si>
    <t>460150163</t>
  </si>
  <si>
    <t>Hloubení kabelových rýh ručně š 35 cm hl 80 cm v hornině tř I skupiny 3</t>
  </si>
  <si>
    <t>403159836</t>
  </si>
  <si>
    <t>9</t>
  </si>
  <si>
    <t>460560143</t>
  </si>
  <si>
    <t>Zásyp kabelových rýh ručně se zhutněním š 35 cm hl 60 cm z horniny tř I skupiny 3</t>
  </si>
  <si>
    <t>-282365831</t>
  </si>
  <si>
    <t>10</t>
  </si>
  <si>
    <t>460620002</t>
  </si>
  <si>
    <t>Položení drnu včetně zalití vodou na rovině</t>
  </si>
  <si>
    <t>-781851887</t>
  </si>
  <si>
    <t>11</t>
  </si>
  <si>
    <t>460620007</t>
  </si>
  <si>
    <t>Zatravnění včetně zalití vodou na rovině</t>
  </si>
  <si>
    <t>1037046297</t>
  </si>
  <si>
    <t>12</t>
  </si>
  <si>
    <t>M</t>
  </si>
  <si>
    <t>00572472</t>
  </si>
  <si>
    <t>osivo směs travní krajinná-rovinná</t>
  </si>
  <si>
    <t>kg</t>
  </si>
  <si>
    <t>128</t>
  </si>
  <si>
    <t>127053749</t>
  </si>
  <si>
    <t>02</t>
  </si>
  <si>
    <t>Výko v budoucím codníku</t>
  </si>
  <si>
    <t>13</t>
  </si>
  <si>
    <t>849110525</t>
  </si>
  <si>
    <t>14</t>
  </si>
  <si>
    <t>-834036272</t>
  </si>
  <si>
    <t>22</t>
  </si>
  <si>
    <t>460150133</t>
  </si>
  <si>
    <t>Hloubení kabelových rýh ručně š 35 cm hl 50 cm v hornině tř I skupiny 3</t>
  </si>
  <si>
    <t>777739705</t>
  </si>
  <si>
    <t>23</t>
  </si>
  <si>
    <t>460560133</t>
  </si>
  <si>
    <t>Zásyp kabelových rýh ručně se zhutněním š 35 cm hl 50 cm z horniny tř I skupiny 3</t>
  </si>
  <si>
    <t>316423192</t>
  </si>
  <si>
    <t>03</t>
  </si>
  <si>
    <t>Stavba světelného místa</t>
  </si>
  <si>
    <t>24</t>
  </si>
  <si>
    <t>741122142</t>
  </si>
  <si>
    <t>Montáž kabel Cu plný kulatý žíla 5x1,5 až 2,5 mm2 zatažený v trubkách (např. CYKY)</t>
  </si>
  <si>
    <t>16</t>
  </si>
  <si>
    <t>681332528</t>
  </si>
  <si>
    <t>25</t>
  </si>
  <si>
    <t>34111090</t>
  </si>
  <si>
    <t>kabel instalační jádro Cu plné izolace PVC plášť PVC 450/750V (CYKY) 5x1,5mm2</t>
  </si>
  <si>
    <t>32</t>
  </si>
  <si>
    <t>1245264540</t>
  </si>
  <si>
    <t>26</t>
  </si>
  <si>
    <t>741130021</t>
  </si>
  <si>
    <t>Ukončení vodič izolovaný do 2,5 mm2 na svorkovnici</t>
  </si>
  <si>
    <t>kus</t>
  </si>
  <si>
    <t>851893716</t>
  </si>
  <si>
    <t>27</t>
  </si>
  <si>
    <t>741130025</t>
  </si>
  <si>
    <t>Ukončení vodič izolovaný do 16 mm2 na svorkovnici</t>
  </si>
  <si>
    <t>1165551334</t>
  </si>
  <si>
    <t>28</t>
  </si>
  <si>
    <t>741372151</t>
  </si>
  <si>
    <t>Montáž svítidlo LED průmyslové závěsné lampa</t>
  </si>
  <si>
    <t>1508239604</t>
  </si>
  <si>
    <t>29</t>
  </si>
  <si>
    <t>210204002</t>
  </si>
  <si>
    <t>Montáž stožárů osvětlení parkových ocelových</t>
  </si>
  <si>
    <t>-1780784413</t>
  </si>
  <si>
    <t>42</t>
  </si>
  <si>
    <t>2202008-SV</t>
  </si>
  <si>
    <t>světelné místo komplet, stožár h=4m, svorkovnice, svítidlo LED 10, 3000K ref.UniStreet gen2 Micro, DN09, dle specifikace PD</t>
  </si>
  <si>
    <t>ks</t>
  </si>
  <si>
    <t>256</t>
  </si>
  <si>
    <t>-1783540540</t>
  </si>
  <si>
    <t>31</t>
  </si>
  <si>
    <t>210220020</t>
  </si>
  <si>
    <t>Montáž uzemňovacího vedení vodičů FeZn pomocí svorek v zemi páskou do 120 mm2 ve městské zástavbě</t>
  </si>
  <si>
    <t>-335295765</t>
  </si>
  <si>
    <t>35442062</t>
  </si>
  <si>
    <t>pás zemnící 30x4mm FeZn</t>
  </si>
  <si>
    <t>2040899940</t>
  </si>
  <si>
    <t>33</t>
  </si>
  <si>
    <t>35442036</t>
  </si>
  <si>
    <t>svorka uzemnění nerez připojovací</t>
  </si>
  <si>
    <t>-242877419</t>
  </si>
  <si>
    <t>34</t>
  </si>
  <si>
    <t>35442037</t>
  </si>
  <si>
    <t>svorka uzemnění nerez křížová</t>
  </si>
  <si>
    <t>1465620604</t>
  </si>
  <si>
    <t>35</t>
  </si>
  <si>
    <t>2210101065</t>
  </si>
  <si>
    <t>Suspenze asfaltová GUMOASFALT SA 23 hnědočervený 30 kg</t>
  </si>
  <si>
    <t>-1953377623</t>
  </si>
  <si>
    <t>36</t>
  </si>
  <si>
    <t>460131113</t>
  </si>
  <si>
    <t>Hloubení nezapažených jam při elektromontážích ručně v hornině tř I skupiny 3</t>
  </si>
  <si>
    <t>m3</t>
  </si>
  <si>
    <t>-1736863928</t>
  </si>
  <si>
    <t>37</t>
  </si>
  <si>
    <t>460080034</t>
  </si>
  <si>
    <t>Základové konstrukce při elektromontážích ze ŽB tř. C 20/25 bez zvláštních nároků na prostředí</t>
  </si>
  <si>
    <t>-513534490</t>
  </si>
  <si>
    <t>38</t>
  </si>
  <si>
    <t>460080201</t>
  </si>
  <si>
    <t>Zřízení nezabudovaného bednění základových konstrukcí při elektromontážích</t>
  </si>
  <si>
    <t>1556900931</t>
  </si>
  <si>
    <t>39</t>
  </si>
  <si>
    <t>460080301</t>
  </si>
  <si>
    <t>Odstranění nezabudovaného bednění základových konstrukcí při elektromontážích</t>
  </si>
  <si>
    <t>227057315</t>
  </si>
  <si>
    <t>41</t>
  </si>
  <si>
    <t>210204201</t>
  </si>
  <si>
    <t>Montáž elektrovýzbroje stožárů osvětlení 1 okruh</t>
  </si>
  <si>
    <t>101985501</t>
  </si>
  <si>
    <t>04</t>
  </si>
  <si>
    <t>kabeláž</t>
  </si>
  <si>
    <t>43</t>
  </si>
  <si>
    <t>210220020.1</t>
  </si>
  <si>
    <t>-1577656492</t>
  </si>
  <si>
    <t>44</t>
  </si>
  <si>
    <t>354420620</t>
  </si>
  <si>
    <t>pás zemnící 30 x 4 mm FeZn</t>
  </si>
  <si>
    <t>1716854112</t>
  </si>
  <si>
    <t>45</t>
  </si>
  <si>
    <t>354420370</t>
  </si>
  <si>
    <t>-37629691</t>
  </si>
  <si>
    <t>46</t>
  </si>
  <si>
    <t>111633460</t>
  </si>
  <si>
    <t>suspenze hydroizolační asfaltová pro opravu střech</t>
  </si>
  <si>
    <t>1297881695</t>
  </si>
  <si>
    <t>47</t>
  </si>
  <si>
    <t>741122222</t>
  </si>
  <si>
    <t>Montáž kabel Cu plný kulatý žíla 4x10 mm2 uložený volně (např. CYKY)</t>
  </si>
  <si>
    <t>512</t>
  </si>
  <si>
    <t>1004782058</t>
  </si>
  <si>
    <t>48</t>
  </si>
  <si>
    <t>341110760</t>
  </si>
  <si>
    <t>kabel silový s Cu jádrem 1 kV 4x10mm2</t>
  </si>
  <si>
    <t>706619113</t>
  </si>
  <si>
    <t>49</t>
  </si>
  <si>
    <t>741110043</t>
  </si>
  <si>
    <t>Montáž trubka plastová ohebná D přes 35 mm uložená pevně</t>
  </si>
  <si>
    <t>853900377</t>
  </si>
  <si>
    <t>50</t>
  </si>
  <si>
    <t>345713520</t>
  </si>
  <si>
    <t>trubka elektroinstalační ohebná Kopoflex, HDPE+LDPE KF 09063</t>
  </si>
  <si>
    <t>-1773858002</t>
  </si>
  <si>
    <t>51</t>
  </si>
  <si>
    <t>741128022</t>
  </si>
  <si>
    <t>Příplatek k montáži kabelů za zatažení vodiče a kabelu do 2,00 kg</t>
  </si>
  <si>
    <t>1154517851</t>
  </si>
  <si>
    <t>Zemní práce</t>
  </si>
  <si>
    <t>52</t>
  </si>
  <si>
    <t>119001402</t>
  </si>
  <si>
    <t>Dočasné zajištění potrubí ocelového nebo litinového DN do 500 mm</t>
  </si>
  <si>
    <t>-436765237</t>
  </si>
  <si>
    <t>53</t>
  </si>
  <si>
    <t>119001421</t>
  </si>
  <si>
    <t>Dočasné zajištění kabelů a kabelových tratí ze 3 volně ložených kabelů</t>
  </si>
  <si>
    <t>-550840320</t>
  </si>
  <si>
    <t>54</t>
  </si>
  <si>
    <t>119002121</t>
  </si>
  <si>
    <t>Přechodová lávka délky do 2 m včetně zábradlí pro zabezpečení výkopu zřízení</t>
  </si>
  <si>
    <t>1639098705</t>
  </si>
  <si>
    <t>55</t>
  </si>
  <si>
    <t>119002122</t>
  </si>
  <si>
    <t>Přechodová lávka délky do 2 m včetně zábradlí pro zabezpečení výkopu odstranění</t>
  </si>
  <si>
    <t>282282525</t>
  </si>
  <si>
    <t>56</t>
  </si>
  <si>
    <t>171201211</t>
  </si>
  <si>
    <t>Poplatek za uložení odpadu ze sypaniny na skládce (skládkovné)</t>
  </si>
  <si>
    <t>783347298</t>
  </si>
  <si>
    <t>VRN</t>
  </si>
  <si>
    <t>Vedlejší rozpočtové náklady</t>
  </si>
  <si>
    <t>VRN1</t>
  </si>
  <si>
    <t>Průzkumné, geodetické a projektové práce</t>
  </si>
  <si>
    <t>57</t>
  </si>
  <si>
    <t>011314000</t>
  </si>
  <si>
    <t>Archeologický dohled</t>
  </si>
  <si>
    <t>KS</t>
  </si>
  <si>
    <t>1024</t>
  </si>
  <si>
    <t>-1526632575</t>
  </si>
  <si>
    <t>58</t>
  </si>
  <si>
    <t>012103000</t>
  </si>
  <si>
    <t>Geodetické práce před výstavbou</t>
  </si>
  <si>
    <t>km</t>
  </si>
  <si>
    <t>294953251</t>
  </si>
  <si>
    <t>59</t>
  </si>
  <si>
    <t>012303000</t>
  </si>
  <si>
    <t>Geodetické práce po výstavbě</t>
  </si>
  <si>
    <t>-2125249434</t>
  </si>
  <si>
    <t>VRN3</t>
  </si>
  <si>
    <t>Zařízení staveniště</t>
  </si>
  <si>
    <t>60</t>
  </si>
  <si>
    <t>031002000</t>
  </si>
  <si>
    <t>Související práce pro zařízení staveniště</t>
  </si>
  <si>
    <t>872117012</t>
  </si>
  <si>
    <t>61</t>
  </si>
  <si>
    <t>032503000</t>
  </si>
  <si>
    <t>Skládky na staveništi</t>
  </si>
  <si>
    <t>823218452</t>
  </si>
  <si>
    <t>62</t>
  </si>
  <si>
    <t>034002000</t>
  </si>
  <si>
    <t>Zabezpečení staveniště</t>
  </si>
  <si>
    <t>618820355</t>
  </si>
  <si>
    <t>63</t>
  </si>
  <si>
    <t>034303000</t>
  </si>
  <si>
    <t>Dopravní značení na staveništi</t>
  </si>
  <si>
    <t>810835348</t>
  </si>
  <si>
    <t>VRN4</t>
  </si>
  <si>
    <t>Inženýrská činnost</t>
  </si>
  <si>
    <t>044002000</t>
  </si>
  <si>
    <t>Revize</t>
  </si>
  <si>
    <t>1494258303</t>
  </si>
  <si>
    <t>VRN6</t>
  </si>
  <si>
    <t>Územní vlivy</t>
  </si>
  <si>
    <t>65</t>
  </si>
  <si>
    <t>065002000</t>
  </si>
  <si>
    <t>Mimostaveništní doprava materiálů</t>
  </si>
  <si>
    <t>1183458837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</si>
</sst>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4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</xf>
    <xf numFmtId="0" fontId="32" fillId="0" borderId="22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27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29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L14" s="19"/>
      <c r="AM14" s="19"/>
      <c r="AN14" s="31" t="s">
        <v>29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26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27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31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26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31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33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34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35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36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37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38</v>
      </c>
      <c r="E29" s="44"/>
      <c r="F29" s="29" t="s">
        <v>39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40</v>
      </c>
      <c r="G30" s="44"/>
      <c r="H30" s="44"/>
      <c r="I30" s="44"/>
      <c r="J30" s="44"/>
      <c r="K30" s="44"/>
      <c r="L30" s="45">
        <v>0.14999999999999999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41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42</v>
      </c>
      <c r="G32" s="44"/>
      <c r="H32" s="44"/>
      <c r="I32" s="44"/>
      <c r="J32" s="44"/>
      <c r="K32" s="44"/>
      <c r="L32" s="45">
        <v>0.14999999999999999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43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44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45</v>
      </c>
      <c r="U35" s="51"/>
      <c r="V35" s="51"/>
      <c r="W35" s="51"/>
      <c r="X35" s="53" t="s">
        <v>46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47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48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49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50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49</v>
      </c>
      <c r="AI60" s="39"/>
      <c r="AJ60" s="39"/>
      <c r="AK60" s="39"/>
      <c r="AL60" s="39"/>
      <c r="AM60" s="61" t="s">
        <v>50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51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52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49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50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49</v>
      </c>
      <c r="AI75" s="39"/>
      <c r="AJ75" s="39"/>
      <c r="AK75" s="39"/>
      <c r="AL75" s="39"/>
      <c r="AM75" s="61" t="s">
        <v>50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53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2202008ELECTROSUN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Netřebice - chodník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>Netřebice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4. 7. 2022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30</v>
      </c>
      <c r="AJ89" s="37"/>
      <c r="AK89" s="37"/>
      <c r="AL89" s="37"/>
      <c r="AM89" s="77" t="str">
        <f>IF(E17="","",E17)</f>
        <v xml:space="preserve"> </v>
      </c>
      <c r="AN89" s="68"/>
      <c r="AO89" s="68"/>
      <c r="AP89" s="68"/>
      <c r="AQ89" s="37"/>
      <c r="AR89" s="41"/>
      <c r="AS89" s="78" t="s">
        <v>54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28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32</v>
      </c>
      <c r="AJ90" s="37"/>
      <c r="AK90" s="37"/>
      <c r="AL90" s="37"/>
      <c r="AM90" s="77" t="str">
        <f>IF(E20="","",E20)</f>
        <v xml:space="preserve"> 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55</v>
      </c>
      <c r="D92" s="91"/>
      <c r="E92" s="91"/>
      <c r="F92" s="91"/>
      <c r="G92" s="91"/>
      <c r="H92" s="92"/>
      <c r="I92" s="93" t="s">
        <v>56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57</v>
      </c>
      <c r="AH92" s="91"/>
      <c r="AI92" s="91"/>
      <c r="AJ92" s="91"/>
      <c r="AK92" s="91"/>
      <c r="AL92" s="91"/>
      <c r="AM92" s="91"/>
      <c r="AN92" s="93" t="s">
        <v>58</v>
      </c>
      <c r="AO92" s="91"/>
      <c r="AP92" s="95"/>
      <c r="AQ92" s="96" t="s">
        <v>59</v>
      </c>
      <c r="AR92" s="41"/>
      <c r="AS92" s="97" t="s">
        <v>60</v>
      </c>
      <c r="AT92" s="98" t="s">
        <v>61</v>
      </c>
      <c r="AU92" s="98" t="s">
        <v>62</v>
      </c>
      <c r="AV92" s="98" t="s">
        <v>63</v>
      </c>
      <c r="AW92" s="98" t="s">
        <v>64</v>
      </c>
      <c r="AX92" s="98" t="s">
        <v>65</v>
      </c>
      <c r="AY92" s="98" t="s">
        <v>66</v>
      </c>
      <c r="AZ92" s="98" t="s">
        <v>67</v>
      </c>
      <c r="BA92" s="98" t="s">
        <v>68</v>
      </c>
      <c r="BB92" s="98" t="s">
        <v>69</v>
      </c>
      <c r="BC92" s="98" t="s">
        <v>70</v>
      </c>
      <c r="BD92" s="99" t="s">
        <v>71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72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ROUND(AG95,2)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ROUND(AS95,2)</f>
        <v>0</v>
      </c>
      <c r="AT94" s="111">
        <f>ROUND(SUM(AV94:AW94),2)</f>
        <v>0</v>
      </c>
      <c r="AU94" s="112">
        <f>ROUND(AU95,5)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ROUND(AZ95,2)</f>
        <v>0</v>
      </c>
      <c r="BA94" s="111">
        <f>ROUND(BA95,2)</f>
        <v>0</v>
      </c>
      <c r="BB94" s="111">
        <f>ROUND(BB95,2)</f>
        <v>0</v>
      </c>
      <c r="BC94" s="111">
        <f>ROUND(BC95,2)</f>
        <v>0</v>
      </c>
      <c r="BD94" s="113">
        <f>ROUND(BD95,2)</f>
        <v>0</v>
      </c>
      <c r="BE94" s="6"/>
      <c r="BS94" s="114" t="s">
        <v>73</v>
      </c>
      <c r="BT94" s="114" t="s">
        <v>74</v>
      </c>
      <c r="BU94" s="115" t="s">
        <v>75</v>
      </c>
      <c r="BV94" s="114" t="s">
        <v>76</v>
      </c>
      <c r="BW94" s="114" t="s">
        <v>5</v>
      </c>
      <c r="BX94" s="114" t="s">
        <v>77</v>
      </c>
      <c r="CL94" s="114" t="s">
        <v>1</v>
      </c>
    </row>
    <row r="95" s="7" customFormat="1" ht="16.5" customHeight="1">
      <c r="A95" s="116" t="s">
        <v>78</v>
      </c>
      <c r="B95" s="117"/>
      <c r="C95" s="118"/>
      <c r="D95" s="119" t="s">
        <v>79</v>
      </c>
      <c r="E95" s="119"/>
      <c r="F95" s="119"/>
      <c r="G95" s="119"/>
      <c r="H95" s="119"/>
      <c r="I95" s="120"/>
      <c r="J95" s="119" t="s">
        <v>80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'SO01 - Veřejné osvětlení'!J30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81</v>
      </c>
      <c r="AR95" s="123"/>
      <c r="AS95" s="124">
        <v>0</v>
      </c>
      <c r="AT95" s="125">
        <f>ROUND(SUM(AV95:AW95),2)</f>
        <v>0</v>
      </c>
      <c r="AU95" s="126">
        <f>'SO01 - Veřejné osvětlení'!P127</f>
        <v>0</v>
      </c>
      <c r="AV95" s="125">
        <f>'SO01 - Veřejné osvětlení'!J33</f>
        <v>0</v>
      </c>
      <c r="AW95" s="125">
        <f>'SO01 - Veřejné osvětlení'!J34</f>
        <v>0</v>
      </c>
      <c r="AX95" s="125">
        <f>'SO01 - Veřejné osvětlení'!J35</f>
        <v>0</v>
      </c>
      <c r="AY95" s="125">
        <f>'SO01 - Veřejné osvětlení'!J36</f>
        <v>0</v>
      </c>
      <c r="AZ95" s="125">
        <f>'SO01 - Veřejné osvětlení'!F33</f>
        <v>0</v>
      </c>
      <c r="BA95" s="125">
        <f>'SO01 - Veřejné osvětlení'!F34</f>
        <v>0</v>
      </c>
      <c r="BB95" s="125">
        <f>'SO01 - Veřejné osvětlení'!F35</f>
        <v>0</v>
      </c>
      <c r="BC95" s="125">
        <f>'SO01 - Veřejné osvětlení'!F36</f>
        <v>0</v>
      </c>
      <c r="BD95" s="127">
        <f>'SO01 - Veřejné osvětlení'!F37</f>
        <v>0</v>
      </c>
      <c r="BE95" s="7"/>
      <c r="BT95" s="128" t="s">
        <v>82</v>
      </c>
      <c r="BV95" s="128" t="s">
        <v>76</v>
      </c>
      <c r="BW95" s="128" t="s">
        <v>83</v>
      </c>
      <c r="BX95" s="128" t="s">
        <v>5</v>
      </c>
      <c r="CL95" s="128" t="s">
        <v>1</v>
      </c>
      <c r="CM95" s="128" t="s">
        <v>84</v>
      </c>
    </row>
    <row r="96" s="2" customFormat="1" ht="30" customHeight="1">
      <c r="A96" s="35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41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="2" customFormat="1" ht="6.96" customHeight="1">
      <c r="A97" s="35"/>
      <c r="B97" s="63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</sheetData>
  <sheetProtection sheet="1" formatColumns="0" formatRows="0" objects="1" scenarios="1" spinCount="100000" saltValue="Mt4DKU3lEcstGfLd95yKBuE0UcN2D+qKxnackn0UYk5xU7TrwjuJ00NMA5ogdn0drFwbKwqN4yRG2CrQo/uezw==" hashValue="7osv54879MA/UFizJYQNfxmn/ICX3tXGOnIOvT5iFyQPDz1HjYo5ZJAmZPVCRZpQrfj4yj7fxBYfjz9stH+GAw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SO01 - Veřejné osvětlení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83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17"/>
      <c r="AT3" s="14" t="s">
        <v>84</v>
      </c>
    </row>
    <row r="4" s="1" customFormat="1" ht="24.96" customHeight="1">
      <c r="B4" s="17"/>
      <c r="D4" s="131" t="s">
        <v>85</v>
      </c>
      <c r="L4" s="17"/>
      <c r="M4" s="132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3" t="s">
        <v>16</v>
      </c>
      <c r="L6" s="17"/>
    </row>
    <row r="7" s="1" customFormat="1" ht="16.5" customHeight="1">
      <c r="B7" s="17"/>
      <c r="E7" s="134" t="str">
        <f>'Rekapitulace stavby'!K6</f>
        <v>Netřebice - chodník</v>
      </c>
      <c r="F7" s="133"/>
      <c r="G7" s="133"/>
      <c r="H7" s="133"/>
      <c r="L7" s="17"/>
    </row>
    <row r="8" s="2" customFormat="1" ht="12" customHeight="1">
      <c r="A8" s="35"/>
      <c r="B8" s="41"/>
      <c r="C8" s="35"/>
      <c r="D8" s="133" t="s">
        <v>86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5" t="s">
        <v>87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3" t="s">
        <v>18</v>
      </c>
      <c r="E11" s="35"/>
      <c r="F11" s="136" t="s">
        <v>1</v>
      </c>
      <c r="G11" s="35"/>
      <c r="H11" s="35"/>
      <c r="I11" s="133" t="s">
        <v>19</v>
      </c>
      <c r="J11" s="136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3" t="s">
        <v>20</v>
      </c>
      <c r="E12" s="35"/>
      <c r="F12" s="136" t="s">
        <v>21</v>
      </c>
      <c r="G12" s="35"/>
      <c r="H12" s="35"/>
      <c r="I12" s="133" t="s">
        <v>22</v>
      </c>
      <c r="J12" s="137" t="str">
        <f>'Rekapitulace stavby'!AN8</f>
        <v>4. 7. 2022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3" t="s">
        <v>24</v>
      </c>
      <c r="E14" s="35"/>
      <c r="F14" s="35"/>
      <c r="G14" s="35"/>
      <c r="H14" s="35"/>
      <c r="I14" s="133" t="s">
        <v>25</v>
      </c>
      <c r="J14" s="136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36" t="str">
        <f>IF('Rekapitulace stavby'!E11="","",'Rekapitulace stavby'!E11)</f>
        <v xml:space="preserve"> </v>
      </c>
      <c r="F15" s="35"/>
      <c r="G15" s="35"/>
      <c r="H15" s="35"/>
      <c r="I15" s="133" t="s">
        <v>27</v>
      </c>
      <c r="J15" s="136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3" t="s">
        <v>28</v>
      </c>
      <c r="E17" s="35"/>
      <c r="F17" s="35"/>
      <c r="G17" s="35"/>
      <c r="H17" s="35"/>
      <c r="I17" s="133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36"/>
      <c r="G18" s="136"/>
      <c r="H18" s="136"/>
      <c r="I18" s="133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3" t="s">
        <v>30</v>
      </c>
      <c r="E20" s="35"/>
      <c r="F20" s="35"/>
      <c r="G20" s="35"/>
      <c r="H20" s="35"/>
      <c r="I20" s="133" t="s">
        <v>25</v>
      </c>
      <c r="J20" s="136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36" t="str">
        <f>IF('Rekapitulace stavby'!E17="","",'Rekapitulace stavby'!E17)</f>
        <v xml:space="preserve"> </v>
      </c>
      <c r="F21" s="35"/>
      <c r="G21" s="35"/>
      <c r="H21" s="35"/>
      <c r="I21" s="133" t="s">
        <v>27</v>
      </c>
      <c r="J21" s="136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3" t="s">
        <v>32</v>
      </c>
      <c r="E23" s="35"/>
      <c r="F23" s="35"/>
      <c r="G23" s="35"/>
      <c r="H23" s="35"/>
      <c r="I23" s="133" t="s">
        <v>25</v>
      </c>
      <c r="J23" s="136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36" t="str">
        <f>IF('Rekapitulace stavby'!E20="","",'Rekapitulace stavby'!E20)</f>
        <v xml:space="preserve"> </v>
      </c>
      <c r="F24" s="35"/>
      <c r="G24" s="35"/>
      <c r="H24" s="35"/>
      <c r="I24" s="133" t="s">
        <v>27</v>
      </c>
      <c r="J24" s="136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3" t="s">
        <v>33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38"/>
      <c r="B27" s="139"/>
      <c r="C27" s="138"/>
      <c r="D27" s="138"/>
      <c r="E27" s="140" t="s">
        <v>1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2"/>
      <c r="E29" s="142"/>
      <c r="F29" s="142"/>
      <c r="G29" s="142"/>
      <c r="H29" s="142"/>
      <c r="I29" s="142"/>
      <c r="J29" s="142"/>
      <c r="K29" s="142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3" t="s">
        <v>34</v>
      </c>
      <c r="E30" s="35"/>
      <c r="F30" s="35"/>
      <c r="G30" s="35"/>
      <c r="H30" s="35"/>
      <c r="I30" s="35"/>
      <c r="J30" s="144">
        <f>ROUND(J127,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2"/>
      <c r="E31" s="142"/>
      <c r="F31" s="142"/>
      <c r="G31" s="142"/>
      <c r="H31" s="142"/>
      <c r="I31" s="142"/>
      <c r="J31" s="142"/>
      <c r="K31" s="142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5" t="s">
        <v>36</v>
      </c>
      <c r="G32" s="35"/>
      <c r="H32" s="35"/>
      <c r="I32" s="145" t="s">
        <v>35</v>
      </c>
      <c r="J32" s="145" t="s">
        <v>37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46" t="s">
        <v>38</v>
      </c>
      <c r="E33" s="133" t="s">
        <v>39</v>
      </c>
      <c r="F33" s="147">
        <f>ROUND((SUM(BE127:BE192)),  2)</f>
        <v>0</v>
      </c>
      <c r="G33" s="35"/>
      <c r="H33" s="35"/>
      <c r="I33" s="148">
        <v>0.20999999999999999</v>
      </c>
      <c r="J33" s="147">
        <f>ROUND(((SUM(BE127:BE192))*I33),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3" t="s">
        <v>40</v>
      </c>
      <c r="F34" s="147">
        <f>ROUND((SUM(BF127:BF192)),  2)</f>
        <v>0</v>
      </c>
      <c r="G34" s="35"/>
      <c r="H34" s="35"/>
      <c r="I34" s="148">
        <v>0.14999999999999999</v>
      </c>
      <c r="J34" s="147">
        <f>ROUND(((SUM(BF127:BF192))*I34),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3" t="s">
        <v>41</v>
      </c>
      <c r="F35" s="147">
        <f>ROUND((SUM(BG127:BG192)),  2)</f>
        <v>0</v>
      </c>
      <c r="G35" s="35"/>
      <c r="H35" s="35"/>
      <c r="I35" s="148">
        <v>0.20999999999999999</v>
      </c>
      <c r="J35" s="147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3" t="s">
        <v>42</v>
      </c>
      <c r="F36" s="147">
        <f>ROUND((SUM(BH127:BH192)),  2)</f>
        <v>0</v>
      </c>
      <c r="G36" s="35"/>
      <c r="H36" s="35"/>
      <c r="I36" s="148">
        <v>0.14999999999999999</v>
      </c>
      <c r="J36" s="147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3" t="s">
        <v>43</v>
      </c>
      <c r="F37" s="147">
        <f>ROUND((SUM(BI127:BI192)),  2)</f>
        <v>0</v>
      </c>
      <c r="G37" s="35"/>
      <c r="H37" s="35"/>
      <c r="I37" s="148">
        <v>0</v>
      </c>
      <c r="J37" s="147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49"/>
      <c r="D39" s="150" t="s">
        <v>44</v>
      </c>
      <c r="E39" s="151"/>
      <c r="F39" s="151"/>
      <c r="G39" s="152" t="s">
        <v>45</v>
      </c>
      <c r="H39" s="153" t="s">
        <v>46</v>
      </c>
      <c r="I39" s="151"/>
      <c r="J39" s="154">
        <f>SUM(J30:J37)</f>
        <v>0</v>
      </c>
      <c r="K39" s="155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56" t="s">
        <v>47</v>
      </c>
      <c r="E50" s="157"/>
      <c r="F50" s="157"/>
      <c r="G50" s="156" t="s">
        <v>48</v>
      </c>
      <c r="H50" s="157"/>
      <c r="I50" s="157"/>
      <c r="J50" s="157"/>
      <c r="K50" s="157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58" t="s">
        <v>49</v>
      </c>
      <c r="E61" s="159"/>
      <c r="F61" s="160" t="s">
        <v>50</v>
      </c>
      <c r="G61" s="158" t="s">
        <v>49</v>
      </c>
      <c r="H61" s="159"/>
      <c r="I61" s="159"/>
      <c r="J61" s="161" t="s">
        <v>50</v>
      </c>
      <c r="K61" s="159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56" t="s">
        <v>51</v>
      </c>
      <c r="E65" s="162"/>
      <c r="F65" s="162"/>
      <c r="G65" s="156" t="s">
        <v>52</v>
      </c>
      <c r="H65" s="162"/>
      <c r="I65" s="162"/>
      <c r="J65" s="162"/>
      <c r="K65" s="162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58" t="s">
        <v>49</v>
      </c>
      <c r="E76" s="159"/>
      <c r="F76" s="160" t="s">
        <v>50</v>
      </c>
      <c r="G76" s="158" t="s">
        <v>49</v>
      </c>
      <c r="H76" s="159"/>
      <c r="I76" s="159"/>
      <c r="J76" s="161" t="s">
        <v>50</v>
      </c>
      <c r="K76" s="159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3"/>
      <c r="C77" s="164"/>
      <c r="D77" s="164"/>
      <c r="E77" s="164"/>
      <c r="F77" s="164"/>
      <c r="G77" s="164"/>
      <c r="H77" s="164"/>
      <c r="I77" s="164"/>
      <c r="J77" s="164"/>
      <c r="K77" s="164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5"/>
      <c r="C81" s="166"/>
      <c r="D81" s="166"/>
      <c r="E81" s="166"/>
      <c r="F81" s="166"/>
      <c r="G81" s="166"/>
      <c r="H81" s="166"/>
      <c r="I81" s="166"/>
      <c r="J81" s="166"/>
      <c r="K81" s="166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88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67" t="str">
        <f>E7</f>
        <v>Netřebice - chodník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86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SO01 - Veřejné osvětlení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>Netřebice</v>
      </c>
      <c r="G89" s="37"/>
      <c r="H89" s="37"/>
      <c r="I89" s="29" t="s">
        <v>22</v>
      </c>
      <c r="J89" s="76" t="str">
        <f>IF(J12="","",J12)</f>
        <v>4. 7. 2022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30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68" t="s">
        <v>89</v>
      </c>
      <c r="D94" s="169"/>
      <c r="E94" s="169"/>
      <c r="F94" s="169"/>
      <c r="G94" s="169"/>
      <c r="H94" s="169"/>
      <c r="I94" s="169"/>
      <c r="J94" s="170" t="s">
        <v>90</v>
      </c>
      <c r="K94" s="169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1" t="s">
        <v>91</v>
      </c>
      <c r="D96" s="37"/>
      <c r="E96" s="37"/>
      <c r="F96" s="37"/>
      <c r="G96" s="37"/>
      <c r="H96" s="37"/>
      <c r="I96" s="37"/>
      <c r="J96" s="107">
        <f>J127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92</v>
      </c>
    </row>
    <row r="97" s="9" customFormat="1" ht="24.96" customHeight="1">
      <c r="A97" s="9"/>
      <c r="B97" s="172"/>
      <c r="C97" s="173"/>
      <c r="D97" s="174" t="s">
        <v>93</v>
      </c>
      <c r="E97" s="175"/>
      <c r="F97" s="175"/>
      <c r="G97" s="175"/>
      <c r="H97" s="175"/>
      <c r="I97" s="175"/>
      <c r="J97" s="176">
        <f>J128</f>
        <v>0</v>
      </c>
      <c r="K97" s="173"/>
      <c r="L97" s="17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78"/>
      <c r="C98" s="179"/>
      <c r="D98" s="180" t="s">
        <v>94</v>
      </c>
      <c r="E98" s="181"/>
      <c r="F98" s="181"/>
      <c r="G98" s="181"/>
      <c r="H98" s="181"/>
      <c r="I98" s="181"/>
      <c r="J98" s="182">
        <f>J129</f>
        <v>0</v>
      </c>
      <c r="K98" s="179"/>
      <c r="L98" s="18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8"/>
      <c r="C99" s="179"/>
      <c r="D99" s="180" t="s">
        <v>95</v>
      </c>
      <c r="E99" s="181"/>
      <c r="F99" s="181"/>
      <c r="G99" s="181"/>
      <c r="H99" s="181"/>
      <c r="I99" s="181"/>
      <c r="J99" s="182">
        <f>J140</f>
        <v>0</v>
      </c>
      <c r="K99" s="179"/>
      <c r="L99" s="18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8"/>
      <c r="C100" s="179"/>
      <c r="D100" s="180" t="s">
        <v>96</v>
      </c>
      <c r="E100" s="181"/>
      <c r="F100" s="181"/>
      <c r="G100" s="181"/>
      <c r="H100" s="181"/>
      <c r="I100" s="181"/>
      <c r="J100" s="182">
        <f>J145</f>
        <v>0</v>
      </c>
      <c r="K100" s="179"/>
      <c r="L100" s="18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8"/>
      <c r="C101" s="179"/>
      <c r="D101" s="180" t="s">
        <v>97</v>
      </c>
      <c r="E101" s="181"/>
      <c r="F101" s="181"/>
      <c r="G101" s="181"/>
      <c r="H101" s="181"/>
      <c r="I101" s="181"/>
      <c r="J101" s="182">
        <f>J163</f>
        <v>0</v>
      </c>
      <c r="K101" s="179"/>
      <c r="L101" s="18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8"/>
      <c r="C102" s="179"/>
      <c r="D102" s="180" t="s">
        <v>98</v>
      </c>
      <c r="E102" s="181"/>
      <c r="F102" s="181"/>
      <c r="G102" s="181"/>
      <c r="H102" s="181"/>
      <c r="I102" s="181"/>
      <c r="J102" s="182">
        <f>J173</f>
        <v>0</v>
      </c>
      <c r="K102" s="179"/>
      <c r="L102" s="18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2"/>
      <c r="C103" s="173"/>
      <c r="D103" s="174" t="s">
        <v>99</v>
      </c>
      <c r="E103" s="175"/>
      <c r="F103" s="175"/>
      <c r="G103" s="175"/>
      <c r="H103" s="175"/>
      <c r="I103" s="175"/>
      <c r="J103" s="176">
        <f>J179</f>
        <v>0</v>
      </c>
      <c r="K103" s="173"/>
      <c r="L103" s="177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78"/>
      <c r="C104" s="179"/>
      <c r="D104" s="180" t="s">
        <v>100</v>
      </c>
      <c r="E104" s="181"/>
      <c r="F104" s="181"/>
      <c r="G104" s="181"/>
      <c r="H104" s="181"/>
      <c r="I104" s="181"/>
      <c r="J104" s="182">
        <f>J180</f>
        <v>0</v>
      </c>
      <c r="K104" s="179"/>
      <c r="L104" s="18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78"/>
      <c r="C105" s="179"/>
      <c r="D105" s="180" t="s">
        <v>101</v>
      </c>
      <c r="E105" s="181"/>
      <c r="F105" s="181"/>
      <c r="G105" s="181"/>
      <c r="H105" s="181"/>
      <c r="I105" s="181"/>
      <c r="J105" s="182">
        <f>J184</f>
        <v>0</v>
      </c>
      <c r="K105" s="179"/>
      <c r="L105" s="18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78"/>
      <c r="C106" s="179"/>
      <c r="D106" s="180" t="s">
        <v>102</v>
      </c>
      <c r="E106" s="181"/>
      <c r="F106" s="181"/>
      <c r="G106" s="181"/>
      <c r="H106" s="181"/>
      <c r="I106" s="181"/>
      <c r="J106" s="182">
        <f>J189</f>
        <v>0</v>
      </c>
      <c r="K106" s="179"/>
      <c r="L106" s="18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78"/>
      <c r="C107" s="179"/>
      <c r="D107" s="180" t="s">
        <v>103</v>
      </c>
      <c r="E107" s="181"/>
      <c r="F107" s="181"/>
      <c r="G107" s="181"/>
      <c r="H107" s="181"/>
      <c r="I107" s="181"/>
      <c r="J107" s="182">
        <f>J191</f>
        <v>0</v>
      </c>
      <c r="K107" s="179"/>
      <c r="L107" s="18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63"/>
      <c r="C109" s="64"/>
      <c r="D109" s="64"/>
      <c r="E109" s="64"/>
      <c r="F109" s="64"/>
      <c r="G109" s="64"/>
      <c r="H109" s="64"/>
      <c r="I109" s="64"/>
      <c r="J109" s="64"/>
      <c r="K109" s="64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3" s="2" customFormat="1" ht="6.96" customHeight="1">
      <c r="A113" s="35"/>
      <c r="B113" s="65"/>
      <c r="C113" s="66"/>
      <c r="D113" s="66"/>
      <c r="E113" s="66"/>
      <c r="F113" s="66"/>
      <c r="G113" s="66"/>
      <c r="H113" s="66"/>
      <c r="I113" s="66"/>
      <c r="J113" s="66"/>
      <c r="K113" s="66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24.96" customHeight="1">
      <c r="A114" s="35"/>
      <c r="B114" s="36"/>
      <c r="C114" s="20" t="s">
        <v>104</v>
      </c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16</v>
      </c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6.5" customHeight="1">
      <c r="A117" s="35"/>
      <c r="B117" s="36"/>
      <c r="C117" s="37"/>
      <c r="D117" s="37"/>
      <c r="E117" s="167" t="str">
        <f>E7</f>
        <v>Netřebice - chodník</v>
      </c>
      <c r="F117" s="29"/>
      <c r="G117" s="29"/>
      <c r="H117" s="29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86</v>
      </c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6.5" customHeight="1">
      <c r="A119" s="35"/>
      <c r="B119" s="36"/>
      <c r="C119" s="37"/>
      <c r="D119" s="37"/>
      <c r="E119" s="73" t="str">
        <f>E9</f>
        <v>SO01 - Veřejné osvětlení</v>
      </c>
      <c r="F119" s="37"/>
      <c r="G119" s="37"/>
      <c r="H119" s="37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2" customHeight="1">
      <c r="A121" s="35"/>
      <c r="B121" s="36"/>
      <c r="C121" s="29" t="s">
        <v>20</v>
      </c>
      <c r="D121" s="37"/>
      <c r="E121" s="37"/>
      <c r="F121" s="24" t="str">
        <f>F12</f>
        <v>Netřebice</v>
      </c>
      <c r="G121" s="37"/>
      <c r="H121" s="37"/>
      <c r="I121" s="29" t="s">
        <v>22</v>
      </c>
      <c r="J121" s="76" t="str">
        <f>IF(J12="","",J12)</f>
        <v>4. 7. 2022</v>
      </c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5.15" customHeight="1">
      <c r="A123" s="35"/>
      <c r="B123" s="36"/>
      <c r="C123" s="29" t="s">
        <v>24</v>
      </c>
      <c r="D123" s="37"/>
      <c r="E123" s="37"/>
      <c r="F123" s="24" t="str">
        <f>E15</f>
        <v xml:space="preserve"> </v>
      </c>
      <c r="G123" s="37"/>
      <c r="H123" s="37"/>
      <c r="I123" s="29" t="s">
        <v>30</v>
      </c>
      <c r="J123" s="33" t="str">
        <f>E21</f>
        <v xml:space="preserve"> </v>
      </c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5.15" customHeight="1">
      <c r="A124" s="35"/>
      <c r="B124" s="36"/>
      <c r="C124" s="29" t="s">
        <v>28</v>
      </c>
      <c r="D124" s="37"/>
      <c r="E124" s="37"/>
      <c r="F124" s="24" t="str">
        <f>IF(E18="","",E18)</f>
        <v>Vyplň údaj</v>
      </c>
      <c r="G124" s="37"/>
      <c r="H124" s="37"/>
      <c r="I124" s="29" t="s">
        <v>32</v>
      </c>
      <c r="J124" s="33" t="str">
        <f>E24</f>
        <v xml:space="preserve"> </v>
      </c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0.32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11" customFormat="1" ht="29.28" customHeight="1">
      <c r="A126" s="184"/>
      <c r="B126" s="185"/>
      <c r="C126" s="186" t="s">
        <v>105</v>
      </c>
      <c r="D126" s="187" t="s">
        <v>59</v>
      </c>
      <c r="E126" s="187" t="s">
        <v>55</v>
      </c>
      <c r="F126" s="187" t="s">
        <v>56</v>
      </c>
      <c r="G126" s="187" t="s">
        <v>106</v>
      </c>
      <c r="H126" s="187" t="s">
        <v>107</v>
      </c>
      <c r="I126" s="187" t="s">
        <v>108</v>
      </c>
      <c r="J126" s="188" t="s">
        <v>90</v>
      </c>
      <c r="K126" s="189" t="s">
        <v>109</v>
      </c>
      <c r="L126" s="190"/>
      <c r="M126" s="97" t="s">
        <v>1</v>
      </c>
      <c r="N126" s="98" t="s">
        <v>38</v>
      </c>
      <c r="O126" s="98" t="s">
        <v>110</v>
      </c>
      <c r="P126" s="98" t="s">
        <v>111</v>
      </c>
      <c r="Q126" s="98" t="s">
        <v>112</v>
      </c>
      <c r="R126" s="98" t="s">
        <v>113</v>
      </c>
      <c r="S126" s="98" t="s">
        <v>114</v>
      </c>
      <c r="T126" s="99" t="s">
        <v>115</v>
      </c>
      <c r="U126" s="184"/>
      <c r="V126" s="184"/>
      <c r="W126" s="184"/>
      <c r="X126" s="184"/>
      <c r="Y126" s="184"/>
      <c r="Z126" s="184"/>
      <c r="AA126" s="184"/>
      <c r="AB126" s="184"/>
      <c r="AC126" s="184"/>
      <c r="AD126" s="184"/>
      <c r="AE126" s="184"/>
    </row>
    <row r="127" s="2" customFormat="1" ht="22.8" customHeight="1">
      <c r="A127" s="35"/>
      <c r="B127" s="36"/>
      <c r="C127" s="104" t="s">
        <v>116</v>
      </c>
      <c r="D127" s="37"/>
      <c r="E127" s="37"/>
      <c r="F127" s="37"/>
      <c r="G127" s="37"/>
      <c r="H127" s="37"/>
      <c r="I127" s="37"/>
      <c r="J127" s="191">
        <f>BK127</f>
        <v>0</v>
      </c>
      <c r="K127" s="37"/>
      <c r="L127" s="41"/>
      <c r="M127" s="100"/>
      <c r="N127" s="192"/>
      <c r="O127" s="101"/>
      <c r="P127" s="193">
        <f>P128+P179</f>
        <v>0</v>
      </c>
      <c r="Q127" s="101"/>
      <c r="R127" s="193">
        <f>R128+R179</f>
        <v>18.449438099999998</v>
      </c>
      <c r="S127" s="101"/>
      <c r="T127" s="194">
        <f>T128+T179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4" t="s">
        <v>73</v>
      </c>
      <c r="AU127" s="14" t="s">
        <v>92</v>
      </c>
      <c r="BK127" s="195">
        <f>BK128+BK179</f>
        <v>0</v>
      </c>
    </row>
    <row r="128" s="12" customFormat="1" ht="25.92" customHeight="1">
      <c r="A128" s="12"/>
      <c r="B128" s="196"/>
      <c r="C128" s="197"/>
      <c r="D128" s="198" t="s">
        <v>73</v>
      </c>
      <c r="E128" s="199" t="s">
        <v>117</v>
      </c>
      <c r="F128" s="199" t="s">
        <v>117</v>
      </c>
      <c r="G128" s="197"/>
      <c r="H128" s="197"/>
      <c r="I128" s="200"/>
      <c r="J128" s="201">
        <f>BK128</f>
        <v>0</v>
      </c>
      <c r="K128" s="197"/>
      <c r="L128" s="202"/>
      <c r="M128" s="203"/>
      <c r="N128" s="204"/>
      <c r="O128" s="204"/>
      <c r="P128" s="205">
        <f>P129+P140+P145+P163+P173</f>
        <v>0</v>
      </c>
      <c r="Q128" s="204"/>
      <c r="R128" s="205">
        <f>R129+R140+R145+R163+R173</f>
        <v>18.449438099999998</v>
      </c>
      <c r="S128" s="204"/>
      <c r="T128" s="206">
        <f>T129+T140+T145+T163+T173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7" t="s">
        <v>82</v>
      </c>
      <c r="AT128" s="208" t="s">
        <v>73</v>
      </c>
      <c r="AU128" s="208" t="s">
        <v>74</v>
      </c>
      <c r="AY128" s="207" t="s">
        <v>118</v>
      </c>
      <c r="BK128" s="209">
        <f>BK129+BK140+BK145+BK163+BK173</f>
        <v>0</v>
      </c>
    </row>
    <row r="129" s="12" customFormat="1" ht="22.8" customHeight="1">
      <c r="A129" s="12"/>
      <c r="B129" s="196"/>
      <c r="C129" s="197"/>
      <c r="D129" s="198" t="s">
        <v>73</v>
      </c>
      <c r="E129" s="210" t="s">
        <v>119</v>
      </c>
      <c r="F129" s="210" t="s">
        <v>120</v>
      </c>
      <c r="G129" s="197"/>
      <c r="H129" s="197"/>
      <c r="I129" s="200"/>
      <c r="J129" s="211">
        <f>BK129</f>
        <v>0</v>
      </c>
      <c r="K129" s="197"/>
      <c r="L129" s="202"/>
      <c r="M129" s="203"/>
      <c r="N129" s="204"/>
      <c r="O129" s="204"/>
      <c r="P129" s="205">
        <f>SUM(P130:P139)</f>
        <v>0</v>
      </c>
      <c r="Q129" s="204"/>
      <c r="R129" s="205">
        <f>SUM(R130:R139)</f>
        <v>15.0148125</v>
      </c>
      <c r="S129" s="204"/>
      <c r="T129" s="206">
        <f>SUM(T130:T139)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7" t="s">
        <v>82</v>
      </c>
      <c r="AT129" s="208" t="s">
        <v>73</v>
      </c>
      <c r="AU129" s="208" t="s">
        <v>82</v>
      </c>
      <c r="AY129" s="207" t="s">
        <v>118</v>
      </c>
      <c r="BK129" s="209">
        <f>SUM(BK130:BK139)</f>
        <v>0</v>
      </c>
    </row>
    <row r="130" s="2" customFormat="1" ht="33" customHeight="1">
      <c r="A130" s="35"/>
      <c r="B130" s="36"/>
      <c r="C130" s="212" t="s">
        <v>82</v>
      </c>
      <c r="D130" s="212" t="s">
        <v>121</v>
      </c>
      <c r="E130" s="213" t="s">
        <v>122</v>
      </c>
      <c r="F130" s="214" t="s">
        <v>123</v>
      </c>
      <c r="G130" s="215" t="s">
        <v>124</v>
      </c>
      <c r="H130" s="216">
        <v>13.5</v>
      </c>
      <c r="I130" s="217"/>
      <c r="J130" s="218">
        <f>ROUND(I130*H130,2)</f>
        <v>0</v>
      </c>
      <c r="K130" s="219"/>
      <c r="L130" s="41"/>
      <c r="M130" s="220" t="s">
        <v>1</v>
      </c>
      <c r="N130" s="221" t="s">
        <v>39</v>
      </c>
      <c r="O130" s="88"/>
      <c r="P130" s="222">
        <f>O130*H130</f>
        <v>0</v>
      </c>
      <c r="Q130" s="222">
        <v>0</v>
      </c>
      <c r="R130" s="222">
        <f>Q130*H130</f>
        <v>0</v>
      </c>
      <c r="S130" s="222">
        <v>0</v>
      </c>
      <c r="T130" s="223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4" t="s">
        <v>125</v>
      </c>
      <c r="AT130" s="224" t="s">
        <v>121</v>
      </c>
      <c r="AU130" s="224" t="s">
        <v>84</v>
      </c>
      <c r="AY130" s="14" t="s">
        <v>118</v>
      </c>
      <c r="BE130" s="225">
        <f>IF(N130="základní",J130,0)</f>
        <v>0</v>
      </c>
      <c r="BF130" s="225">
        <f>IF(N130="snížená",J130,0)</f>
        <v>0</v>
      </c>
      <c r="BG130" s="225">
        <f>IF(N130="zákl. přenesená",J130,0)</f>
        <v>0</v>
      </c>
      <c r="BH130" s="225">
        <f>IF(N130="sníž. přenesená",J130,0)</f>
        <v>0</v>
      </c>
      <c r="BI130" s="225">
        <f>IF(N130="nulová",J130,0)</f>
        <v>0</v>
      </c>
      <c r="BJ130" s="14" t="s">
        <v>82</v>
      </c>
      <c r="BK130" s="225">
        <f>ROUND(I130*H130,2)</f>
        <v>0</v>
      </c>
      <c r="BL130" s="14" t="s">
        <v>125</v>
      </c>
      <c r="BM130" s="224" t="s">
        <v>126</v>
      </c>
    </row>
    <row r="131" s="2" customFormat="1" ht="33" customHeight="1">
      <c r="A131" s="35"/>
      <c r="B131" s="36"/>
      <c r="C131" s="212" t="s">
        <v>84</v>
      </c>
      <c r="D131" s="212" t="s">
        <v>121</v>
      </c>
      <c r="E131" s="213" t="s">
        <v>127</v>
      </c>
      <c r="F131" s="214" t="s">
        <v>128</v>
      </c>
      <c r="G131" s="215" t="s">
        <v>124</v>
      </c>
      <c r="H131" s="216">
        <v>13.5</v>
      </c>
      <c r="I131" s="217"/>
      <c r="J131" s="218">
        <f>ROUND(I131*H131,2)</f>
        <v>0</v>
      </c>
      <c r="K131" s="219"/>
      <c r="L131" s="41"/>
      <c r="M131" s="220" t="s">
        <v>1</v>
      </c>
      <c r="N131" s="221" t="s">
        <v>39</v>
      </c>
      <c r="O131" s="88"/>
      <c r="P131" s="222">
        <f>O131*H131</f>
        <v>0</v>
      </c>
      <c r="Q131" s="222">
        <v>0</v>
      </c>
      <c r="R131" s="222">
        <f>Q131*H131</f>
        <v>0</v>
      </c>
      <c r="S131" s="222">
        <v>0</v>
      </c>
      <c r="T131" s="223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4" t="s">
        <v>125</v>
      </c>
      <c r="AT131" s="224" t="s">
        <v>121</v>
      </c>
      <c r="AU131" s="224" t="s">
        <v>84</v>
      </c>
      <c r="AY131" s="14" t="s">
        <v>118</v>
      </c>
      <c r="BE131" s="225">
        <f>IF(N131="základní",J131,0)</f>
        <v>0</v>
      </c>
      <c r="BF131" s="225">
        <f>IF(N131="snížená",J131,0)</f>
        <v>0</v>
      </c>
      <c r="BG131" s="225">
        <f>IF(N131="zákl. přenesená",J131,0)</f>
        <v>0</v>
      </c>
      <c r="BH131" s="225">
        <f>IF(N131="sníž. přenesená",J131,0)</f>
        <v>0</v>
      </c>
      <c r="BI131" s="225">
        <f>IF(N131="nulová",J131,0)</f>
        <v>0</v>
      </c>
      <c r="BJ131" s="14" t="s">
        <v>82</v>
      </c>
      <c r="BK131" s="225">
        <f>ROUND(I131*H131,2)</f>
        <v>0</v>
      </c>
      <c r="BL131" s="14" t="s">
        <v>125</v>
      </c>
      <c r="BM131" s="224" t="s">
        <v>129</v>
      </c>
    </row>
    <row r="132" s="2" customFormat="1" ht="21.75" customHeight="1">
      <c r="A132" s="35"/>
      <c r="B132" s="36"/>
      <c r="C132" s="212" t="s">
        <v>130</v>
      </c>
      <c r="D132" s="212" t="s">
        <v>121</v>
      </c>
      <c r="E132" s="213" t="s">
        <v>131</v>
      </c>
      <c r="F132" s="214" t="s">
        <v>132</v>
      </c>
      <c r="G132" s="215" t="s">
        <v>133</v>
      </c>
      <c r="H132" s="216">
        <v>75</v>
      </c>
      <c r="I132" s="217"/>
      <c r="J132" s="218">
        <f>ROUND(I132*H132,2)</f>
        <v>0</v>
      </c>
      <c r="K132" s="219"/>
      <c r="L132" s="41"/>
      <c r="M132" s="220" t="s">
        <v>1</v>
      </c>
      <c r="N132" s="221" t="s">
        <v>39</v>
      </c>
      <c r="O132" s="88"/>
      <c r="P132" s="222">
        <f>O132*H132</f>
        <v>0</v>
      </c>
      <c r="Q132" s="222">
        <v>0.20015</v>
      </c>
      <c r="R132" s="222">
        <f>Q132*H132</f>
        <v>15.01125</v>
      </c>
      <c r="S132" s="222">
        <v>0</v>
      </c>
      <c r="T132" s="223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4" t="s">
        <v>134</v>
      </c>
      <c r="AT132" s="224" t="s">
        <v>121</v>
      </c>
      <c r="AU132" s="224" t="s">
        <v>84</v>
      </c>
      <c r="AY132" s="14" t="s">
        <v>118</v>
      </c>
      <c r="BE132" s="225">
        <f>IF(N132="základní",J132,0)</f>
        <v>0</v>
      </c>
      <c r="BF132" s="225">
        <f>IF(N132="snížená",J132,0)</f>
        <v>0</v>
      </c>
      <c r="BG132" s="225">
        <f>IF(N132="zákl. přenesená",J132,0)</f>
        <v>0</v>
      </c>
      <c r="BH132" s="225">
        <f>IF(N132="sníž. přenesená",J132,0)</f>
        <v>0</v>
      </c>
      <c r="BI132" s="225">
        <f>IF(N132="nulová",J132,0)</f>
        <v>0</v>
      </c>
      <c r="BJ132" s="14" t="s">
        <v>82</v>
      </c>
      <c r="BK132" s="225">
        <f>ROUND(I132*H132,2)</f>
        <v>0</v>
      </c>
      <c r="BL132" s="14" t="s">
        <v>134</v>
      </c>
      <c r="BM132" s="224" t="s">
        <v>135</v>
      </c>
    </row>
    <row r="133" s="2" customFormat="1" ht="21.75" customHeight="1">
      <c r="A133" s="35"/>
      <c r="B133" s="36"/>
      <c r="C133" s="212" t="s">
        <v>136</v>
      </c>
      <c r="D133" s="212" t="s">
        <v>121</v>
      </c>
      <c r="E133" s="213" t="s">
        <v>137</v>
      </c>
      <c r="F133" s="214" t="s">
        <v>138</v>
      </c>
      <c r="G133" s="215" t="s">
        <v>139</v>
      </c>
      <c r="H133" s="216">
        <v>56.25</v>
      </c>
      <c r="I133" s="217"/>
      <c r="J133" s="218">
        <f>ROUND(I133*H133,2)</f>
        <v>0</v>
      </c>
      <c r="K133" s="219"/>
      <c r="L133" s="41"/>
      <c r="M133" s="220" t="s">
        <v>1</v>
      </c>
      <c r="N133" s="221" t="s">
        <v>39</v>
      </c>
      <c r="O133" s="88"/>
      <c r="P133" s="222">
        <f>O133*H133</f>
        <v>0</v>
      </c>
      <c r="Q133" s="222">
        <v>0</v>
      </c>
      <c r="R133" s="222">
        <f>Q133*H133</f>
        <v>0</v>
      </c>
      <c r="S133" s="222">
        <v>0</v>
      </c>
      <c r="T133" s="223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4" t="s">
        <v>134</v>
      </c>
      <c r="AT133" s="224" t="s">
        <v>121</v>
      </c>
      <c r="AU133" s="224" t="s">
        <v>84</v>
      </c>
      <c r="AY133" s="14" t="s">
        <v>118</v>
      </c>
      <c r="BE133" s="225">
        <f>IF(N133="základní",J133,0)</f>
        <v>0</v>
      </c>
      <c r="BF133" s="225">
        <f>IF(N133="snížená",J133,0)</f>
        <v>0</v>
      </c>
      <c r="BG133" s="225">
        <f>IF(N133="zákl. přenesená",J133,0)</f>
        <v>0</v>
      </c>
      <c r="BH133" s="225">
        <f>IF(N133="sníž. přenesená",J133,0)</f>
        <v>0</v>
      </c>
      <c r="BI133" s="225">
        <f>IF(N133="nulová",J133,0)</f>
        <v>0</v>
      </c>
      <c r="BJ133" s="14" t="s">
        <v>82</v>
      </c>
      <c r="BK133" s="225">
        <f>ROUND(I133*H133,2)</f>
        <v>0</v>
      </c>
      <c r="BL133" s="14" t="s">
        <v>134</v>
      </c>
      <c r="BM133" s="224" t="s">
        <v>140</v>
      </c>
    </row>
    <row r="134" s="2" customFormat="1" ht="21.75" customHeight="1">
      <c r="A134" s="35"/>
      <c r="B134" s="36"/>
      <c r="C134" s="212" t="s">
        <v>141</v>
      </c>
      <c r="D134" s="212" t="s">
        <v>121</v>
      </c>
      <c r="E134" s="213" t="s">
        <v>142</v>
      </c>
      <c r="F134" s="214" t="s">
        <v>143</v>
      </c>
      <c r="G134" s="215" t="s">
        <v>139</v>
      </c>
      <c r="H134" s="216">
        <v>56.25</v>
      </c>
      <c r="I134" s="217"/>
      <c r="J134" s="218">
        <f>ROUND(I134*H134,2)</f>
        <v>0</v>
      </c>
      <c r="K134" s="219"/>
      <c r="L134" s="41"/>
      <c r="M134" s="220" t="s">
        <v>1</v>
      </c>
      <c r="N134" s="221" t="s">
        <v>39</v>
      </c>
      <c r="O134" s="88"/>
      <c r="P134" s="222">
        <f>O134*H134</f>
        <v>0</v>
      </c>
      <c r="Q134" s="222">
        <v>0</v>
      </c>
      <c r="R134" s="222">
        <f>Q134*H134</f>
        <v>0</v>
      </c>
      <c r="S134" s="222">
        <v>0</v>
      </c>
      <c r="T134" s="223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4" t="s">
        <v>134</v>
      </c>
      <c r="AT134" s="224" t="s">
        <v>121</v>
      </c>
      <c r="AU134" s="224" t="s">
        <v>84</v>
      </c>
      <c r="AY134" s="14" t="s">
        <v>118</v>
      </c>
      <c r="BE134" s="225">
        <f>IF(N134="základní",J134,0)</f>
        <v>0</v>
      </c>
      <c r="BF134" s="225">
        <f>IF(N134="snížená",J134,0)</f>
        <v>0</v>
      </c>
      <c r="BG134" s="225">
        <f>IF(N134="zákl. přenesená",J134,0)</f>
        <v>0</v>
      </c>
      <c r="BH134" s="225">
        <f>IF(N134="sníž. přenesená",J134,0)</f>
        <v>0</v>
      </c>
      <c r="BI134" s="225">
        <f>IF(N134="nulová",J134,0)</f>
        <v>0</v>
      </c>
      <c r="BJ134" s="14" t="s">
        <v>82</v>
      </c>
      <c r="BK134" s="225">
        <f>ROUND(I134*H134,2)</f>
        <v>0</v>
      </c>
      <c r="BL134" s="14" t="s">
        <v>134</v>
      </c>
      <c r="BM134" s="224" t="s">
        <v>144</v>
      </c>
    </row>
    <row r="135" s="2" customFormat="1" ht="21.75" customHeight="1">
      <c r="A135" s="35"/>
      <c r="B135" s="36"/>
      <c r="C135" s="212" t="s">
        <v>145</v>
      </c>
      <c r="D135" s="212" t="s">
        <v>121</v>
      </c>
      <c r="E135" s="213" t="s">
        <v>146</v>
      </c>
      <c r="F135" s="214" t="s">
        <v>147</v>
      </c>
      <c r="G135" s="215" t="s">
        <v>133</v>
      </c>
      <c r="H135" s="216">
        <v>75</v>
      </c>
      <c r="I135" s="217"/>
      <c r="J135" s="218">
        <f>ROUND(I135*H135,2)</f>
        <v>0</v>
      </c>
      <c r="K135" s="219"/>
      <c r="L135" s="41"/>
      <c r="M135" s="220" t="s">
        <v>1</v>
      </c>
      <c r="N135" s="221" t="s">
        <v>39</v>
      </c>
      <c r="O135" s="88"/>
      <c r="P135" s="222">
        <f>O135*H135</f>
        <v>0</v>
      </c>
      <c r="Q135" s="222">
        <v>0</v>
      </c>
      <c r="R135" s="222">
        <f>Q135*H135</f>
        <v>0</v>
      </c>
      <c r="S135" s="222">
        <v>0</v>
      </c>
      <c r="T135" s="223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4" t="s">
        <v>134</v>
      </c>
      <c r="AT135" s="224" t="s">
        <v>121</v>
      </c>
      <c r="AU135" s="224" t="s">
        <v>84</v>
      </c>
      <c r="AY135" s="14" t="s">
        <v>118</v>
      </c>
      <c r="BE135" s="225">
        <f>IF(N135="základní",J135,0)</f>
        <v>0</v>
      </c>
      <c r="BF135" s="225">
        <f>IF(N135="snížená",J135,0)</f>
        <v>0</v>
      </c>
      <c r="BG135" s="225">
        <f>IF(N135="zákl. přenesená",J135,0)</f>
        <v>0</v>
      </c>
      <c r="BH135" s="225">
        <f>IF(N135="sníž. přenesená",J135,0)</f>
        <v>0</v>
      </c>
      <c r="BI135" s="225">
        <f>IF(N135="nulová",J135,0)</f>
        <v>0</v>
      </c>
      <c r="BJ135" s="14" t="s">
        <v>82</v>
      </c>
      <c r="BK135" s="225">
        <f>ROUND(I135*H135,2)</f>
        <v>0</v>
      </c>
      <c r="BL135" s="14" t="s">
        <v>134</v>
      </c>
      <c r="BM135" s="224" t="s">
        <v>148</v>
      </c>
    </row>
    <row r="136" s="2" customFormat="1" ht="21.75" customHeight="1">
      <c r="A136" s="35"/>
      <c r="B136" s="36"/>
      <c r="C136" s="212" t="s">
        <v>149</v>
      </c>
      <c r="D136" s="212" t="s">
        <v>121</v>
      </c>
      <c r="E136" s="213" t="s">
        <v>150</v>
      </c>
      <c r="F136" s="214" t="s">
        <v>151</v>
      </c>
      <c r="G136" s="215" t="s">
        <v>133</v>
      </c>
      <c r="H136" s="216">
        <v>75</v>
      </c>
      <c r="I136" s="217"/>
      <c r="J136" s="218">
        <f>ROUND(I136*H136,2)</f>
        <v>0</v>
      </c>
      <c r="K136" s="219"/>
      <c r="L136" s="41"/>
      <c r="M136" s="220" t="s">
        <v>1</v>
      </c>
      <c r="N136" s="221" t="s">
        <v>39</v>
      </c>
      <c r="O136" s="88"/>
      <c r="P136" s="222">
        <f>O136*H136</f>
        <v>0</v>
      </c>
      <c r="Q136" s="222">
        <v>0</v>
      </c>
      <c r="R136" s="222">
        <f>Q136*H136</f>
        <v>0</v>
      </c>
      <c r="S136" s="222">
        <v>0</v>
      </c>
      <c r="T136" s="223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4" t="s">
        <v>134</v>
      </c>
      <c r="AT136" s="224" t="s">
        <v>121</v>
      </c>
      <c r="AU136" s="224" t="s">
        <v>84</v>
      </c>
      <c r="AY136" s="14" t="s">
        <v>118</v>
      </c>
      <c r="BE136" s="225">
        <f>IF(N136="základní",J136,0)</f>
        <v>0</v>
      </c>
      <c r="BF136" s="225">
        <f>IF(N136="snížená",J136,0)</f>
        <v>0</v>
      </c>
      <c r="BG136" s="225">
        <f>IF(N136="zákl. přenesená",J136,0)</f>
        <v>0</v>
      </c>
      <c r="BH136" s="225">
        <f>IF(N136="sníž. přenesená",J136,0)</f>
        <v>0</v>
      </c>
      <c r="BI136" s="225">
        <f>IF(N136="nulová",J136,0)</f>
        <v>0</v>
      </c>
      <c r="BJ136" s="14" t="s">
        <v>82</v>
      </c>
      <c r="BK136" s="225">
        <f>ROUND(I136*H136,2)</f>
        <v>0</v>
      </c>
      <c r="BL136" s="14" t="s">
        <v>134</v>
      </c>
      <c r="BM136" s="224" t="s">
        <v>152</v>
      </c>
    </row>
    <row r="137" s="2" customFormat="1" ht="16.5" customHeight="1">
      <c r="A137" s="35"/>
      <c r="B137" s="36"/>
      <c r="C137" s="212" t="s">
        <v>153</v>
      </c>
      <c r="D137" s="212" t="s">
        <v>121</v>
      </c>
      <c r="E137" s="213" t="s">
        <v>154</v>
      </c>
      <c r="F137" s="214" t="s">
        <v>155</v>
      </c>
      <c r="G137" s="215" t="s">
        <v>139</v>
      </c>
      <c r="H137" s="216">
        <v>56.25</v>
      </c>
      <c r="I137" s="217"/>
      <c r="J137" s="218">
        <f>ROUND(I137*H137,2)</f>
        <v>0</v>
      </c>
      <c r="K137" s="219"/>
      <c r="L137" s="41"/>
      <c r="M137" s="220" t="s">
        <v>1</v>
      </c>
      <c r="N137" s="221" t="s">
        <v>39</v>
      </c>
      <c r="O137" s="88"/>
      <c r="P137" s="222">
        <f>O137*H137</f>
        <v>0</v>
      </c>
      <c r="Q137" s="222">
        <v>0</v>
      </c>
      <c r="R137" s="222">
        <f>Q137*H137</f>
        <v>0</v>
      </c>
      <c r="S137" s="222">
        <v>0</v>
      </c>
      <c r="T137" s="223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4" t="s">
        <v>134</v>
      </c>
      <c r="AT137" s="224" t="s">
        <v>121</v>
      </c>
      <c r="AU137" s="224" t="s">
        <v>84</v>
      </c>
      <c r="AY137" s="14" t="s">
        <v>118</v>
      </c>
      <c r="BE137" s="225">
        <f>IF(N137="základní",J137,0)</f>
        <v>0</v>
      </c>
      <c r="BF137" s="225">
        <f>IF(N137="snížená",J137,0)</f>
        <v>0</v>
      </c>
      <c r="BG137" s="225">
        <f>IF(N137="zákl. přenesená",J137,0)</f>
        <v>0</v>
      </c>
      <c r="BH137" s="225">
        <f>IF(N137="sníž. přenesená",J137,0)</f>
        <v>0</v>
      </c>
      <c r="BI137" s="225">
        <f>IF(N137="nulová",J137,0)</f>
        <v>0</v>
      </c>
      <c r="BJ137" s="14" t="s">
        <v>82</v>
      </c>
      <c r="BK137" s="225">
        <f>ROUND(I137*H137,2)</f>
        <v>0</v>
      </c>
      <c r="BL137" s="14" t="s">
        <v>134</v>
      </c>
      <c r="BM137" s="224" t="s">
        <v>156</v>
      </c>
    </row>
    <row r="138" s="2" customFormat="1" ht="16.5" customHeight="1">
      <c r="A138" s="35"/>
      <c r="B138" s="36"/>
      <c r="C138" s="212" t="s">
        <v>157</v>
      </c>
      <c r="D138" s="212" t="s">
        <v>121</v>
      </c>
      <c r="E138" s="213" t="s">
        <v>158</v>
      </c>
      <c r="F138" s="214" t="s">
        <v>159</v>
      </c>
      <c r="G138" s="215" t="s">
        <v>139</v>
      </c>
      <c r="H138" s="216">
        <v>56.25</v>
      </c>
      <c r="I138" s="217"/>
      <c r="J138" s="218">
        <f>ROUND(I138*H138,2)</f>
        <v>0</v>
      </c>
      <c r="K138" s="219"/>
      <c r="L138" s="41"/>
      <c r="M138" s="220" t="s">
        <v>1</v>
      </c>
      <c r="N138" s="221" t="s">
        <v>39</v>
      </c>
      <c r="O138" s="88"/>
      <c r="P138" s="222">
        <f>O138*H138</f>
        <v>0</v>
      </c>
      <c r="Q138" s="222">
        <v>3.0000000000000001E-05</v>
      </c>
      <c r="R138" s="222">
        <f>Q138*H138</f>
        <v>0.0016875</v>
      </c>
      <c r="S138" s="222">
        <v>0</v>
      </c>
      <c r="T138" s="223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4" t="s">
        <v>134</v>
      </c>
      <c r="AT138" s="224" t="s">
        <v>121</v>
      </c>
      <c r="AU138" s="224" t="s">
        <v>84</v>
      </c>
      <c r="AY138" s="14" t="s">
        <v>118</v>
      </c>
      <c r="BE138" s="225">
        <f>IF(N138="základní",J138,0)</f>
        <v>0</v>
      </c>
      <c r="BF138" s="225">
        <f>IF(N138="snížená",J138,0)</f>
        <v>0</v>
      </c>
      <c r="BG138" s="225">
        <f>IF(N138="zákl. přenesená",J138,0)</f>
        <v>0</v>
      </c>
      <c r="BH138" s="225">
        <f>IF(N138="sníž. přenesená",J138,0)</f>
        <v>0</v>
      </c>
      <c r="BI138" s="225">
        <f>IF(N138="nulová",J138,0)</f>
        <v>0</v>
      </c>
      <c r="BJ138" s="14" t="s">
        <v>82</v>
      </c>
      <c r="BK138" s="225">
        <f>ROUND(I138*H138,2)</f>
        <v>0</v>
      </c>
      <c r="BL138" s="14" t="s">
        <v>134</v>
      </c>
      <c r="BM138" s="224" t="s">
        <v>160</v>
      </c>
    </row>
    <row r="139" s="2" customFormat="1" ht="16.5" customHeight="1">
      <c r="A139" s="35"/>
      <c r="B139" s="36"/>
      <c r="C139" s="226" t="s">
        <v>161</v>
      </c>
      <c r="D139" s="226" t="s">
        <v>162</v>
      </c>
      <c r="E139" s="227" t="s">
        <v>163</v>
      </c>
      <c r="F139" s="228" t="s">
        <v>164</v>
      </c>
      <c r="G139" s="229" t="s">
        <v>165</v>
      </c>
      <c r="H139" s="230">
        <v>1.875</v>
      </c>
      <c r="I139" s="231"/>
      <c r="J139" s="232">
        <f>ROUND(I139*H139,2)</f>
        <v>0</v>
      </c>
      <c r="K139" s="233"/>
      <c r="L139" s="234"/>
      <c r="M139" s="235" t="s">
        <v>1</v>
      </c>
      <c r="N139" s="236" t="s">
        <v>39</v>
      </c>
      <c r="O139" s="88"/>
      <c r="P139" s="222">
        <f>O139*H139</f>
        <v>0</v>
      </c>
      <c r="Q139" s="222">
        <v>0.001</v>
      </c>
      <c r="R139" s="222">
        <f>Q139*H139</f>
        <v>0.0018749999999999999</v>
      </c>
      <c r="S139" s="222">
        <v>0</v>
      </c>
      <c r="T139" s="223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4" t="s">
        <v>166</v>
      </c>
      <c r="AT139" s="224" t="s">
        <v>162</v>
      </c>
      <c r="AU139" s="224" t="s">
        <v>84</v>
      </c>
      <c r="AY139" s="14" t="s">
        <v>118</v>
      </c>
      <c r="BE139" s="225">
        <f>IF(N139="základní",J139,0)</f>
        <v>0</v>
      </c>
      <c r="BF139" s="225">
        <f>IF(N139="snížená",J139,0)</f>
        <v>0</v>
      </c>
      <c r="BG139" s="225">
        <f>IF(N139="zákl. přenesená",J139,0)</f>
        <v>0</v>
      </c>
      <c r="BH139" s="225">
        <f>IF(N139="sníž. přenesená",J139,0)</f>
        <v>0</v>
      </c>
      <c r="BI139" s="225">
        <f>IF(N139="nulová",J139,0)</f>
        <v>0</v>
      </c>
      <c r="BJ139" s="14" t="s">
        <v>82</v>
      </c>
      <c r="BK139" s="225">
        <f>ROUND(I139*H139,2)</f>
        <v>0</v>
      </c>
      <c r="BL139" s="14" t="s">
        <v>166</v>
      </c>
      <c r="BM139" s="224" t="s">
        <v>167</v>
      </c>
    </row>
    <row r="140" s="12" customFormat="1" ht="22.8" customHeight="1">
      <c r="A140" s="12"/>
      <c r="B140" s="196"/>
      <c r="C140" s="197"/>
      <c r="D140" s="198" t="s">
        <v>73</v>
      </c>
      <c r="E140" s="210" t="s">
        <v>168</v>
      </c>
      <c r="F140" s="210" t="s">
        <v>169</v>
      </c>
      <c r="G140" s="197"/>
      <c r="H140" s="197"/>
      <c r="I140" s="200"/>
      <c r="J140" s="211">
        <f>BK140</f>
        <v>0</v>
      </c>
      <c r="K140" s="197"/>
      <c r="L140" s="202"/>
      <c r="M140" s="203"/>
      <c r="N140" s="204"/>
      <c r="O140" s="204"/>
      <c r="P140" s="205">
        <f>SUM(P141:P144)</f>
        <v>0</v>
      </c>
      <c r="Q140" s="204"/>
      <c r="R140" s="205">
        <f>SUM(R141:R144)</f>
        <v>0</v>
      </c>
      <c r="S140" s="204"/>
      <c r="T140" s="206">
        <f>SUM(T141:T144)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7" t="s">
        <v>82</v>
      </c>
      <c r="AT140" s="208" t="s">
        <v>73</v>
      </c>
      <c r="AU140" s="208" t="s">
        <v>82</v>
      </c>
      <c r="AY140" s="207" t="s">
        <v>118</v>
      </c>
      <c r="BK140" s="209">
        <f>SUM(BK141:BK144)</f>
        <v>0</v>
      </c>
    </row>
    <row r="141" s="2" customFormat="1" ht="33" customHeight="1">
      <c r="A141" s="35"/>
      <c r="B141" s="36"/>
      <c r="C141" s="212" t="s">
        <v>170</v>
      </c>
      <c r="D141" s="212" t="s">
        <v>121</v>
      </c>
      <c r="E141" s="213" t="s">
        <v>122</v>
      </c>
      <c r="F141" s="214" t="s">
        <v>123</v>
      </c>
      <c r="G141" s="215" t="s">
        <v>124</v>
      </c>
      <c r="H141" s="216">
        <v>1.008</v>
      </c>
      <c r="I141" s="217"/>
      <c r="J141" s="218">
        <f>ROUND(I141*H141,2)</f>
        <v>0</v>
      </c>
      <c r="K141" s="219"/>
      <c r="L141" s="41"/>
      <c r="M141" s="220" t="s">
        <v>1</v>
      </c>
      <c r="N141" s="221" t="s">
        <v>39</v>
      </c>
      <c r="O141" s="88"/>
      <c r="P141" s="222">
        <f>O141*H141</f>
        <v>0</v>
      </c>
      <c r="Q141" s="222">
        <v>0</v>
      </c>
      <c r="R141" s="222">
        <f>Q141*H141</f>
        <v>0</v>
      </c>
      <c r="S141" s="222">
        <v>0</v>
      </c>
      <c r="T141" s="223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4" t="s">
        <v>125</v>
      </c>
      <c r="AT141" s="224" t="s">
        <v>121</v>
      </c>
      <c r="AU141" s="224" t="s">
        <v>84</v>
      </c>
      <c r="AY141" s="14" t="s">
        <v>118</v>
      </c>
      <c r="BE141" s="225">
        <f>IF(N141="základní",J141,0)</f>
        <v>0</v>
      </c>
      <c r="BF141" s="225">
        <f>IF(N141="snížená",J141,0)</f>
        <v>0</v>
      </c>
      <c r="BG141" s="225">
        <f>IF(N141="zákl. přenesená",J141,0)</f>
        <v>0</v>
      </c>
      <c r="BH141" s="225">
        <f>IF(N141="sníž. přenesená",J141,0)</f>
        <v>0</v>
      </c>
      <c r="BI141" s="225">
        <f>IF(N141="nulová",J141,0)</f>
        <v>0</v>
      </c>
      <c r="BJ141" s="14" t="s">
        <v>82</v>
      </c>
      <c r="BK141" s="225">
        <f>ROUND(I141*H141,2)</f>
        <v>0</v>
      </c>
      <c r="BL141" s="14" t="s">
        <v>125</v>
      </c>
      <c r="BM141" s="224" t="s">
        <v>171</v>
      </c>
    </row>
    <row r="142" s="2" customFormat="1" ht="33" customHeight="1">
      <c r="A142" s="35"/>
      <c r="B142" s="36"/>
      <c r="C142" s="212" t="s">
        <v>172</v>
      </c>
      <c r="D142" s="212" t="s">
        <v>121</v>
      </c>
      <c r="E142" s="213" t="s">
        <v>127</v>
      </c>
      <c r="F142" s="214" t="s">
        <v>128</v>
      </c>
      <c r="G142" s="215" t="s">
        <v>124</v>
      </c>
      <c r="H142" s="216">
        <v>1.008</v>
      </c>
      <c r="I142" s="217"/>
      <c r="J142" s="218">
        <f>ROUND(I142*H142,2)</f>
        <v>0</v>
      </c>
      <c r="K142" s="219"/>
      <c r="L142" s="41"/>
      <c r="M142" s="220" t="s">
        <v>1</v>
      </c>
      <c r="N142" s="221" t="s">
        <v>39</v>
      </c>
      <c r="O142" s="88"/>
      <c r="P142" s="222">
        <f>O142*H142</f>
        <v>0</v>
      </c>
      <c r="Q142" s="222">
        <v>0</v>
      </c>
      <c r="R142" s="222">
        <f>Q142*H142</f>
        <v>0</v>
      </c>
      <c r="S142" s="222">
        <v>0</v>
      </c>
      <c r="T142" s="223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4" t="s">
        <v>125</v>
      </c>
      <c r="AT142" s="224" t="s">
        <v>121</v>
      </c>
      <c r="AU142" s="224" t="s">
        <v>84</v>
      </c>
      <c r="AY142" s="14" t="s">
        <v>118</v>
      </c>
      <c r="BE142" s="225">
        <f>IF(N142="základní",J142,0)</f>
        <v>0</v>
      </c>
      <c r="BF142" s="225">
        <f>IF(N142="snížená",J142,0)</f>
        <v>0</v>
      </c>
      <c r="BG142" s="225">
        <f>IF(N142="zákl. přenesená",J142,0)</f>
        <v>0</v>
      </c>
      <c r="BH142" s="225">
        <f>IF(N142="sníž. přenesená",J142,0)</f>
        <v>0</v>
      </c>
      <c r="BI142" s="225">
        <f>IF(N142="nulová",J142,0)</f>
        <v>0</v>
      </c>
      <c r="BJ142" s="14" t="s">
        <v>82</v>
      </c>
      <c r="BK142" s="225">
        <f>ROUND(I142*H142,2)</f>
        <v>0</v>
      </c>
      <c r="BL142" s="14" t="s">
        <v>125</v>
      </c>
      <c r="BM142" s="224" t="s">
        <v>173</v>
      </c>
    </row>
    <row r="143" s="2" customFormat="1" ht="21.75" customHeight="1">
      <c r="A143" s="35"/>
      <c r="B143" s="36"/>
      <c r="C143" s="212" t="s">
        <v>174</v>
      </c>
      <c r="D143" s="212" t="s">
        <v>121</v>
      </c>
      <c r="E143" s="213" t="s">
        <v>175</v>
      </c>
      <c r="F143" s="214" t="s">
        <v>176</v>
      </c>
      <c r="G143" s="215" t="s">
        <v>133</v>
      </c>
      <c r="H143" s="216">
        <v>4</v>
      </c>
      <c r="I143" s="217"/>
      <c r="J143" s="218">
        <f>ROUND(I143*H143,2)</f>
        <v>0</v>
      </c>
      <c r="K143" s="219"/>
      <c r="L143" s="41"/>
      <c r="M143" s="220" t="s">
        <v>1</v>
      </c>
      <c r="N143" s="221" t="s">
        <v>39</v>
      </c>
      <c r="O143" s="88"/>
      <c r="P143" s="222">
        <f>O143*H143</f>
        <v>0</v>
      </c>
      <c r="Q143" s="222">
        <v>0</v>
      </c>
      <c r="R143" s="222">
        <f>Q143*H143</f>
        <v>0</v>
      </c>
      <c r="S143" s="222">
        <v>0</v>
      </c>
      <c r="T143" s="223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4" t="s">
        <v>134</v>
      </c>
      <c r="AT143" s="224" t="s">
        <v>121</v>
      </c>
      <c r="AU143" s="224" t="s">
        <v>84</v>
      </c>
      <c r="AY143" s="14" t="s">
        <v>118</v>
      </c>
      <c r="BE143" s="225">
        <f>IF(N143="základní",J143,0)</f>
        <v>0</v>
      </c>
      <c r="BF143" s="225">
        <f>IF(N143="snížená",J143,0)</f>
        <v>0</v>
      </c>
      <c r="BG143" s="225">
        <f>IF(N143="zákl. přenesená",J143,0)</f>
        <v>0</v>
      </c>
      <c r="BH143" s="225">
        <f>IF(N143="sníž. přenesená",J143,0)</f>
        <v>0</v>
      </c>
      <c r="BI143" s="225">
        <f>IF(N143="nulová",J143,0)</f>
        <v>0</v>
      </c>
      <c r="BJ143" s="14" t="s">
        <v>82</v>
      </c>
      <c r="BK143" s="225">
        <f>ROUND(I143*H143,2)</f>
        <v>0</v>
      </c>
      <c r="BL143" s="14" t="s">
        <v>134</v>
      </c>
      <c r="BM143" s="224" t="s">
        <v>177</v>
      </c>
    </row>
    <row r="144" s="2" customFormat="1" ht="21.75" customHeight="1">
      <c r="A144" s="35"/>
      <c r="B144" s="36"/>
      <c r="C144" s="212" t="s">
        <v>178</v>
      </c>
      <c r="D144" s="212" t="s">
        <v>121</v>
      </c>
      <c r="E144" s="213" t="s">
        <v>179</v>
      </c>
      <c r="F144" s="214" t="s">
        <v>180</v>
      </c>
      <c r="G144" s="215" t="s">
        <v>133</v>
      </c>
      <c r="H144" s="216">
        <v>4</v>
      </c>
      <c r="I144" s="217"/>
      <c r="J144" s="218">
        <f>ROUND(I144*H144,2)</f>
        <v>0</v>
      </c>
      <c r="K144" s="219"/>
      <c r="L144" s="41"/>
      <c r="M144" s="220" t="s">
        <v>1</v>
      </c>
      <c r="N144" s="221" t="s">
        <v>39</v>
      </c>
      <c r="O144" s="88"/>
      <c r="P144" s="222">
        <f>O144*H144</f>
        <v>0</v>
      </c>
      <c r="Q144" s="222">
        <v>0</v>
      </c>
      <c r="R144" s="222">
        <f>Q144*H144</f>
        <v>0</v>
      </c>
      <c r="S144" s="222">
        <v>0</v>
      </c>
      <c r="T144" s="223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4" t="s">
        <v>134</v>
      </c>
      <c r="AT144" s="224" t="s">
        <v>121</v>
      </c>
      <c r="AU144" s="224" t="s">
        <v>84</v>
      </c>
      <c r="AY144" s="14" t="s">
        <v>118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4" t="s">
        <v>82</v>
      </c>
      <c r="BK144" s="225">
        <f>ROUND(I144*H144,2)</f>
        <v>0</v>
      </c>
      <c r="BL144" s="14" t="s">
        <v>134</v>
      </c>
      <c r="BM144" s="224" t="s">
        <v>181</v>
      </c>
    </row>
    <row r="145" s="12" customFormat="1" ht="22.8" customHeight="1">
      <c r="A145" s="12"/>
      <c r="B145" s="196"/>
      <c r="C145" s="197"/>
      <c r="D145" s="198" t="s">
        <v>73</v>
      </c>
      <c r="E145" s="210" t="s">
        <v>182</v>
      </c>
      <c r="F145" s="210" t="s">
        <v>183</v>
      </c>
      <c r="G145" s="197"/>
      <c r="H145" s="197"/>
      <c r="I145" s="200"/>
      <c r="J145" s="211">
        <f>BK145</f>
        <v>0</v>
      </c>
      <c r="K145" s="197"/>
      <c r="L145" s="202"/>
      <c r="M145" s="203"/>
      <c r="N145" s="204"/>
      <c r="O145" s="204"/>
      <c r="P145" s="205">
        <f>SUM(P146:P162)</f>
        <v>0</v>
      </c>
      <c r="Q145" s="204"/>
      <c r="R145" s="205">
        <f>SUM(R146:R162)</f>
        <v>2.8520056</v>
      </c>
      <c r="S145" s="204"/>
      <c r="T145" s="206">
        <f>SUM(T146:T162)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07" t="s">
        <v>82</v>
      </c>
      <c r="AT145" s="208" t="s">
        <v>73</v>
      </c>
      <c r="AU145" s="208" t="s">
        <v>82</v>
      </c>
      <c r="AY145" s="207" t="s">
        <v>118</v>
      </c>
      <c r="BK145" s="209">
        <f>SUM(BK146:BK162)</f>
        <v>0</v>
      </c>
    </row>
    <row r="146" s="2" customFormat="1" ht="21.75" customHeight="1">
      <c r="A146" s="35"/>
      <c r="B146" s="36"/>
      <c r="C146" s="212" t="s">
        <v>184</v>
      </c>
      <c r="D146" s="212" t="s">
        <v>121</v>
      </c>
      <c r="E146" s="213" t="s">
        <v>185</v>
      </c>
      <c r="F146" s="214" t="s">
        <v>186</v>
      </c>
      <c r="G146" s="215" t="s">
        <v>133</v>
      </c>
      <c r="H146" s="216">
        <v>16</v>
      </c>
      <c r="I146" s="217"/>
      <c r="J146" s="218">
        <f>ROUND(I146*H146,2)</f>
        <v>0</v>
      </c>
      <c r="K146" s="219"/>
      <c r="L146" s="41"/>
      <c r="M146" s="220" t="s">
        <v>1</v>
      </c>
      <c r="N146" s="221" t="s">
        <v>39</v>
      </c>
      <c r="O146" s="88"/>
      <c r="P146" s="222">
        <f>O146*H146</f>
        <v>0</v>
      </c>
      <c r="Q146" s="222">
        <v>0</v>
      </c>
      <c r="R146" s="222">
        <f>Q146*H146</f>
        <v>0</v>
      </c>
      <c r="S146" s="222">
        <v>0</v>
      </c>
      <c r="T146" s="223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4" t="s">
        <v>187</v>
      </c>
      <c r="AT146" s="224" t="s">
        <v>121</v>
      </c>
      <c r="AU146" s="224" t="s">
        <v>84</v>
      </c>
      <c r="AY146" s="14" t="s">
        <v>118</v>
      </c>
      <c r="BE146" s="225">
        <f>IF(N146="základní",J146,0)</f>
        <v>0</v>
      </c>
      <c r="BF146" s="225">
        <f>IF(N146="snížená",J146,0)</f>
        <v>0</v>
      </c>
      <c r="BG146" s="225">
        <f>IF(N146="zákl. přenesená",J146,0)</f>
        <v>0</v>
      </c>
      <c r="BH146" s="225">
        <f>IF(N146="sníž. přenesená",J146,0)</f>
        <v>0</v>
      </c>
      <c r="BI146" s="225">
        <f>IF(N146="nulová",J146,0)</f>
        <v>0</v>
      </c>
      <c r="BJ146" s="14" t="s">
        <v>82</v>
      </c>
      <c r="BK146" s="225">
        <f>ROUND(I146*H146,2)</f>
        <v>0</v>
      </c>
      <c r="BL146" s="14" t="s">
        <v>187</v>
      </c>
      <c r="BM146" s="224" t="s">
        <v>188</v>
      </c>
    </row>
    <row r="147" s="2" customFormat="1" ht="21.75" customHeight="1">
      <c r="A147" s="35"/>
      <c r="B147" s="36"/>
      <c r="C147" s="226" t="s">
        <v>189</v>
      </c>
      <c r="D147" s="226" t="s">
        <v>162</v>
      </c>
      <c r="E147" s="227" t="s">
        <v>190</v>
      </c>
      <c r="F147" s="228" t="s">
        <v>191</v>
      </c>
      <c r="G147" s="229" t="s">
        <v>133</v>
      </c>
      <c r="H147" s="230">
        <v>18.667000000000002</v>
      </c>
      <c r="I147" s="231"/>
      <c r="J147" s="232">
        <f>ROUND(I147*H147,2)</f>
        <v>0</v>
      </c>
      <c r="K147" s="233"/>
      <c r="L147" s="234"/>
      <c r="M147" s="235" t="s">
        <v>1</v>
      </c>
      <c r="N147" s="236" t="s">
        <v>39</v>
      </c>
      <c r="O147" s="88"/>
      <c r="P147" s="222">
        <f>O147*H147</f>
        <v>0</v>
      </c>
      <c r="Q147" s="222">
        <v>0.00016000000000000001</v>
      </c>
      <c r="R147" s="222">
        <f>Q147*H147</f>
        <v>0.0029867200000000004</v>
      </c>
      <c r="S147" s="222">
        <v>0</v>
      </c>
      <c r="T147" s="223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4" t="s">
        <v>192</v>
      </c>
      <c r="AT147" s="224" t="s">
        <v>162</v>
      </c>
      <c r="AU147" s="224" t="s">
        <v>84</v>
      </c>
      <c r="AY147" s="14" t="s">
        <v>118</v>
      </c>
      <c r="BE147" s="225">
        <f>IF(N147="základní",J147,0)</f>
        <v>0</v>
      </c>
      <c r="BF147" s="225">
        <f>IF(N147="snížená",J147,0)</f>
        <v>0</v>
      </c>
      <c r="BG147" s="225">
        <f>IF(N147="zákl. přenesená",J147,0)</f>
        <v>0</v>
      </c>
      <c r="BH147" s="225">
        <f>IF(N147="sníž. přenesená",J147,0)</f>
        <v>0</v>
      </c>
      <c r="BI147" s="225">
        <f>IF(N147="nulová",J147,0)</f>
        <v>0</v>
      </c>
      <c r="BJ147" s="14" t="s">
        <v>82</v>
      </c>
      <c r="BK147" s="225">
        <f>ROUND(I147*H147,2)</f>
        <v>0</v>
      </c>
      <c r="BL147" s="14" t="s">
        <v>187</v>
      </c>
      <c r="BM147" s="224" t="s">
        <v>193</v>
      </c>
    </row>
    <row r="148" s="2" customFormat="1" ht="21.75" customHeight="1">
      <c r="A148" s="35"/>
      <c r="B148" s="36"/>
      <c r="C148" s="212" t="s">
        <v>194</v>
      </c>
      <c r="D148" s="212" t="s">
        <v>121</v>
      </c>
      <c r="E148" s="213" t="s">
        <v>195</v>
      </c>
      <c r="F148" s="214" t="s">
        <v>196</v>
      </c>
      <c r="G148" s="215" t="s">
        <v>197</v>
      </c>
      <c r="H148" s="216">
        <v>40</v>
      </c>
      <c r="I148" s="217"/>
      <c r="J148" s="218">
        <f>ROUND(I148*H148,2)</f>
        <v>0</v>
      </c>
      <c r="K148" s="219"/>
      <c r="L148" s="41"/>
      <c r="M148" s="220" t="s">
        <v>1</v>
      </c>
      <c r="N148" s="221" t="s">
        <v>39</v>
      </c>
      <c r="O148" s="88"/>
      <c r="P148" s="222">
        <f>O148*H148</f>
        <v>0</v>
      </c>
      <c r="Q148" s="222">
        <v>0</v>
      </c>
      <c r="R148" s="222">
        <f>Q148*H148</f>
        <v>0</v>
      </c>
      <c r="S148" s="222">
        <v>0</v>
      </c>
      <c r="T148" s="223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4" t="s">
        <v>187</v>
      </c>
      <c r="AT148" s="224" t="s">
        <v>121</v>
      </c>
      <c r="AU148" s="224" t="s">
        <v>84</v>
      </c>
      <c r="AY148" s="14" t="s">
        <v>118</v>
      </c>
      <c r="BE148" s="225">
        <f>IF(N148="základní",J148,0)</f>
        <v>0</v>
      </c>
      <c r="BF148" s="225">
        <f>IF(N148="snížená",J148,0)</f>
        <v>0</v>
      </c>
      <c r="BG148" s="225">
        <f>IF(N148="zákl. přenesená",J148,0)</f>
        <v>0</v>
      </c>
      <c r="BH148" s="225">
        <f>IF(N148="sníž. přenesená",J148,0)</f>
        <v>0</v>
      </c>
      <c r="BI148" s="225">
        <f>IF(N148="nulová",J148,0)</f>
        <v>0</v>
      </c>
      <c r="BJ148" s="14" t="s">
        <v>82</v>
      </c>
      <c r="BK148" s="225">
        <f>ROUND(I148*H148,2)</f>
        <v>0</v>
      </c>
      <c r="BL148" s="14" t="s">
        <v>187</v>
      </c>
      <c r="BM148" s="224" t="s">
        <v>198</v>
      </c>
    </row>
    <row r="149" s="2" customFormat="1" ht="21.75" customHeight="1">
      <c r="A149" s="35"/>
      <c r="B149" s="36"/>
      <c r="C149" s="212" t="s">
        <v>199</v>
      </c>
      <c r="D149" s="212" t="s">
        <v>121</v>
      </c>
      <c r="E149" s="213" t="s">
        <v>200</v>
      </c>
      <c r="F149" s="214" t="s">
        <v>201</v>
      </c>
      <c r="G149" s="215" t="s">
        <v>197</v>
      </c>
      <c r="H149" s="216">
        <v>32</v>
      </c>
      <c r="I149" s="217"/>
      <c r="J149" s="218">
        <f>ROUND(I149*H149,2)</f>
        <v>0</v>
      </c>
      <c r="K149" s="219"/>
      <c r="L149" s="41"/>
      <c r="M149" s="220" t="s">
        <v>1</v>
      </c>
      <c r="N149" s="221" t="s">
        <v>39</v>
      </c>
      <c r="O149" s="88"/>
      <c r="P149" s="222">
        <f>O149*H149</f>
        <v>0</v>
      </c>
      <c r="Q149" s="222">
        <v>0</v>
      </c>
      <c r="R149" s="222">
        <f>Q149*H149</f>
        <v>0</v>
      </c>
      <c r="S149" s="222">
        <v>0</v>
      </c>
      <c r="T149" s="223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4" t="s">
        <v>187</v>
      </c>
      <c r="AT149" s="224" t="s">
        <v>121</v>
      </c>
      <c r="AU149" s="224" t="s">
        <v>84</v>
      </c>
      <c r="AY149" s="14" t="s">
        <v>118</v>
      </c>
      <c r="BE149" s="225">
        <f>IF(N149="základní",J149,0)</f>
        <v>0</v>
      </c>
      <c r="BF149" s="225">
        <f>IF(N149="snížená",J149,0)</f>
        <v>0</v>
      </c>
      <c r="BG149" s="225">
        <f>IF(N149="zákl. přenesená",J149,0)</f>
        <v>0</v>
      </c>
      <c r="BH149" s="225">
        <f>IF(N149="sníž. přenesená",J149,0)</f>
        <v>0</v>
      </c>
      <c r="BI149" s="225">
        <f>IF(N149="nulová",J149,0)</f>
        <v>0</v>
      </c>
      <c r="BJ149" s="14" t="s">
        <v>82</v>
      </c>
      <c r="BK149" s="225">
        <f>ROUND(I149*H149,2)</f>
        <v>0</v>
      </c>
      <c r="BL149" s="14" t="s">
        <v>187</v>
      </c>
      <c r="BM149" s="224" t="s">
        <v>202</v>
      </c>
    </row>
    <row r="150" s="2" customFormat="1" ht="16.5" customHeight="1">
      <c r="A150" s="35"/>
      <c r="B150" s="36"/>
      <c r="C150" s="212" t="s">
        <v>203</v>
      </c>
      <c r="D150" s="212" t="s">
        <v>121</v>
      </c>
      <c r="E150" s="213" t="s">
        <v>204</v>
      </c>
      <c r="F150" s="214" t="s">
        <v>205</v>
      </c>
      <c r="G150" s="215" t="s">
        <v>197</v>
      </c>
      <c r="H150" s="216">
        <v>4</v>
      </c>
      <c r="I150" s="217"/>
      <c r="J150" s="218">
        <f>ROUND(I150*H150,2)</f>
        <v>0</v>
      </c>
      <c r="K150" s="219"/>
      <c r="L150" s="41"/>
      <c r="M150" s="220" t="s">
        <v>1</v>
      </c>
      <c r="N150" s="221" t="s">
        <v>39</v>
      </c>
      <c r="O150" s="88"/>
      <c r="P150" s="222">
        <f>O150*H150</f>
        <v>0</v>
      </c>
      <c r="Q150" s="222">
        <v>0</v>
      </c>
      <c r="R150" s="222">
        <f>Q150*H150</f>
        <v>0</v>
      </c>
      <c r="S150" s="222">
        <v>0</v>
      </c>
      <c r="T150" s="223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4" t="s">
        <v>187</v>
      </c>
      <c r="AT150" s="224" t="s">
        <v>121</v>
      </c>
      <c r="AU150" s="224" t="s">
        <v>84</v>
      </c>
      <c r="AY150" s="14" t="s">
        <v>118</v>
      </c>
      <c r="BE150" s="225">
        <f>IF(N150="základní",J150,0)</f>
        <v>0</v>
      </c>
      <c r="BF150" s="225">
        <f>IF(N150="snížená",J150,0)</f>
        <v>0</v>
      </c>
      <c r="BG150" s="225">
        <f>IF(N150="zákl. přenesená",J150,0)</f>
        <v>0</v>
      </c>
      <c r="BH150" s="225">
        <f>IF(N150="sníž. přenesená",J150,0)</f>
        <v>0</v>
      </c>
      <c r="BI150" s="225">
        <f>IF(N150="nulová",J150,0)</f>
        <v>0</v>
      </c>
      <c r="BJ150" s="14" t="s">
        <v>82</v>
      </c>
      <c r="BK150" s="225">
        <f>ROUND(I150*H150,2)</f>
        <v>0</v>
      </c>
      <c r="BL150" s="14" t="s">
        <v>187</v>
      </c>
      <c r="BM150" s="224" t="s">
        <v>206</v>
      </c>
    </row>
    <row r="151" s="2" customFormat="1" ht="16.5" customHeight="1">
      <c r="A151" s="35"/>
      <c r="B151" s="36"/>
      <c r="C151" s="212" t="s">
        <v>207</v>
      </c>
      <c r="D151" s="212" t="s">
        <v>121</v>
      </c>
      <c r="E151" s="213" t="s">
        <v>208</v>
      </c>
      <c r="F151" s="214" t="s">
        <v>209</v>
      </c>
      <c r="G151" s="215" t="s">
        <v>197</v>
      </c>
      <c r="H151" s="216">
        <v>4</v>
      </c>
      <c r="I151" s="217"/>
      <c r="J151" s="218">
        <f>ROUND(I151*H151,2)</f>
        <v>0</v>
      </c>
      <c r="K151" s="219"/>
      <c r="L151" s="41"/>
      <c r="M151" s="220" t="s">
        <v>1</v>
      </c>
      <c r="N151" s="221" t="s">
        <v>39</v>
      </c>
      <c r="O151" s="88"/>
      <c r="P151" s="222">
        <f>O151*H151</f>
        <v>0</v>
      </c>
      <c r="Q151" s="222">
        <v>0</v>
      </c>
      <c r="R151" s="222">
        <f>Q151*H151</f>
        <v>0</v>
      </c>
      <c r="S151" s="222">
        <v>0</v>
      </c>
      <c r="T151" s="223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4" t="s">
        <v>134</v>
      </c>
      <c r="AT151" s="224" t="s">
        <v>121</v>
      </c>
      <c r="AU151" s="224" t="s">
        <v>84</v>
      </c>
      <c r="AY151" s="14" t="s">
        <v>118</v>
      </c>
      <c r="BE151" s="225">
        <f>IF(N151="základní",J151,0)</f>
        <v>0</v>
      </c>
      <c r="BF151" s="225">
        <f>IF(N151="snížená",J151,0)</f>
        <v>0</v>
      </c>
      <c r="BG151" s="225">
        <f>IF(N151="zákl. přenesená",J151,0)</f>
        <v>0</v>
      </c>
      <c r="BH151" s="225">
        <f>IF(N151="sníž. přenesená",J151,0)</f>
        <v>0</v>
      </c>
      <c r="BI151" s="225">
        <f>IF(N151="nulová",J151,0)</f>
        <v>0</v>
      </c>
      <c r="BJ151" s="14" t="s">
        <v>82</v>
      </c>
      <c r="BK151" s="225">
        <f>ROUND(I151*H151,2)</f>
        <v>0</v>
      </c>
      <c r="BL151" s="14" t="s">
        <v>134</v>
      </c>
      <c r="BM151" s="224" t="s">
        <v>210</v>
      </c>
    </row>
    <row r="152" s="2" customFormat="1" ht="33" customHeight="1">
      <c r="A152" s="35"/>
      <c r="B152" s="36"/>
      <c r="C152" s="226" t="s">
        <v>211</v>
      </c>
      <c r="D152" s="226" t="s">
        <v>162</v>
      </c>
      <c r="E152" s="227" t="s">
        <v>212</v>
      </c>
      <c r="F152" s="228" t="s">
        <v>213</v>
      </c>
      <c r="G152" s="229" t="s">
        <v>214</v>
      </c>
      <c r="H152" s="230">
        <v>4</v>
      </c>
      <c r="I152" s="231"/>
      <c r="J152" s="232">
        <f>ROUND(I152*H152,2)</f>
        <v>0</v>
      </c>
      <c r="K152" s="233"/>
      <c r="L152" s="234"/>
      <c r="M152" s="235" t="s">
        <v>1</v>
      </c>
      <c r="N152" s="236" t="s">
        <v>39</v>
      </c>
      <c r="O152" s="88"/>
      <c r="P152" s="222">
        <f>O152*H152</f>
        <v>0</v>
      </c>
      <c r="Q152" s="222">
        <v>0</v>
      </c>
      <c r="R152" s="222">
        <f>Q152*H152</f>
        <v>0</v>
      </c>
      <c r="S152" s="222">
        <v>0</v>
      </c>
      <c r="T152" s="223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4" t="s">
        <v>215</v>
      </c>
      <c r="AT152" s="224" t="s">
        <v>162</v>
      </c>
      <c r="AU152" s="224" t="s">
        <v>84</v>
      </c>
      <c r="AY152" s="14" t="s">
        <v>118</v>
      </c>
      <c r="BE152" s="225">
        <f>IF(N152="základní",J152,0)</f>
        <v>0</v>
      </c>
      <c r="BF152" s="225">
        <f>IF(N152="snížená",J152,0)</f>
        <v>0</v>
      </c>
      <c r="BG152" s="225">
        <f>IF(N152="zákl. přenesená",J152,0)</f>
        <v>0</v>
      </c>
      <c r="BH152" s="225">
        <f>IF(N152="sníž. přenesená",J152,0)</f>
        <v>0</v>
      </c>
      <c r="BI152" s="225">
        <f>IF(N152="nulová",J152,0)</f>
        <v>0</v>
      </c>
      <c r="BJ152" s="14" t="s">
        <v>82</v>
      </c>
      <c r="BK152" s="225">
        <f>ROUND(I152*H152,2)</f>
        <v>0</v>
      </c>
      <c r="BL152" s="14" t="s">
        <v>134</v>
      </c>
      <c r="BM152" s="224" t="s">
        <v>216</v>
      </c>
    </row>
    <row r="153" s="2" customFormat="1" ht="33" customHeight="1">
      <c r="A153" s="35"/>
      <c r="B153" s="36"/>
      <c r="C153" s="212" t="s">
        <v>217</v>
      </c>
      <c r="D153" s="212" t="s">
        <v>121</v>
      </c>
      <c r="E153" s="213" t="s">
        <v>218</v>
      </c>
      <c r="F153" s="214" t="s">
        <v>219</v>
      </c>
      <c r="G153" s="215" t="s">
        <v>133</v>
      </c>
      <c r="H153" s="216">
        <v>8</v>
      </c>
      <c r="I153" s="217"/>
      <c r="J153" s="218">
        <f>ROUND(I153*H153,2)</f>
        <v>0</v>
      </c>
      <c r="K153" s="219"/>
      <c r="L153" s="41"/>
      <c r="M153" s="220" t="s">
        <v>1</v>
      </c>
      <c r="N153" s="221" t="s">
        <v>39</v>
      </c>
      <c r="O153" s="88"/>
      <c r="P153" s="222">
        <f>O153*H153</f>
        <v>0</v>
      </c>
      <c r="Q153" s="222">
        <v>0</v>
      </c>
      <c r="R153" s="222">
        <f>Q153*H153</f>
        <v>0</v>
      </c>
      <c r="S153" s="222">
        <v>0</v>
      </c>
      <c r="T153" s="223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4" t="s">
        <v>134</v>
      </c>
      <c r="AT153" s="224" t="s">
        <v>121</v>
      </c>
      <c r="AU153" s="224" t="s">
        <v>84</v>
      </c>
      <c r="AY153" s="14" t="s">
        <v>118</v>
      </c>
      <c r="BE153" s="225">
        <f>IF(N153="základní",J153,0)</f>
        <v>0</v>
      </c>
      <c r="BF153" s="225">
        <f>IF(N153="snížená",J153,0)</f>
        <v>0</v>
      </c>
      <c r="BG153" s="225">
        <f>IF(N153="zákl. přenesená",J153,0)</f>
        <v>0</v>
      </c>
      <c r="BH153" s="225">
        <f>IF(N153="sníž. přenesená",J153,0)</f>
        <v>0</v>
      </c>
      <c r="BI153" s="225">
        <f>IF(N153="nulová",J153,0)</f>
        <v>0</v>
      </c>
      <c r="BJ153" s="14" t="s">
        <v>82</v>
      </c>
      <c r="BK153" s="225">
        <f>ROUND(I153*H153,2)</f>
        <v>0</v>
      </c>
      <c r="BL153" s="14" t="s">
        <v>134</v>
      </c>
      <c r="BM153" s="224" t="s">
        <v>220</v>
      </c>
    </row>
    <row r="154" s="2" customFormat="1" ht="16.5" customHeight="1">
      <c r="A154" s="35"/>
      <c r="B154" s="36"/>
      <c r="C154" s="226" t="s">
        <v>192</v>
      </c>
      <c r="D154" s="226" t="s">
        <v>162</v>
      </c>
      <c r="E154" s="227" t="s">
        <v>221</v>
      </c>
      <c r="F154" s="228" t="s">
        <v>222</v>
      </c>
      <c r="G154" s="229" t="s">
        <v>165</v>
      </c>
      <c r="H154" s="230">
        <v>7.5999999999999996</v>
      </c>
      <c r="I154" s="231"/>
      <c r="J154" s="232">
        <f>ROUND(I154*H154,2)</f>
        <v>0</v>
      </c>
      <c r="K154" s="233"/>
      <c r="L154" s="234"/>
      <c r="M154" s="235" t="s">
        <v>1</v>
      </c>
      <c r="N154" s="236" t="s">
        <v>39</v>
      </c>
      <c r="O154" s="88"/>
      <c r="P154" s="222">
        <f>O154*H154</f>
        <v>0</v>
      </c>
      <c r="Q154" s="222">
        <v>0.001</v>
      </c>
      <c r="R154" s="222">
        <f>Q154*H154</f>
        <v>0.0076</v>
      </c>
      <c r="S154" s="222">
        <v>0</v>
      </c>
      <c r="T154" s="223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4" t="s">
        <v>166</v>
      </c>
      <c r="AT154" s="224" t="s">
        <v>162</v>
      </c>
      <c r="AU154" s="224" t="s">
        <v>84</v>
      </c>
      <c r="AY154" s="14" t="s">
        <v>118</v>
      </c>
      <c r="BE154" s="225">
        <f>IF(N154="základní",J154,0)</f>
        <v>0</v>
      </c>
      <c r="BF154" s="225">
        <f>IF(N154="snížená",J154,0)</f>
        <v>0</v>
      </c>
      <c r="BG154" s="225">
        <f>IF(N154="zákl. přenesená",J154,0)</f>
        <v>0</v>
      </c>
      <c r="BH154" s="225">
        <f>IF(N154="sníž. přenesená",J154,0)</f>
        <v>0</v>
      </c>
      <c r="BI154" s="225">
        <f>IF(N154="nulová",J154,0)</f>
        <v>0</v>
      </c>
      <c r="BJ154" s="14" t="s">
        <v>82</v>
      </c>
      <c r="BK154" s="225">
        <f>ROUND(I154*H154,2)</f>
        <v>0</v>
      </c>
      <c r="BL154" s="14" t="s">
        <v>166</v>
      </c>
      <c r="BM154" s="224" t="s">
        <v>223</v>
      </c>
    </row>
    <row r="155" s="2" customFormat="1" ht="16.5" customHeight="1">
      <c r="A155" s="35"/>
      <c r="B155" s="36"/>
      <c r="C155" s="226" t="s">
        <v>224</v>
      </c>
      <c r="D155" s="226" t="s">
        <v>162</v>
      </c>
      <c r="E155" s="227" t="s">
        <v>225</v>
      </c>
      <c r="F155" s="228" t="s">
        <v>226</v>
      </c>
      <c r="G155" s="229" t="s">
        <v>197</v>
      </c>
      <c r="H155" s="230">
        <v>4</v>
      </c>
      <c r="I155" s="231"/>
      <c r="J155" s="232">
        <f>ROUND(I155*H155,2)</f>
        <v>0</v>
      </c>
      <c r="K155" s="233"/>
      <c r="L155" s="234"/>
      <c r="M155" s="235" t="s">
        <v>1</v>
      </c>
      <c r="N155" s="236" t="s">
        <v>39</v>
      </c>
      <c r="O155" s="88"/>
      <c r="P155" s="222">
        <f>O155*H155</f>
        <v>0</v>
      </c>
      <c r="Q155" s="222">
        <v>0.00013999999999999999</v>
      </c>
      <c r="R155" s="222">
        <f>Q155*H155</f>
        <v>0.00055999999999999995</v>
      </c>
      <c r="S155" s="222">
        <v>0</v>
      </c>
      <c r="T155" s="223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4" t="s">
        <v>166</v>
      </c>
      <c r="AT155" s="224" t="s">
        <v>162</v>
      </c>
      <c r="AU155" s="224" t="s">
        <v>84</v>
      </c>
      <c r="AY155" s="14" t="s">
        <v>118</v>
      </c>
      <c r="BE155" s="225">
        <f>IF(N155="základní",J155,0)</f>
        <v>0</v>
      </c>
      <c r="BF155" s="225">
        <f>IF(N155="snížená",J155,0)</f>
        <v>0</v>
      </c>
      <c r="BG155" s="225">
        <f>IF(N155="zákl. přenesená",J155,0)</f>
        <v>0</v>
      </c>
      <c r="BH155" s="225">
        <f>IF(N155="sníž. přenesená",J155,0)</f>
        <v>0</v>
      </c>
      <c r="BI155" s="225">
        <f>IF(N155="nulová",J155,0)</f>
        <v>0</v>
      </c>
      <c r="BJ155" s="14" t="s">
        <v>82</v>
      </c>
      <c r="BK155" s="225">
        <f>ROUND(I155*H155,2)</f>
        <v>0</v>
      </c>
      <c r="BL155" s="14" t="s">
        <v>166</v>
      </c>
      <c r="BM155" s="224" t="s">
        <v>227</v>
      </c>
    </row>
    <row r="156" s="2" customFormat="1" ht="16.5" customHeight="1">
      <c r="A156" s="35"/>
      <c r="B156" s="36"/>
      <c r="C156" s="226" t="s">
        <v>228</v>
      </c>
      <c r="D156" s="226" t="s">
        <v>162</v>
      </c>
      <c r="E156" s="227" t="s">
        <v>229</v>
      </c>
      <c r="F156" s="228" t="s">
        <v>230</v>
      </c>
      <c r="G156" s="229" t="s">
        <v>197</v>
      </c>
      <c r="H156" s="230">
        <v>8</v>
      </c>
      <c r="I156" s="231"/>
      <c r="J156" s="232">
        <f>ROUND(I156*H156,2)</f>
        <v>0</v>
      </c>
      <c r="K156" s="233"/>
      <c r="L156" s="234"/>
      <c r="M156" s="235" t="s">
        <v>1</v>
      </c>
      <c r="N156" s="236" t="s">
        <v>39</v>
      </c>
      <c r="O156" s="88"/>
      <c r="P156" s="222">
        <f>O156*H156</f>
        <v>0</v>
      </c>
      <c r="Q156" s="222">
        <v>0.00022000000000000001</v>
      </c>
      <c r="R156" s="222">
        <f>Q156*H156</f>
        <v>0.0017600000000000001</v>
      </c>
      <c r="S156" s="222">
        <v>0</v>
      </c>
      <c r="T156" s="223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4" t="s">
        <v>166</v>
      </c>
      <c r="AT156" s="224" t="s">
        <v>162</v>
      </c>
      <c r="AU156" s="224" t="s">
        <v>84</v>
      </c>
      <c r="AY156" s="14" t="s">
        <v>118</v>
      </c>
      <c r="BE156" s="225">
        <f>IF(N156="základní",J156,0)</f>
        <v>0</v>
      </c>
      <c r="BF156" s="225">
        <f>IF(N156="snížená",J156,0)</f>
        <v>0</v>
      </c>
      <c r="BG156" s="225">
        <f>IF(N156="zákl. přenesená",J156,0)</f>
        <v>0</v>
      </c>
      <c r="BH156" s="225">
        <f>IF(N156="sníž. přenesená",J156,0)</f>
        <v>0</v>
      </c>
      <c r="BI156" s="225">
        <f>IF(N156="nulová",J156,0)</f>
        <v>0</v>
      </c>
      <c r="BJ156" s="14" t="s">
        <v>82</v>
      </c>
      <c r="BK156" s="225">
        <f>ROUND(I156*H156,2)</f>
        <v>0</v>
      </c>
      <c r="BL156" s="14" t="s">
        <v>166</v>
      </c>
      <c r="BM156" s="224" t="s">
        <v>231</v>
      </c>
    </row>
    <row r="157" s="2" customFormat="1" ht="21.75" customHeight="1">
      <c r="A157" s="35"/>
      <c r="B157" s="36"/>
      <c r="C157" s="226" t="s">
        <v>232</v>
      </c>
      <c r="D157" s="226" t="s">
        <v>162</v>
      </c>
      <c r="E157" s="227" t="s">
        <v>233</v>
      </c>
      <c r="F157" s="228" t="s">
        <v>234</v>
      </c>
      <c r="G157" s="229" t="s">
        <v>165</v>
      </c>
      <c r="H157" s="230">
        <v>4</v>
      </c>
      <c r="I157" s="231"/>
      <c r="J157" s="232">
        <f>ROUND(I157*H157,2)</f>
        <v>0</v>
      </c>
      <c r="K157" s="233"/>
      <c r="L157" s="234"/>
      <c r="M157" s="235" t="s">
        <v>1</v>
      </c>
      <c r="N157" s="236" t="s">
        <v>39</v>
      </c>
      <c r="O157" s="88"/>
      <c r="P157" s="222">
        <f>O157*H157</f>
        <v>0</v>
      </c>
      <c r="Q157" s="222">
        <v>0.001</v>
      </c>
      <c r="R157" s="222">
        <f>Q157*H157</f>
        <v>0.0040000000000000001</v>
      </c>
      <c r="S157" s="222">
        <v>0</v>
      </c>
      <c r="T157" s="223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4" t="s">
        <v>166</v>
      </c>
      <c r="AT157" s="224" t="s">
        <v>162</v>
      </c>
      <c r="AU157" s="224" t="s">
        <v>84</v>
      </c>
      <c r="AY157" s="14" t="s">
        <v>118</v>
      </c>
      <c r="BE157" s="225">
        <f>IF(N157="základní",J157,0)</f>
        <v>0</v>
      </c>
      <c r="BF157" s="225">
        <f>IF(N157="snížená",J157,0)</f>
        <v>0</v>
      </c>
      <c r="BG157" s="225">
        <f>IF(N157="zákl. přenesená",J157,0)</f>
        <v>0</v>
      </c>
      <c r="BH157" s="225">
        <f>IF(N157="sníž. přenesená",J157,0)</f>
        <v>0</v>
      </c>
      <c r="BI157" s="225">
        <f>IF(N157="nulová",J157,0)</f>
        <v>0</v>
      </c>
      <c r="BJ157" s="14" t="s">
        <v>82</v>
      </c>
      <c r="BK157" s="225">
        <f>ROUND(I157*H157,2)</f>
        <v>0</v>
      </c>
      <c r="BL157" s="14" t="s">
        <v>166</v>
      </c>
      <c r="BM157" s="224" t="s">
        <v>235</v>
      </c>
    </row>
    <row r="158" s="2" customFormat="1" ht="21.75" customHeight="1">
      <c r="A158" s="35"/>
      <c r="B158" s="36"/>
      <c r="C158" s="212" t="s">
        <v>236</v>
      </c>
      <c r="D158" s="212" t="s">
        <v>121</v>
      </c>
      <c r="E158" s="213" t="s">
        <v>237</v>
      </c>
      <c r="F158" s="214" t="s">
        <v>238</v>
      </c>
      <c r="G158" s="215" t="s">
        <v>239</v>
      </c>
      <c r="H158" s="216">
        <v>1.96</v>
      </c>
      <c r="I158" s="217"/>
      <c r="J158" s="218">
        <f>ROUND(I158*H158,2)</f>
        <v>0</v>
      </c>
      <c r="K158" s="219"/>
      <c r="L158" s="41"/>
      <c r="M158" s="220" t="s">
        <v>1</v>
      </c>
      <c r="N158" s="221" t="s">
        <v>39</v>
      </c>
      <c r="O158" s="88"/>
      <c r="P158" s="222">
        <f>O158*H158</f>
        <v>0</v>
      </c>
      <c r="Q158" s="222">
        <v>0</v>
      </c>
      <c r="R158" s="222">
        <f>Q158*H158</f>
        <v>0</v>
      </c>
      <c r="S158" s="222">
        <v>0</v>
      </c>
      <c r="T158" s="223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4" t="s">
        <v>134</v>
      </c>
      <c r="AT158" s="224" t="s">
        <v>121</v>
      </c>
      <c r="AU158" s="224" t="s">
        <v>84</v>
      </c>
      <c r="AY158" s="14" t="s">
        <v>118</v>
      </c>
      <c r="BE158" s="225">
        <f>IF(N158="základní",J158,0)</f>
        <v>0</v>
      </c>
      <c r="BF158" s="225">
        <f>IF(N158="snížená",J158,0)</f>
        <v>0</v>
      </c>
      <c r="BG158" s="225">
        <f>IF(N158="zákl. přenesená",J158,0)</f>
        <v>0</v>
      </c>
      <c r="BH158" s="225">
        <f>IF(N158="sníž. přenesená",J158,0)</f>
        <v>0</v>
      </c>
      <c r="BI158" s="225">
        <f>IF(N158="nulová",J158,0)</f>
        <v>0</v>
      </c>
      <c r="BJ158" s="14" t="s">
        <v>82</v>
      </c>
      <c r="BK158" s="225">
        <f>ROUND(I158*H158,2)</f>
        <v>0</v>
      </c>
      <c r="BL158" s="14" t="s">
        <v>134</v>
      </c>
      <c r="BM158" s="224" t="s">
        <v>240</v>
      </c>
    </row>
    <row r="159" s="2" customFormat="1" ht="21.75" customHeight="1">
      <c r="A159" s="35"/>
      <c r="B159" s="36"/>
      <c r="C159" s="212" t="s">
        <v>241</v>
      </c>
      <c r="D159" s="212" t="s">
        <v>121</v>
      </c>
      <c r="E159" s="213" t="s">
        <v>242</v>
      </c>
      <c r="F159" s="214" t="s">
        <v>243</v>
      </c>
      <c r="G159" s="215" t="s">
        <v>239</v>
      </c>
      <c r="H159" s="216">
        <v>1.1519999999999999</v>
      </c>
      <c r="I159" s="217"/>
      <c r="J159" s="218">
        <f>ROUND(I159*H159,2)</f>
        <v>0</v>
      </c>
      <c r="K159" s="219"/>
      <c r="L159" s="41"/>
      <c r="M159" s="220" t="s">
        <v>1</v>
      </c>
      <c r="N159" s="221" t="s">
        <v>39</v>
      </c>
      <c r="O159" s="88"/>
      <c r="P159" s="222">
        <f>O159*H159</f>
        <v>0</v>
      </c>
      <c r="Q159" s="222">
        <v>2.45329</v>
      </c>
      <c r="R159" s="222">
        <f>Q159*H159</f>
        <v>2.8261900799999999</v>
      </c>
      <c r="S159" s="222">
        <v>0</v>
      </c>
      <c r="T159" s="223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4" t="s">
        <v>134</v>
      </c>
      <c r="AT159" s="224" t="s">
        <v>121</v>
      </c>
      <c r="AU159" s="224" t="s">
        <v>84</v>
      </c>
      <c r="AY159" s="14" t="s">
        <v>118</v>
      </c>
      <c r="BE159" s="225">
        <f>IF(N159="základní",J159,0)</f>
        <v>0</v>
      </c>
      <c r="BF159" s="225">
        <f>IF(N159="snížená",J159,0)</f>
        <v>0</v>
      </c>
      <c r="BG159" s="225">
        <f>IF(N159="zákl. přenesená",J159,0)</f>
        <v>0</v>
      </c>
      <c r="BH159" s="225">
        <f>IF(N159="sníž. přenesená",J159,0)</f>
        <v>0</v>
      </c>
      <c r="BI159" s="225">
        <f>IF(N159="nulová",J159,0)</f>
        <v>0</v>
      </c>
      <c r="BJ159" s="14" t="s">
        <v>82</v>
      </c>
      <c r="BK159" s="225">
        <f>ROUND(I159*H159,2)</f>
        <v>0</v>
      </c>
      <c r="BL159" s="14" t="s">
        <v>134</v>
      </c>
      <c r="BM159" s="224" t="s">
        <v>244</v>
      </c>
    </row>
    <row r="160" s="2" customFormat="1" ht="21.75" customHeight="1">
      <c r="A160" s="35"/>
      <c r="B160" s="36"/>
      <c r="C160" s="212" t="s">
        <v>245</v>
      </c>
      <c r="D160" s="212" t="s">
        <v>121</v>
      </c>
      <c r="E160" s="213" t="s">
        <v>246</v>
      </c>
      <c r="F160" s="214" t="s">
        <v>247</v>
      </c>
      <c r="G160" s="215" t="s">
        <v>139</v>
      </c>
      <c r="H160" s="216">
        <v>7.6799999999999997</v>
      </c>
      <c r="I160" s="217"/>
      <c r="J160" s="218">
        <f>ROUND(I160*H160,2)</f>
        <v>0</v>
      </c>
      <c r="K160" s="219"/>
      <c r="L160" s="41"/>
      <c r="M160" s="220" t="s">
        <v>1</v>
      </c>
      <c r="N160" s="221" t="s">
        <v>39</v>
      </c>
      <c r="O160" s="88"/>
      <c r="P160" s="222">
        <f>O160*H160</f>
        <v>0</v>
      </c>
      <c r="Q160" s="222">
        <v>0.00116</v>
      </c>
      <c r="R160" s="222">
        <f>Q160*H160</f>
        <v>0.0089087999999999997</v>
      </c>
      <c r="S160" s="222">
        <v>0</v>
      </c>
      <c r="T160" s="223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4" t="s">
        <v>134</v>
      </c>
      <c r="AT160" s="224" t="s">
        <v>121</v>
      </c>
      <c r="AU160" s="224" t="s">
        <v>84</v>
      </c>
      <c r="AY160" s="14" t="s">
        <v>118</v>
      </c>
      <c r="BE160" s="225">
        <f>IF(N160="základní",J160,0)</f>
        <v>0</v>
      </c>
      <c r="BF160" s="225">
        <f>IF(N160="snížená",J160,0)</f>
        <v>0</v>
      </c>
      <c r="BG160" s="225">
        <f>IF(N160="zákl. přenesená",J160,0)</f>
        <v>0</v>
      </c>
      <c r="BH160" s="225">
        <f>IF(N160="sníž. přenesená",J160,0)</f>
        <v>0</v>
      </c>
      <c r="BI160" s="225">
        <f>IF(N160="nulová",J160,0)</f>
        <v>0</v>
      </c>
      <c r="BJ160" s="14" t="s">
        <v>82</v>
      </c>
      <c r="BK160" s="225">
        <f>ROUND(I160*H160,2)</f>
        <v>0</v>
      </c>
      <c r="BL160" s="14" t="s">
        <v>134</v>
      </c>
      <c r="BM160" s="224" t="s">
        <v>248</v>
      </c>
    </row>
    <row r="161" s="2" customFormat="1" ht="21.75" customHeight="1">
      <c r="A161" s="35"/>
      <c r="B161" s="36"/>
      <c r="C161" s="212" t="s">
        <v>249</v>
      </c>
      <c r="D161" s="212" t="s">
        <v>121</v>
      </c>
      <c r="E161" s="213" t="s">
        <v>250</v>
      </c>
      <c r="F161" s="214" t="s">
        <v>251</v>
      </c>
      <c r="G161" s="215" t="s">
        <v>139</v>
      </c>
      <c r="H161" s="216">
        <v>7.6799999999999997</v>
      </c>
      <c r="I161" s="217"/>
      <c r="J161" s="218">
        <f>ROUND(I161*H161,2)</f>
        <v>0</v>
      </c>
      <c r="K161" s="219"/>
      <c r="L161" s="41"/>
      <c r="M161" s="220" t="s">
        <v>1</v>
      </c>
      <c r="N161" s="221" t="s">
        <v>39</v>
      </c>
      <c r="O161" s="88"/>
      <c r="P161" s="222">
        <f>O161*H161</f>
        <v>0</v>
      </c>
      <c r="Q161" s="222">
        <v>0</v>
      </c>
      <c r="R161" s="222">
        <f>Q161*H161</f>
        <v>0</v>
      </c>
      <c r="S161" s="222">
        <v>0</v>
      </c>
      <c r="T161" s="223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4" t="s">
        <v>134</v>
      </c>
      <c r="AT161" s="224" t="s">
        <v>121</v>
      </c>
      <c r="AU161" s="224" t="s">
        <v>84</v>
      </c>
      <c r="AY161" s="14" t="s">
        <v>118</v>
      </c>
      <c r="BE161" s="225">
        <f>IF(N161="základní",J161,0)</f>
        <v>0</v>
      </c>
      <c r="BF161" s="225">
        <f>IF(N161="snížená",J161,0)</f>
        <v>0</v>
      </c>
      <c r="BG161" s="225">
        <f>IF(N161="zákl. přenesená",J161,0)</f>
        <v>0</v>
      </c>
      <c r="BH161" s="225">
        <f>IF(N161="sníž. přenesená",J161,0)</f>
        <v>0</v>
      </c>
      <c r="BI161" s="225">
        <f>IF(N161="nulová",J161,0)</f>
        <v>0</v>
      </c>
      <c r="BJ161" s="14" t="s">
        <v>82</v>
      </c>
      <c r="BK161" s="225">
        <f>ROUND(I161*H161,2)</f>
        <v>0</v>
      </c>
      <c r="BL161" s="14" t="s">
        <v>134</v>
      </c>
      <c r="BM161" s="224" t="s">
        <v>252</v>
      </c>
    </row>
    <row r="162" s="2" customFormat="1" ht="16.5" customHeight="1">
      <c r="A162" s="35"/>
      <c r="B162" s="36"/>
      <c r="C162" s="212" t="s">
        <v>253</v>
      </c>
      <c r="D162" s="212" t="s">
        <v>121</v>
      </c>
      <c r="E162" s="213" t="s">
        <v>254</v>
      </c>
      <c r="F162" s="214" t="s">
        <v>255</v>
      </c>
      <c r="G162" s="215" t="s">
        <v>197</v>
      </c>
      <c r="H162" s="216">
        <v>4</v>
      </c>
      <c r="I162" s="217"/>
      <c r="J162" s="218">
        <f>ROUND(I162*H162,2)</f>
        <v>0</v>
      </c>
      <c r="K162" s="219"/>
      <c r="L162" s="41"/>
      <c r="M162" s="220" t="s">
        <v>1</v>
      </c>
      <c r="N162" s="221" t="s">
        <v>39</v>
      </c>
      <c r="O162" s="88"/>
      <c r="P162" s="222">
        <f>O162*H162</f>
        <v>0</v>
      </c>
      <c r="Q162" s="222">
        <v>0</v>
      </c>
      <c r="R162" s="222">
        <f>Q162*H162</f>
        <v>0</v>
      </c>
      <c r="S162" s="222">
        <v>0</v>
      </c>
      <c r="T162" s="223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4" t="s">
        <v>187</v>
      </c>
      <c r="AT162" s="224" t="s">
        <v>121</v>
      </c>
      <c r="AU162" s="224" t="s">
        <v>84</v>
      </c>
      <c r="AY162" s="14" t="s">
        <v>118</v>
      </c>
      <c r="BE162" s="225">
        <f>IF(N162="základní",J162,0)</f>
        <v>0</v>
      </c>
      <c r="BF162" s="225">
        <f>IF(N162="snížená",J162,0)</f>
        <v>0</v>
      </c>
      <c r="BG162" s="225">
        <f>IF(N162="zákl. přenesená",J162,0)</f>
        <v>0</v>
      </c>
      <c r="BH162" s="225">
        <f>IF(N162="sníž. přenesená",J162,0)</f>
        <v>0</v>
      </c>
      <c r="BI162" s="225">
        <f>IF(N162="nulová",J162,0)</f>
        <v>0</v>
      </c>
      <c r="BJ162" s="14" t="s">
        <v>82</v>
      </c>
      <c r="BK162" s="225">
        <f>ROUND(I162*H162,2)</f>
        <v>0</v>
      </c>
      <c r="BL162" s="14" t="s">
        <v>187</v>
      </c>
      <c r="BM162" s="224" t="s">
        <v>256</v>
      </c>
    </row>
    <row r="163" s="12" customFormat="1" ht="22.8" customHeight="1">
      <c r="A163" s="12"/>
      <c r="B163" s="196"/>
      <c r="C163" s="197"/>
      <c r="D163" s="198" t="s">
        <v>73</v>
      </c>
      <c r="E163" s="210" t="s">
        <v>257</v>
      </c>
      <c r="F163" s="210" t="s">
        <v>258</v>
      </c>
      <c r="G163" s="197"/>
      <c r="H163" s="197"/>
      <c r="I163" s="200"/>
      <c r="J163" s="211">
        <f>BK163</f>
        <v>0</v>
      </c>
      <c r="K163" s="197"/>
      <c r="L163" s="202"/>
      <c r="M163" s="203"/>
      <c r="N163" s="204"/>
      <c r="O163" s="204"/>
      <c r="P163" s="205">
        <f>SUM(P164:P172)</f>
        <v>0</v>
      </c>
      <c r="Q163" s="204"/>
      <c r="R163" s="205">
        <f>SUM(R164:R172)</f>
        <v>0.14887</v>
      </c>
      <c r="S163" s="204"/>
      <c r="T163" s="206">
        <f>SUM(T164:T172)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7" t="s">
        <v>82</v>
      </c>
      <c r="AT163" s="208" t="s">
        <v>73</v>
      </c>
      <c r="AU163" s="208" t="s">
        <v>82</v>
      </c>
      <c r="AY163" s="207" t="s">
        <v>118</v>
      </c>
      <c r="BK163" s="209">
        <f>SUM(BK164:BK172)</f>
        <v>0</v>
      </c>
    </row>
    <row r="164" s="2" customFormat="1" ht="33" customHeight="1">
      <c r="A164" s="35"/>
      <c r="B164" s="36"/>
      <c r="C164" s="212" t="s">
        <v>259</v>
      </c>
      <c r="D164" s="212" t="s">
        <v>121</v>
      </c>
      <c r="E164" s="213" t="s">
        <v>260</v>
      </c>
      <c r="F164" s="214" t="s">
        <v>219</v>
      </c>
      <c r="G164" s="215" t="s">
        <v>133</v>
      </c>
      <c r="H164" s="216">
        <v>84</v>
      </c>
      <c r="I164" s="217"/>
      <c r="J164" s="218">
        <f>ROUND(I164*H164,2)</f>
        <v>0</v>
      </c>
      <c r="K164" s="219"/>
      <c r="L164" s="41"/>
      <c r="M164" s="220" t="s">
        <v>1</v>
      </c>
      <c r="N164" s="221" t="s">
        <v>39</v>
      </c>
      <c r="O164" s="88"/>
      <c r="P164" s="222">
        <f>O164*H164</f>
        <v>0</v>
      </c>
      <c r="Q164" s="222">
        <v>0</v>
      </c>
      <c r="R164" s="222">
        <f>Q164*H164</f>
        <v>0</v>
      </c>
      <c r="S164" s="222">
        <v>0</v>
      </c>
      <c r="T164" s="223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4" t="s">
        <v>134</v>
      </c>
      <c r="AT164" s="224" t="s">
        <v>121</v>
      </c>
      <c r="AU164" s="224" t="s">
        <v>84</v>
      </c>
      <c r="AY164" s="14" t="s">
        <v>118</v>
      </c>
      <c r="BE164" s="225">
        <f>IF(N164="základní",J164,0)</f>
        <v>0</v>
      </c>
      <c r="BF164" s="225">
        <f>IF(N164="snížená",J164,0)</f>
        <v>0</v>
      </c>
      <c r="BG164" s="225">
        <f>IF(N164="zákl. přenesená",J164,0)</f>
        <v>0</v>
      </c>
      <c r="BH164" s="225">
        <f>IF(N164="sníž. přenesená",J164,0)</f>
        <v>0</v>
      </c>
      <c r="BI164" s="225">
        <f>IF(N164="nulová",J164,0)</f>
        <v>0</v>
      </c>
      <c r="BJ164" s="14" t="s">
        <v>82</v>
      </c>
      <c r="BK164" s="225">
        <f>ROUND(I164*H164,2)</f>
        <v>0</v>
      </c>
      <c r="BL164" s="14" t="s">
        <v>134</v>
      </c>
      <c r="BM164" s="224" t="s">
        <v>261</v>
      </c>
    </row>
    <row r="165" s="2" customFormat="1" ht="16.5" customHeight="1">
      <c r="A165" s="35"/>
      <c r="B165" s="36"/>
      <c r="C165" s="226" t="s">
        <v>262</v>
      </c>
      <c r="D165" s="226" t="s">
        <v>162</v>
      </c>
      <c r="E165" s="227" t="s">
        <v>263</v>
      </c>
      <c r="F165" s="228" t="s">
        <v>264</v>
      </c>
      <c r="G165" s="229" t="s">
        <v>165</v>
      </c>
      <c r="H165" s="230">
        <v>79.799999999999997</v>
      </c>
      <c r="I165" s="231"/>
      <c r="J165" s="232">
        <f>ROUND(I165*H165,2)</f>
        <v>0</v>
      </c>
      <c r="K165" s="233"/>
      <c r="L165" s="234"/>
      <c r="M165" s="235" t="s">
        <v>1</v>
      </c>
      <c r="N165" s="236" t="s">
        <v>39</v>
      </c>
      <c r="O165" s="88"/>
      <c r="P165" s="222">
        <f>O165*H165</f>
        <v>0</v>
      </c>
      <c r="Q165" s="222">
        <v>0.001</v>
      </c>
      <c r="R165" s="222">
        <f>Q165*H165</f>
        <v>0.079799999999999996</v>
      </c>
      <c r="S165" s="222">
        <v>0</v>
      </c>
      <c r="T165" s="223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4" t="s">
        <v>166</v>
      </c>
      <c r="AT165" s="224" t="s">
        <v>162</v>
      </c>
      <c r="AU165" s="224" t="s">
        <v>84</v>
      </c>
      <c r="AY165" s="14" t="s">
        <v>118</v>
      </c>
      <c r="BE165" s="225">
        <f>IF(N165="základní",J165,0)</f>
        <v>0</v>
      </c>
      <c r="BF165" s="225">
        <f>IF(N165="snížená",J165,0)</f>
        <v>0</v>
      </c>
      <c r="BG165" s="225">
        <f>IF(N165="zákl. přenesená",J165,0)</f>
        <v>0</v>
      </c>
      <c r="BH165" s="225">
        <f>IF(N165="sníž. přenesená",J165,0)</f>
        <v>0</v>
      </c>
      <c r="BI165" s="225">
        <f>IF(N165="nulová",J165,0)</f>
        <v>0</v>
      </c>
      <c r="BJ165" s="14" t="s">
        <v>82</v>
      </c>
      <c r="BK165" s="225">
        <f>ROUND(I165*H165,2)</f>
        <v>0</v>
      </c>
      <c r="BL165" s="14" t="s">
        <v>166</v>
      </c>
      <c r="BM165" s="224" t="s">
        <v>265</v>
      </c>
    </row>
    <row r="166" s="2" customFormat="1" ht="16.5" customHeight="1">
      <c r="A166" s="35"/>
      <c r="B166" s="36"/>
      <c r="C166" s="226" t="s">
        <v>266</v>
      </c>
      <c r="D166" s="226" t="s">
        <v>162</v>
      </c>
      <c r="E166" s="227" t="s">
        <v>267</v>
      </c>
      <c r="F166" s="228" t="s">
        <v>230</v>
      </c>
      <c r="G166" s="229" t="s">
        <v>197</v>
      </c>
      <c r="H166" s="230">
        <v>6</v>
      </c>
      <c r="I166" s="231"/>
      <c r="J166" s="232">
        <f>ROUND(I166*H166,2)</f>
        <v>0</v>
      </c>
      <c r="K166" s="233"/>
      <c r="L166" s="234"/>
      <c r="M166" s="235" t="s">
        <v>1</v>
      </c>
      <c r="N166" s="236" t="s">
        <v>39</v>
      </c>
      <c r="O166" s="88"/>
      <c r="P166" s="222">
        <f>O166*H166</f>
        <v>0</v>
      </c>
      <c r="Q166" s="222">
        <v>0.00022000000000000001</v>
      </c>
      <c r="R166" s="222">
        <f>Q166*H166</f>
        <v>0.00132</v>
      </c>
      <c r="S166" s="222">
        <v>0</v>
      </c>
      <c r="T166" s="223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4" t="s">
        <v>166</v>
      </c>
      <c r="AT166" s="224" t="s">
        <v>162</v>
      </c>
      <c r="AU166" s="224" t="s">
        <v>84</v>
      </c>
      <c r="AY166" s="14" t="s">
        <v>118</v>
      </c>
      <c r="BE166" s="225">
        <f>IF(N166="základní",J166,0)</f>
        <v>0</v>
      </c>
      <c r="BF166" s="225">
        <f>IF(N166="snížená",J166,0)</f>
        <v>0</v>
      </c>
      <c r="BG166" s="225">
        <f>IF(N166="zákl. přenesená",J166,0)</f>
        <v>0</v>
      </c>
      <c r="BH166" s="225">
        <f>IF(N166="sníž. přenesená",J166,0)</f>
        <v>0</v>
      </c>
      <c r="BI166" s="225">
        <f>IF(N166="nulová",J166,0)</f>
        <v>0</v>
      </c>
      <c r="BJ166" s="14" t="s">
        <v>82</v>
      </c>
      <c r="BK166" s="225">
        <f>ROUND(I166*H166,2)</f>
        <v>0</v>
      </c>
      <c r="BL166" s="14" t="s">
        <v>166</v>
      </c>
      <c r="BM166" s="224" t="s">
        <v>268</v>
      </c>
    </row>
    <row r="167" s="2" customFormat="1" ht="21.75" customHeight="1">
      <c r="A167" s="35"/>
      <c r="B167" s="36"/>
      <c r="C167" s="226" t="s">
        <v>269</v>
      </c>
      <c r="D167" s="226" t="s">
        <v>162</v>
      </c>
      <c r="E167" s="227" t="s">
        <v>270</v>
      </c>
      <c r="F167" s="228" t="s">
        <v>271</v>
      </c>
      <c r="G167" s="229" t="s">
        <v>124</v>
      </c>
      <c r="H167" s="230">
        <v>0.0030000000000000001</v>
      </c>
      <c r="I167" s="231"/>
      <c r="J167" s="232">
        <f>ROUND(I167*H167,2)</f>
        <v>0</v>
      </c>
      <c r="K167" s="233"/>
      <c r="L167" s="234"/>
      <c r="M167" s="235" t="s">
        <v>1</v>
      </c>
      <c r="N167" s="236" t="s">
        <v>39</v>
      </c>
      <c r="O167" s="88"/>
      <c r="P167" s="222">
        <f>O167*H167</f>
        <v>0</v>
      </c>
      <c r="Q167" s="222">
        <v>1</v>
      </c>
      <c r="R167" s="222">
        <f>Q167*H167</f>
        <v>0.0030000000000000001</v>
      </c>
      <c r="S167" s="222">
        <v>0</v>
      </c>
      <c r="T167" s="223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4" t="s">
        <v>166</v>
      </c>
      <c r="AT167" s="224" t="s">
        <v>162</v>
      </c>
      <c r="AU167" s="224" t="s">
        <v>84</v>
      </c>
      <c r="AY167" s="14" t="s">
        <v>118</v>
      </c>
      <c r="BE167" s="225">
        <f>IF(N167="základní",J167,0)</f>
        <v>0</v>
      </c>
      <c r="BF167" s="225">
        <f>IF(N167="snížená",J167,0)</f>
        <v>0</v>
      </c>
      <c r="BG167" s="225">
        <f>IF(N167="zákl. přenesená",J167,0)</f>
        <v>0</v>
      </c>
      <c r="BH167" s="225">
        <f>IF(N167="sníž. přenesená",J167,0)</f>
        <v>0</v>
      </c>
      <c r="BI167" s="225">
        <f>IF(N167="nulová",J167,0)</f>
        <v>0</v>
      </c>
      <c r="BJ167" s="14" t="s">
        <v>82</v>
      </c>
      <c r="BK167" s="225">
        <f>ROUND(I167*H167,2)</f>
        <v>0</v>
      </c>
      <c r="BL167" s="14" t="s">
        <v>166</v>
      </c>
      <c r="BM167" s="224" t="s">
        <v>272</v>
      </c>
    </row>
    <row r="168" s="2" customFormat="1" ht="21.75" customHeight="1">
      <c r="A168" s="35"/>
      <c r="B168" s="36"/>
      <c r="C168" s="212" t="s">
        <v>273</v>
      </c>
      <c r="D168" s="212" t="s">
        <v>121</v>
      </c>
      <c r="E168" s="213" t="s">
        <v>274</v>
      </c>
      <c r="F168" s="214" t="s">
        <v>275</v>
      </c>
      <c r="G168" s="215" t="s">
        <v>133</v>
      </c>
      <c r="H168" s="216">
        <v>100</v>
      </c>
      <c r="I168" s="217"/>
      <c r="J168" s="218">
        <f>ROUND(I168*H168,2)</f>
        <v>0</v>
      </c>
      <c r="K168" s="219"/>
      <c r="L168" s="41"/>
      <c r="M168" s="220" t="s">
        <v>1</v>
      </c>
      <c r="N168" s="221" t="s">
        <v>39</v>
      </c>
      <c r="O168" s="88"/>
      <c r="P168" s="222">
        <f>O168*H168</f>
        <v>0</v>
      </c>
      <c r="Q168" s="222">
        <v>0</v>
      </c>
      <c r="R168" s="222">
        <f>Q168*H168</f>
        <v>0</v>
      </c>
      <c r="S168" s="222">
        <v>0</v>
      </c>
      <c r="T168" s="223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4" t="s">
        <v>276</v>
      </c>
      <c r="AT168" s="224" t="s">
        <v>121</v>
      </c>
      <c r="AU168" s="224" t="s">
        <v>84</v>
      </c>
      <c r="AY168" s="14" t="s">
        <v>118</v>
      </c>
      <c r="BE168" s="225">
        <f>IF(N168="základní",J168,0)</f>
        <v>0</v>
      </c>
      <c r="BF168" s="225">
        <f>IF(N168="snížená",J168,0)</f>
        <v>0</v>
      </c>
      <c r="BG168" s="225">
        <f>IF(N168="zákl. přenesená",J168,0)</f>
        <v>0</v>
      </c>
      <c r="BH168" s="225">
        <f>IF(N168="sníž. přenesená",J168,0)</f>
        <v>0</v>
      </c>
      <c r="BI168" s="225">
        <f>IF(N168="nulová",J168,0)</f>
        <v>0</v>
      </c>
      <c r="BJ168" s="14" t="s">
        <v>82</v>
      </c>
      <c r="BK168" s="225">
        <f>ROUND(I168*H168,2)</f>
        <v>0</v>
      </c>
      <c r="BL168" s="14" t="s">
        <v>276</v>
      </c>
      <c r="BM168" s="224" t="s">
        <v>277</v>
      </c>
    </row>
    <row r="169" s="2" customFormat="1" ht="16.5" customHeight="1">
      <c r="A169" s="35"/>
      <c r="B169" s="36"/>
      <c r="C169" s="226" t="s">
        <v>278</v>
      </c>
      <c r="D169" s="226" t="s">
        <v>162</v>
      </c>
      <c r="E169" s="227" t="s">
        <v>279</v>
      </c>
      <c r="F169" s="228" t="s">
        <v>280</v>
      </c>
      <c r="G169" s="229" t="s">
        <v>133</v>
      </c>
      <c r="H169" s="230">
        <v>100</v>
      </c>
      <c r="I169" s="231"/>
      <c r="J169" s="232">
        <f>ROUND(I169*H169,2)</f>
        <v>0</v>
      </c>
      <c r="K169" s="233"/>
      <c r="L169" s="234"/>
      <c r="M169" s="235" t="s">
        <v>1</v>
      </c>
      <c r="N169" s="236" t="s">
        <v>39</v>
      </c>
      <c r="O169" s="88"/>
      <c r="P169" s="222">
        <f>O169*H169</f>
        <v>0</v>
      </c>
      <c r="Q169" s="222">
        <v>0.00063000000000000003</v>
      </c>
      <c r="R169" s="222">
        <f>Q169*H169</f>
        <v>0.063</v>
      </c>
      <c r="S169" s="222">
        <v>0</v>
      </c>
      <c r="T169" s="223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4" t="s">
        <v>276</v>
      </c>
      <c r="AT169" s="224" t="s">
        <v>162</v>
      </c>
      <c r="AU169" s="224" t="s">
        <v>84</v>
      </c>
      <c r="AY169" s="14" t="s">
        <v>118</v>
      </c>
      <c r="BE169" s="225">
        <f>IF(N169="základní",J169,0)</f>
        <v>0</v>
      </c>
      <c r="BF169" s="225">
        <f>IF(N169="snížená",J169,0)</f>
        <v>0</v>
      </c>
      <c r="BG169" s="225">
        <f>IF(N169="zákl. přenesená",J169,0)</f>
        <v>0</v>
      </c>
      <c r="BH169" s="225">
        <f>IF(N169="sníž. přenesená",J169,0)</f>
        <v>0</v>
      </c>
      <c r="BI169" s="225">
        <f>IF(N169="nulová",J169,0)</f>
        <v>0</v>
      </c>
      <c r="BJ169" s="14" t="s">
        <v>82</v>
      </c>
      <c r="BK169" s="225">
        <f>ROUND(I169*H169,2)</f>
        <v>0</v>
      </c>
      <c r="BL169" s="14" t="s">
        <v>276</v>
      </c>
      <c r="BM169" s="224" t="s">
        <v>281</v>
      </c>
    </row>
    <row r="170" s="2" customFormat="1" ht="21.75" customHeight="1">
      <c r="A170" s="35"/>
      <c r="B170" s="36"/>
      <c r="C170" s="212" t="s">
        <v>282</v>
      </c>
      <c r="D170" s="212" t="s">
        <v>121</v>
      </c>
      <c r="E170" s="213" t="s">
        <v>283</v>
      </c>
      <c r="F170" s="214" t="s">
        <v>284</v>
      </c>
      <c r="G170" s="215" t="s">
        <v>133</v>
      </c>
      <c r="H170" s="216">
        <v>5</v>
      </c>
      <c r="I170" s="217"/>
      <c r="J170" s="218">
        <f>ROUND(I170*H170,2)</f>
        <v>0</v>
      </c>
      <c r="K170" s="219"/>
      <c r="L170" s="41"/>
      <c r="M170" s="220" t="s">
        <v>1</v>
      </c>
      <c r="N170" s="221" t="s">
        <v>39</v>
      </c>
      <c r="O170" s="88"/>
      <c r="P170" s="222">
        <f>O170*H170</f>
        <v>0</v>
      </c>
      <c r="Q170" s="222">
        <v>0</v>
      </c>
      <c r="R170" s="222">
        <f>Q170*H170</f>
        <v>0</v>
      </c>
      <c r="S170" s="222">
        <v>0</v>
      </c>
      <c r="T170" s="223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24" t="s">
        <v>187</v>
      </c>
      <c r="AT170" s="224" t="s">
        <v>121</v>
      </c>
      <c r="AU170" s="224" t="s">
        <v>84</v>
      </c>
      <c r="AY170" s="14" t="s">
        <v>118</v>
      </c>
      <c r="BE170" s="225">
        <f>IF(N170="základní",J170,0)</f>
        <v>0</v>
      </c>
      <c r="BF170" s="225">
        <f>IF(N170="snížená",J170,0)</f>
        <v>0</v>
      </c>
      <c r="BG170" s="225">
        <f>IF(N170="zákl. přenesená",J170,0)</f>
        <v>0</v>
      </c>
      <c r="BH170" s="225">
        <f>IF(N170="sníž. přenesená",J170,0)</f>
        <v>0</v>
      </c>
      <c r="BI170" s="225">
        <f>IF(N170="nulová",J170,0)</f>
        <v>0</v>
      </c>
      <c r="BJ170" s="14" t="s">
        <v>82</v>
      </c>
      <c r="BK170" s="225">
        <f>ROUND(I170*H170,2)</f>
        <v>0</v>
      </c>
      <c r="BL170" s="14" t="s">
        <v>187</v>
      </c>
      <c r="BM170" s="224" t="s">
        <v>285</v>
      </c>
    </row>
    <row r="171" s="2" customFormat="1" ht="21.75" customHeight="1">
      <c r="A171" s="35"/>
      <c r="B171" s="36"/>
      <c r="C171" s="226" t="s">
        <v>286</v>
      </c>
      <c r="D171" s="226" t="s">
        <v>162</v>
      </c>
      <c r="E171" s="227" t="s">
        <v>287</v>
      </c>
      <c r="F171" s="228" t="s">
        <v>288</v>
      </c>
      <c r="G171" s="229" t="s">
        <v>133</v>
      </c>
      <c r="H171" s="230">
        <v>5.0000000000000098</v>
      </c>
      <c r="I171" s="231"/>
      <c r="J171" s="232">
        <f>ROUND(I171*H171,2)</f>
        <v>0</v>
      </c>
      <c r="K171" s="233"/>
      <c r="L171" s="234"/>
      <c r="M171" s="235" t="s">
        <v>1</v>
      </c>
      <c r="N171" s="236" t="s">
        <v>39</v>
      </c>
      <c r="O171" s="88"/>
      <c r="P171" s="222">
        <f>O171*H171</f>
        <v>0</v>
      </c>
      <c r="Q171" s="222">
        <v>0.00035</v>
      </c>
      <c r="R171" s="222">
        <f>Q171*H171</f>
        <v>0.0017500000000000035</v>
      </c>
      <c r="S171" s="222">
        <v>0</v>
      </c>
      <c r="T171" s="223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24" t="s">
        <v>192</v>
      </c>
      <c r="AT171" s="224" t="s">
        <v>162</v>
      </c>
      <c r="AU171" s="224" t="s">
        <v>84</v>
      </c>
      <c r="AY171" s="14" t="s">
        <v>118</v>
      </c>
      <c r="BE171" s="225">
        <f>IF(N171="základní",J171,0)</f>
        <v>0</v>
      </c>
      <c r="BF171" s="225">
        <f>IF(N171="snížená",J171,0)</f>
        <v>0</v>
      </c>
      <c r="BG171" s="225">
        <f>IF(N171="zákl. přenesená",J171,0)</f>
        <v>0</v>
      </c>
      <c r="BH171" s="225">
        <f>IF(N171="sníž. přenesená",J171,0)</f>
        <v>0</v>
      </c>
      <c r="BI171" s="225">
        <f>IF(N171="nulová",J171,0)</f>
        <v>0</v>
      </c>
      <c r="BJ171" s="14" t="s">
        <v>82</v>
      </c>
      <c r="BK171" s="225">
        <f>ROUND(I171*H171,2)</f>
        <v>0</v>
      </c>
      <c r="BL171" s="14" t="s">
        <v>187</v>
      </c>
      <c r="BM171" s="224" t="s">
        <v>289</v>
      </c>
    </row>
    <row r="172" s="2" customFormat="1" ht="21.75" customHeight="1">
      <c r="A172" s="35"/>
      <c r="B172" s="36"/>
      <c r="C172" s="212" t="s">
        <v>290</v>
      </c>
      <c r="D172" s="212" t="s">
        <v>121</v>
      </c>
      <c r="E172" s="213" t="s">
        <v>291</v>
      </c>
      <c r="F172" s="214" t="s">
        <v>292</v>
      </c>
      <c r="G172" s="215" t="s">
        <v>133</v>
      </c>
      <c r="H172" s="216">
        <v>5</v>
      </c>
      <c r="I172" s="217"/>
      <c r="J172" s="218">
        <f>ROUND(I172*H172,2)</f>
        <v>0</v>
      </c>
      <c r="K172" s="219"/>
      <c r="L172" s="41"/>
      <c r="M172" s="220" t="s">
        <v>1</v>
      </c>
      <c r="N172" s="221" t="s">
        <v>39</v>
      </c>
      <c r="O172" s="88"/>
      <c r="P172" s="222">
        <f>O172*H172</f>
        <v>0</v>
      </c>
      <c r="Q172" s="222">
        <v>0</v>
      </c>
      <c r="R172" s="222">
        <f>Q172*H172</f>
        <v>0</v>
      </c>
      <c r="S172" s="222">
        <v>0</v>
      </c>
      <c r="T172" s="223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24" t="s">
        <v>187</v>
      </c>
      <c r="AT172" s="224" t="s">
        <v>121</v>
      </c>
      <c r="AU172" s="224" t="s">
        <v>84</v>
      </c>
      <c r="AY172" s="14" t="s">
        <v>118</v>
      </c>
      <c r="BE172" s="225">
        <f>IF(N172="základní",J172,0)</f>
        <v>0</v>
      </c>
      <c r="BF172" s="225">
        <f>IF(N172="snížená",J172,0)</f>
        <v>0</v>
      </c>
      <c r="BG172" s="225">
        <f>IF(N172="zákl. přenesená",J172,0)</f>
        <v>0</v>
      </c>
      <c r="BH172" s="225">
        <f>IF(N172="sníž. přenesená",J172,0)</f>
        <v>0</v>
      </c>
      <c r="BI172" s="225">
        <f>IF(N172="nulová",J172,0)</f>
        <v>0</v>
      </c>
      <c r="BJ172" s="14" t="s">
        <v>82</v>
      </c>
      <c r="BK172" s="225">
        <f>ROUND(I172*H172,2)</f>
        <v>0</v>
      </c>
      <c r="BL172" s="14" t="s">
        <v>187</v>
      </c>
      <c r="BM172" s="224" t="s">
        <v>293</v>
      </c>
    </row>
    <row r="173" s="12" customFormat="1" ht="22.8" customHeight="1">
      <c r="A173" s="12"/>
      <c r="B173" s="196"/>
      <c r="C173" s="197"/>
      <c r="D173" s="198" t="s">
        <v>73</v>
      </c>
      <c r="E173" s="210" t="s">
        <v>82</v>
      </c>
      <c r="F173" s="210" t="s">
        <v>294</v>
      </c>
      <c r="G173" s="197"/>
      <c r="H173" s="197"/>
      <c r="I173" s="200"/>
      <c r="J173" s="211">
        <f>BK173</f>
        <v>0</v>
      </c>
      <c r="K173" s="197"/>
      <c r="L173" s="202"/>
      <c r="M173" s="203"/>
      <c r="N173" s="204"/>
      <c r="O173" s="204"/>
      <c r="P173" s="205">
        <f>SUM(P174:P178)</f>
        <v>0</v>
      </c>
      <c r="Q173" s="204"/>
      <c r="R173" s="205">
        <f>SUM(R174:R178)</f>
        <v>0.43375000000000002</v>
      </c>
      <c r="S173" s="204"/>
      <c r="T173" s="206">
        <f>SUM(T174:T178)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07" t="s">
        <v>82</v>
      </c>
      <c r="AT173" s="208" t="s">
        <v>73</v>
      </c>
      <c r="AU173" s="208" t="s">
        <v>82</v>
      </c>
      <c r="AY173" s="207" t="s">
        <v>118</v>
      </c>
      <c r="BK173" s="209">
        <f>SUM(BK174:BK178)</f>
        <v>0</v>
      </c>
    </row>
    <row r="174" s="2" customFormat="1" ht="21.75" customHeight="1">
      <c r="A174" s="35"/>
      <c r="B174" s="36"/>
      <c r="C174" s="212" t="s">
        <v>295</v>
      </c>
      <c r="D174" s="212" t="s">
        <v>121</v>
      </c>
      <c r="E174" s="213" t="s">
        <v>296</v>
      </c>
      <c r="F174" s="214" t="s">
        <v>297</v>
      </c>
      <c r="G174" s="215" t="s">
        <v>133</v>
      </c>
      <c r="H174" s="216">
        <v>5</v>
      </c>
      <c r="I174" s="217"/>
      <c r="J174" s="218">
        <f>ROUND(I174*H174,2)</f>
        <v>0</v>
      </c>
      <c r="K174" s="219"/>
      <c r="L174" s="41"/>
      <c r="M174" s="220" t="s">
        <v>1</v>
      </c>
      <c r="N174" s="221" t="s">
        <v>39</v>
      </c>
      <c r="O174" s="88"/>
      <c r="P174" s="222">
        <f>O174*H174</f>
        <v>0</v>
      </c>
      <c r="Q174" s="222">
        <v>0.01269</v>
      </c>
      <c r="R174" s="222">
        <f>Q174*H174</f>
        <v>0.063450000000000006</v>
      </c>
      <c r="S174" s="222">
        <v>0</v>
      </c>
      <c r="T174" s="223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24" t="s">
        <v>125</v>
      </c>
      <c r="AT174" s="224" t="s">
        <v>121</v>
      </c>
      <c r="AU174" s="224" t="s">
        <v>84</v>
      </c>
      <c r="AY174" s="14" t="s">
        <v>118</v>
      </c>
      <c r="BE174" s="225">
        <f>IF(N174="základní",J174,0)</f>
        <v>0</v>
      </c>
      <c r="BF174" s="225">
        <f>IF(N174="snížená",J174,0)</f>
        <v>0</v>
      </c>
      <c r="BG174" s="225">
        <f>IF(N174="zákl. přenesená",J174,0)</f>
        <v>0</v>
      </c>
      <c r="BH174" s="225">
        <f>IF(N174="sníž. přenesená",J174,0)</f>
        <v>0</v>
      </c>
      <c r="BI174" s="225">
        <f>IF(N174="nulová",J174,0)</f>
        <v>0</v>
      </c>
      <c r="BJ174" s="14" t="s">
        <v>82</v>
      </c>
      <c r="BK174" s="225">
        <f>ROUND(I174*H174,2)</f>
        <v>0</v>
      </c>
      <c r="BL174" s="14" t="s">
        <v>125</v>
      </c>
      <c r="BM174" s="224" t="s">
        <v>298</v>
      </c>
    </row>
    <row r="175" s="2" customFormat="1" ht="21.75" customHeight="1">
      <c r="A175" s="35"/>
      <c r="B175" s="36"/>
      <c r="C175" s="212" t="s">
        <v>299</v>
      </c>
      <c r="D175" s="212" t="s">
        <v>121</v>
      </c>
      <c r="E175" s="213" t="s">
        <v>300</v>
      </c>
      <c r="F175" s="214" t="s">
        <v>301</v>
      </c>
      <c r="G175" s="215" t="s">
        <v>133</v>
      </c>
      <c r="H175" s="216">
        <v>10</v>
      </c>
      <c r="I175" s="217"/>
      <c r="J175" s="218">
        <f>ROUND(I175*H175,2)</f>
        <v>0</v>
      </c>
      <c r="K175" s="219"/>
      <c r="L175" s="41"/>
      <c r="M175" s="220" t="s">
        <v>1</v>
      </c>
      <c r="N175" s="221" t="s">
        <v>39</v>
      </c>
      <c r="O175" s="88"/>
      <c r="P175" s="222">
        <f>O175*H175</f>
        <v>0</v>
      </c>
      <c r="Q175" s="222">
        <v>0.036900000000000002</v>
      </c>
      <c r="R175" s="222">
        <f>Q175*H175</f>
        <v>0.36899999999999999</v>
      </c>
      <c r="S175" s="222">
        <v>0</v>
      </c>
      <c r="T175" s="223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24" t="s">
        <v>125</v>
      </c>
      <c r="AT175" s="224" t="s">
        <v>121</v>
      </c>
      <c r="AU175" s="224" t="s">
        <v>84</v>
      </c>
      <c r="AY175" s="14" t="s">
        <v>118</v>
      </c>
      <c r="BE175" s="225">
        <f>IF(N175="základní",J175,0)</f>
        <v>0</v>
      </c>
      <c r="BF175" s="225">
        <f>IF(N175="snížená",J175,0)</f>
        <v>0</v>
      </c>
      <c r="BG175" s="225">
        <f>IF(N175="zákl. přenesená",J175,0)</f>
        <v>0</v>
      </c>
      <c r="BH175" s="225">
        <f>IF(N175="sníž. přenesená",J175,0)</f>
        <v>0</v>
      </c>
      <c r="BI175" s="225">
        <f>IF(N175="nulová",J175,0)</f>
        <v>0</v>
      </c>
      <c r="BJ175" s="14" t="s">
        <v>82</v>
      </c>
      <c r="BK175" s="225">
        <f>ROUND(I175*H175,2)</f>
        <v>0</v>
      </c>
      <c r="BL175" s="14" t="s">
        <v>125</v>
      </c>
      <c r="BM175" s="224" t="s">
        <v>302</v>
      </c>
    </row>
    <row r="176" s="2" customFormat="1" ht="21.75" customHeight="1">
      <c r="A176" s="35"/>
      <c r="B176" s="36"/>
      <c r="C176" s="212" t="s">
        <v>303</v>
      </c>
      <c r="D176" s="212" t="s">
        <v>121</v>
      </c>
      <c r="E176" s="213" t="s">
        <v>304</v>
      </c>
      <c r="F176" s="214" t="s">
        <v>305</v>
      </c>
      <c r="G176" s="215" t="s">
        <v>197</v>
      </c>
      <c r="H176" s="216">
        <v>2</v>
      </c>
      <c r="I176" s="217"/>
      <c r="J176" s="218">
        <f>ROUND(I176*H176,2)</f>
        <v>0</v>
      </c>
      <c r="K176" s="219"/>
      <c r="L176" s="41"/>
      <c r="M176" s="220" t="s">
        <v>1</v>
      </c>
      <c r="N176" s="221" t="s">
        <v>39</v>
      </c>
      <c r="O176" s="88"/>
      <c r="P176" s="222">
        <f>O176*H176</f>
        <v>0</v>
      </c>
      <c r="Q176" s="222">
        <v>0.00064999999999999997</v>
      </c>
      <c r="R176" s="222">
        <f>Q176*H176</f>
        <v>0.0012999999999999999</v>
      </c>
      <c r="S176" s="222">
        <v>0</v>
      </c>
      <c r="T176" s="223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24" t="s">
        <v>125</v>
      </c>
      <c r="AT176" s="224" t="s">
        <v>121</v>
      </c>
      <c r="AU176" s="224" t="s">
        <v>84</v>
      </c>
      <c r="AY176" s="14" t="s">
        <v>118</v>
      </c>
      <c r="BE176" s="225">
        <f>IF(N176="základní",J176,0)</f>
        <v>0</v>
      </c>
      <c r="BF176" s="225">
        <f>IF(N176="snížená",J176,0)</f>
        <v>0</v>
      </c>
      <c r="BG176" s="225">
        <f>IF(N176="zákl. přenesená",J176,0)</f>
        <v>0</v>
      </c>
      <c r="BH176" s="225">
        <f>IF(N176="sníž. přenesená",J176,0)</f>
        <v>0</v>
      </c>
      <c r="BI176" s="225">
        <f>IF(N176="nulová",J176,0)</f>
        <v>0</v>
      </c>
      <c r="BJ176" s="14" t="s">
        <v>82</v>
      </c>
      <c r="BK176" s="225">
        <f>ROUND(I176*H176,2)</f>
        <v>0</v>
      </c>
      <c r="BL176" s="14" t="s">
        <v>125</v>
      </c>
      <c r="BM176" s="224" t="s">
        <v>306</v>
      </c>
    </row>
    <row r="177" s="2" customFormat="1" ht="21.75" customHeight="1">
      <c r="A177" s="35"/>
      <c r="B177" s="36"/>
      <c r="C177" s="212" t="s">
        <v>307</v>
      </c>
      <c r="D177" s="212" t="s">
        <v>121</v>
      </c>
      <c r="E177" s="213" t="s">
        <v>308</v>
      </c>
      <c r="F177" s="214" t="s">
        <v>309</v>
      </c>
      <c r="G177" s="215" t="s">
        <v>197</v>
      </c>
      <c r="H177" s="216">
        <v>2</v>
      </c>
      <c r="I177" s="217"/>
      <c r="J177" s="218">
        <f>ROUND(I177*H177,2)</f>
        <v>0</v>
      </c>
      <c r="K177" s="219"/>
      <c r="L177" s="41"/>
      <c r="M177" s="220" t="s">
        <v>1</v>
      </c>
      <c r="N177" s="221" t="s">
        <v>39</v>
      </c>
      <c r="O177" s="88"/>
      <c r="P177" s="222">
        <f>O177*H177</f>
        <v>0</v>
      </c>
      <c r="Q177" s="222">
        <v>0</v>
      </c>
      <c r="R177" s="222">
        <f>Q177*H177</f>
        <v>0</v>
      </c>
      <c r="S177" s="222">
        <v>0</v>
      </c>
      <c r="T177" s="223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24" t="s">
        <v>125</v>
      </c>
      <c r="AT177" s="224" t="s">
        <v>121</v>
      </c>
      <c r="AU177" s="224" t="s">
        <v>84</v>
      </c>
      <c r="AY177" s="14" t="s">
        <v>118</v>
      </c>
      <c r="BE177" s="225">
        <f>IF(N177="základní",J177,0)</f>
        <v>0</v>
      </c>
      <c r="BF177" s="225">
        <f>IF(N177="snížená",J177,0)</f>
        <v>0</v>
      </c>
      <c r="BG177" s="225">
        <f>IF(N177="zákl. přenesená",J177,0)</f>
        <v>0</v>
      </c>
      <c r="BH177" s="225">
        <f>IF(N177="sníž. přenesená",J177,0)</f>
        <v>0</v>
      </c>
      <c r="BI177" s="225">
        <f>IF(N177="nulová",J177,0)</f>
        <v>0</v>
      </c>
      <c r="BJ177" s="14" t="s">
        <v>82</v>
      </c>
      <c r="BK177" s="225">
        <f>ROUND(I177*H177,2)</f>
        <v>0</v>
      </c>
      <c r="BL177" s="14" t="s">
        <v>125</v>
      </c>
      <c r="BM177" s="224" t="s">
        <v>310</v>
      </c>
    </row>
    <row r="178" s="2" customFormat="1" ht="21.75" customHeight="1">
      <c r="A178" s="35"/>
      <c r="B178" s="36"/>
      <c r="C178" s="212" t="s">
        <v>311</v>
      </c>
      <c r="D178" s="212" t="s">
        <v>121</v>
      </c>
      <c r="E178" s="213" t="s">
        <v>312</v>
      </c>
      <c r="F178" s="214" t="s">
        <v>313</v>
      </c>
      <c r="G178" s="215" t="s">
        <v>124</v>
      </c>
      <c r="H178" s="216">
        <v>9.5199999999999996</v>
      </c>
      <c r="I178" s="217"/>
      <c r="J178" s="218">
        <f>ROUND(I178*H178,2)</f>
        <v>0</v>
      </c>
      <c r="K178" s="219"/>
      <c r="L178" s="41"/>
      <c r="M178" s="220" t="s">
        <v>1</v>
      </c>
      <c r="N178" s="221" t="s">
        <v>39</v>
      </c>
      <c r="O178" s="88"/>
      <c r="P178" s="222">
        <f>O178*H178</f>
        <v>0</v>
      </c>
      <c r="Q178" s="222">
        <v>0</v>
      </c>
      <c r="R178" s="222">
        <f>Q178*H178</f>
        <v>0</v>
      </c>
      <c r="S178" s="222">
        <v>0</v>
      </c>
      <c r="T178" s="223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24" t="s">
        <v>125</v>
      </c>
      <c r="AT178" s="224" t="s">
        <v>121</v>
      </c>
      <c r="AU178" s="224" t="s">
        <v>84</v>
      </c>
      <c r="AY178" s="14" t="s">
        <v>118</v>
      </c>
      <c r="BE178" s="225">
        <f>IF(N178="základní",J178,0)</f>
        <v>0</v>
      </c>
      <c r="BF178" s="225">
        <f>IF(N178="snížená",J178,0)</f>
        <v>0</v>
      </c>
      <c r="BG178" s="225">
        <f>IF(N178="zákl. přenesená",J178,0)</f>
        <v>0</v>
      </c>
      <c r="BH178" s="225">
        <f>IF(N178="sníž. přenesená",J178,0)</f>
        <v>0</v>
      </c>
      <c r="BI178" s="225">
        <f>IF(N178="nulová",J178,0)</f>
        <v>0</v>
      </c>
      <c r="BJ178" s="14" t="s">
        <v>82</v>
      </c>
      <c r="BK178" s="225">
        <f>ROUND(I178*H178,2)</f>
        <v>0</v>
      </c>
      <c r="BL178" s="14" t="s">
        <v>125</v>
      </c>
      <c r="BM178" s="224" t="s">
        <v>314</v>
      </c>
    </row>
    <row r="179" s="12" customFormat="1" ht="25.92" customHeight="1">
      <c r="A179" s="12"/>
      <c r="B179" s="196"/>
      <c r="C179" s="197"/>
      <c r="D179" s="198" t="s">
        <v>73</v>
      </c>
      <c r="E179" s="199" t="s">
        <v>315</v>
      </c>
      <c r="F179" s="199" t="s">
        <v>316</v>
      </c>
      <c r="G179" s="197"/>
      <c r="H179" s="197"/>
      <c r="I179" s="200"/>
      <c r="J179" s="201">
        <f>BK179</f>
        <v>0</v>
      </c>
      <c r="K179" s="197"/>
      <c r="L179" s="202"/>
      <c r="M179" s="203"/>
      <c r="N179" s="204"/>
      <c r="O179" s="204"/>
      <c r="P179" s="205">
        <f>P180+P184+P189+P191</f>
        <v>0</v>
      </c>
      <c r="Q179" s="204"/>
      <c r="R179" s="205">
        <f>R180+R184+R189+R191</f>
        <v>0</v>
      </c>
      <c r="S179" s="204"/>
      <c r="T179" s="206">
        <f>T180+T184+T189+T191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07" t="s">
        <v>130</v>
      </c>
      <c r="AT179" s="208" t="s">
        <v>73</v>
      </c>
      <c r="AU179" s="208" t="s">
        <v>74</v>
      </c>
      <c r="AY179" s="207" t="s">
        <v>118</v>
      </c>
      <c r="BK179" s="209">
        <f>BK180+BK184+BK189+BK191</f>
        <v>0</v>
      </c>
    </row>
    <row r="180" s="12" customFormat="1" ht="22.8" customHeight="1">
      <c r="A180" s="12"/>
      <c r="B180" s="196"/>
      <c r="C180" s="197"/>
      <c r="D180" s="198" t="s">
        <v>73</v>
      </c>
      <c r="E180" s="210" t="s">
        <v>317</v>
      </c>
      <c r="F180" s="210" t="s">
        <v>318</v>
      </c>
      <c r="G180" s="197"/>
      <c r="H180" s="197"/>
      <c r="I180" s="200"/>
      <c r="J180" s="211">
        <f>BK180</f>
        <v>0</v>
      </c>
      <c r="K180" s="197"/>
      <c r="L180" s="202"/>
      <c r="M180" s="203"/>
      <c r="N180" s="204"/>
      <c r="O180" s="204"/>
      <c r="P180" s="205">
        <f>SUM(P181:P183)</f>
        <v>0</v>
      </c>
      <c r="Q180" s="204"/>
      <c r="R180" s="205">
        <f>SUM(R181:R183)</f>
        <v>0</v>
      </c>
      <c r="S180" s="204"/>
      <c r="T180" s="206">
        <f>SUM(T181:T183)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07" t="s">
        <v>130</v>
      </c>
      <c r="AT180" s="208" t="s">
        <v>73</v>
      </c>
      <c r="AU180" s="208" t="s">
        <v>82</v>
      </c>
      <c r="AY180" s="207" t="s">
        <v>118</v>
      </c>
      <c r="BK180" s="209">
        <f>SUM(BK181:BK183)</f>
        <v>0</v>
      </c>
    </row>
    <row r="181" s="2" customFormat="1" ht="16.5" customHeight="1">
      <c r="A181" s="35"/>
      <c r="B181" s="36"/>
      <c r="C181" s="212" t="s">
        <v>319</v>
      </c>
      <c r="D181" s="212" t="s">
        <v>121</v>
      </c>
      <c r="E181" s="213" t="s">
        <v>320</v>
      </c>
      <c r="F181" s="214" t="s">
        <v>321</v>
      </c>
      <c r="G181" s="215" t="s">
        <v>322</v>
      </c>
      <c r="H181" s="216">
        <v>4</v>
      </c>
      <c r="I181" s="217"/>
      <c r="J181" s="218">
        <f>ROUND(I181*H181,2)</f>
        <v>0</v>
      </c>
      <c r="K181" s="219"/>
      <c r="L181" s="41"/>
      <c r="M181" s="220" t="s">
        <v>1</v>
      </c>
      <c r="N181" s="221" t="s">
        <v>39</v>
      </c>
      <c r="O181" s="88"/>
      <c r="P181" s="222">
        <f>O181*H181</f>
        <v>0</v>
      </c>
      <c r="Q181" s="222">
        <v>0</v>
      </c>
      <c r="R181" s="222">
        <f>Q181*H181</f>
        <v>0</v>
      </c>
      <c r="S181" s="222">
        <v>0</v>
      </c>
      <c r="T181" s="223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24" t="s">
        <v>323</v>
      </c>
      <c r="AT181" s="224" t="s">
        <v>121</v>
      </c>
      <c r="AU181" s="224" t="s">
        <v>84</v>
      </c>
      <c r="AY181" s="14" t="s">
        <v>118</v>
      </c>
      <c r="BE181" s="225">
        <f>IF(N181="základní",J181,0)</f>
        <v>0</v>
      </c>
      <c r="BF181" s="225">
        <f>IF(N181="snížená",J181,0)</f>
        <v>0</v>
      </c>
      <c r="BG181" s="225">
        <f>IF(N181="zákl. přenesená",J181,0)</f>
        <v>0</v>
      </c>
      <c r="BH181" s="225">
        <f>IF(N181="sníž. přenesená",J181,0)</f>
        <v>0</v>
      </c>
      <c r="BI181" s="225">
        <f>IF(N181="nulová",J181,0)</f>
        <v>0</v>
      </c>
      <c r="BJ181" s="14" t="s">
        <v>82</v>
      </c>
      <c r="BK181" s="225">
        <f>ROUND(I181*H181,2)</f>
        <v>0</v>
      </c>
      <c r="BL181" s="14" t="s">
        <v>323</v>
      </c>
      <c r="BM181" s="224" t="s">
        <v>324</v>
      </c>
    </row>
    <row r="182" s="2" customFormat="1" ht="16.5" customHeight="1">
      <c r="A182" s="35"/>
      <c r="B182" s="36"/>
      <c r="C182" s="212" t="s">
        <v>325</v>
      </c>
      <c r="D182" s="212" t="s">
        <v>121</v>
      </c>
      <c r="E182" s="213" t="s">
        <v>326</v>
      </c>
      <c r="F182" s="214" t="s">
        <v>327</v>
      </c>
      <c r="G182" s="215" t="s">
        <v>328</v>
      </c>
      <c r="H182" s="216">
        <v>0.10000000000000001</v>
      </c>
      <c r="I182" s="217"/>
      <c r="J182" s="218">
        <f>ROUND(I182*H182,2)</f>
        <v>0</v>
      </c>
      <c r="K182" s="219"/>
      <c r="L182" s="41"/>
      <c r="M182" s="220" t="s">
        <v>1</v>
      </c>
      <c r="N182" s="221" t="s">
        <v>39</v>
      </c>
      <c r="O182" s="88"/>
      <c r="P182" s="222">
        <f>O182*H182</f>
        <v>0</v>
      </c>
      <c r="Q182" s="222">
        <v>0</v>
      </c>
      <c r="R182" s="222">
        <f>Q182*H182</f>
        <v>0</v>
      </c>
      <c r="S182" s="222">
        <v>0</v>
      </c>
      <c r="T182" s="223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24" t="s">
        <v>323</v>
      </c>
      <c r="AT182" s="224" t="s">
        <v>121</v>
      </c>
      <c r="AU182" s="224" t="s">
        <v>84</v>
      </c>
      <c r="AY182" s="14" t="s">
        <v>118</v>
      </c>
      <c r="BE182" s="225">
        <f>IF(N182="základní",J182,0)</f>
        <v>0</v>
      </c>
      <c r="BF182" s="225">
        <f>IF(N182="snížená",J182,0)</f>
        <v>0</v>
      </c>
      <c r="BG182" s="225">
        <f>IF(N182="zákl. přenesená",J182,0)</f>
        <v>0</v>
      </c>
      <c r="BH182" s="225">
        <f>IF(N182="sníž. přenesená",J182,0)</f>
        <v>0</v>
      </c>
      <c r="BI182" s="225">
        <f>IF(N182="nulová",J182,0)</f>
        <v>0</v>
      </c>
      <c r="BJ182" s="14" t="s">
        <v>82</v>
      </c>
      <c r="BK182" s="225">
        <f>ROUND(I182*H182,2)</f>
        <v>0</v>
      </c>
      <c r="BL182" s="14" t="s">
        <v>323</v>
      </c>
      <c r="BM182" s="224" t="s">
        <v>329</v>
      </c>
    </row>
    <row r="183" s="2" customFormat="1" ht="16.5" customHeight="1">
      <c r="A183" s="35"/>
      <c r="B183" s="36"/>
      <c r="C183" s="212" t="s">
        <v>330</v>
      </c>
      <c r="D183" s="212" t="s">
        <v>121</v>
      </c>
      <c r="E183" s="213" t="s">
        <v>331</v>
      </c>
      <c r="F183" s="214" t="s">
        <v>332</v>
      </c>
      <c r="G183" s="215" t="s">
        <v>328</v>
      </c>
      <c r="H183" s="216">
        <v>0.10000000000000001</v>
      </c>
      <c r="I183" s="217"/>
      <c r="J183" s="218">
        <f>ROUND(I183*H183,2)</f>
        <v>0</v>
      </c>
      <c r="K183" s="219"/>
      <c r="L183" s="41"/>
      <c r="M183" s="220" t="s">
        <v>1</v>
      </c>
      <c r="N183" s="221" t="s">
        <v>39</v>
      </c>
      <c r="O183" s="88"/>
      <c r="P183" s="222">
        <f>O183*H183</f>
        <v>0</v>
      </c>
      <c r="Q183" s="222">
        <v>0</v>
      </c>
      <c r="R183" s="222">
        <f>Q183*H183</f>
        <v>0</v>
      </c>
      <c r="S183" s="222">
        <v>0</v>
      </c>
      <c r="T183" s="223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24" t="s">
        <v>323</v>
      </c>
      <c r="AT183" s="224" t="s">
        <v>121</v>
      </c>
      <c r="AU183" s="224" t="s">
        <v>84</v>
      </c>
      <c r="AY183" s="14" t="s">
        <v>118</v>
      </c>
      <c r="BE183" s="225">
        <f>IF(N183="základní",J183,0)</f>
        <v>0</v>
      </c>
      <c r="BF183" s="225">
        <f>IF(N183="snížená",J183,0)</f>
        <v>0</v>
      </c>
      <c r="BG183" s="225">
        <f>IF(N183="zákl. přenesená",J183,0)</f>
        <v>0</v>
      </c>
      <c r="BH183" s="225">
        <f>IF(N183="sníž. přenesená",J183,0)</f>
        <v>0</v>
      </c>
      <c r="BI183" s="225">
        <f>IF(N183="nulová",J183,0)</f>
        <v>0</v>
      </c>
      <c r="BJ183" s="14" t="s">
        <v>82</v>
      </c>
      <c r="BK183" s="225">
        <f>ROUND(I183*H183,2)</f>
        <v>0</v>
      </c>
      <c r="BL183" s="14" t="s">
        <v>323</v>
      </c>
      <c r="BM183" s="224" t="s">
        <v>333</v>
      </c>
    </row>
    <row r="184" s="12" customFormat="1" ht="22.8" customHeight="1">
      <c r="A184" s="12"/>
      <c r="B184" s="196"/>
      <c r="C184" s="197"/>
      <c r="D184" s="198" t="s">
        <v>73</v>
      </c>
      <c r="E184" s="210" t="s">
        <v>334</v>
      </c>
      <c r="F184" s="210" t="s">
        <v>335</v>
      </c>
      <c r="G184" s="197"/>
      <c r="H184" s="197"/>
      <c r="I184" s="200"/>
      <c r="J184" s="211">
        <f>BK184</f>
        <v>0</v>
      </c>
      <c r="K184" s="197"/>
      <c r="L184" s="202"/>
      <c r="M184" s="203"/>
      <c r="N184" s="204"/>
      <c r="O184" s="204"/>
      <c r="P184" s="205">
        <f>SUM(P185:P188)</f>
        <v>0</v>
      </c>
      <c r="Q184" s="204"/>
      <c r="R184" s="205">
        <f>SUM(R185:R188)</f>
        <v>0</v>
      </c>
      <c r="S184" s="204"/>
      <c r="T184" s="206">
        <f>SUM(T185:T188)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07" t="s">
        <v>130</v>
      </c>
      <c r="AT184" s="208" t="s">
        <v>73</v>
      </c>
      <c r="AU184" s="208" t="s">
        <v>82</v>
      </c>
      <c r="AY184" s="207" t="s">
        <v>118</v>
      </c>
      <c r="BK184" s="209">
        <f>SUM(BK185:BK188)</f>
        <v>0</v>
      </c>
    </row>
    <row r="185" s="2" customFormat="1" ht="16.5" customHeight="1">
      <c r="A185" s="35"/>
      <c r="B185" s="36"/>
      <c r="C185" s="212" t="s">
        <v>336</v>
      </c>
      <c r="D185" s="212" t="s">
        <v>121</v>
      </c>
      <c r="E185" s="213" t="s">
        <v>337</v>
      </c>
      <c r="F185" s="214" t="s">
        <v>338</v>
      </c>
      <c r="G185" s="215" t="s">
        <v>328</v>
      </c>
      <c r="H185" s="216">
        <v>0.080000000000000002</v>
      </c>
      <c r="I185" s="217"/>
      <c r="J185" s="218">
        <f>ROUND(I185*H185,2)</f>
        <v>0</v>
      </c>
      <c r="K185" s="219"/>
      <c r="L185" s="41"/>
      <c r="M185" s="220" t="s">
        <v>1</v>
      </c>
      <c r="N185" s="221" t="s">
        <v>39</v>
      </c>
      <c r="O185" s="88"/>
      <c r="P185" s="222">
        <f>O185*H185</f>
        <v>0</v>
      </c>
      <c r="Q185" s="222">
        <v>0</v>
      </c>
      <c r="R185" s="222">
        <f>Q185*H185</f>
        <v>0</v>
      </c>
      <c r="S185" s="222">
        <v>0</v>
      </c>
      <c r="T185" s="223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24" t="s">
        <v>323</v>
      </c>
      <c r="AT185" s="224" t="s">
        <v>121</v>
      </c>
      <c r="AU185" s="224" t="s">
        <v>84</v>
      </c>
      <c r="AY185" s="14" t="s">
        <v>118</v>
      </c>
      <c r="BE185" s="225">
        <f>IF(N185="základní",J185,0)</f>
        <v>0</v>
      </c>
      <c r="BF185" s="225">
        <f>IF(N185="snížená",J185,0)</f>
        <v>0</v>
      </c>
      <c r="BG185" s="225">
        <f>IF(N185="zákl. přenesená",J185,0)</f>
        <v>0</v>
      </c>
      <c r="BH185" s="225">
        <f>IF(N185="sníž. přenesená",J185,0)</f>
        <v>0</v>
      </c>
      <c r="BI185" s="225">
        <f>IF(N185="nulová",J185,0)</f>
        <v>0</v>
      </c>
      <c r="BJ185" s="14" t="s">
        <v>82</v>
      </c>
      <c r="BK185" s="225">
        <f>ROUND(I185*H185,2)</f>
        <v>0</v>
      </c>
      <c r="BL185" s="14" t="s">
        <v>323</v>
      </c>
      <c r="BM185" s="224" t="s">
        <v>339</v>
      </c>
    </row>
    <row r="186" s="2" customFormat="1" ht="16.5" customHeight="1">
      <c r="A186" s="35"/>
      <c r="B186" s="36"/>
      <c r="C186" s="212" t="s">
        <v>340</v>
      </c>
      <c r="D186" s="212" t="s">
        <v>121</v>
      </c>
      <c r="E186" s="213" t="s">
        <v>341</v>
      </c>
      <c r="F186" s="214" t="s">
        <v>342</v>
      </c>
      <c r="G186" s="215" t="s">
        <v>328</v>
      </c>
      <c r="H186" s="216">
        <v>0.080000000000000002</v>
      </c>
      <c r="I186" s="217"/>
      <c r="J186" s="218">
        <f>ROUND(I186*H186,2)</f>
        <v>0</v>
      </c>
      <c r="K186" s="219"/>
      <c r="L186" s="41"/>
      <c r="M186" s="220" t="s">
        <v>1</v>
      </c>
      <c r="N186" s="221" t="s">
        <v>39</v>
      </c>
      <c r="O186" s="88"/>
      <c r="P186" s="222">
        <f>O186*H186</f>
        <v>0</v>
      </c>
      <c r="Q186" s="222">
        <v>0</v>
      </c>
      <c r="R186" s="222">
        <f>Q186*H186</f>
        <v>0</v>
      </c>
      <c r="S186" s="222">
        <v>0</v>
      </c>
      <c r="T186" s="223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24" t="s">
        <v>323</v>
      </c>
      <c r="AT186" s="224" t="s">
        <v>121</v>
      </c>
      <c r="AU186" s="224" t="s">
        <v>84</v>
      </c>
      <c r="AY186" s="14" t="s">
        <v>118</v>
      </c>
      <c r="BE186" s="225">
        <f>IF(N186="základní",J186,0)</f>
        <v>0</v>
      </c>
      <c r="BF186" s="225">
        <f>IF(N186="snížená",J186,0)</f>
        <v>0</v>
      </c>
      <c r="BG186" s="225">
        <f>IF(N186="zákl. přenesená",J186,0)</f>
        <v>0</v>
      </c>
      <c r="BH186" s="225">
        <f>IF(N186="sníž. přenesená",J186,0)</f>
        <v>0</v>
      </c>
      <c r="BI186" s="225">
        <f>IF(N186="nulová",J186,0)</f>
        <v>0</v>
      </c>
      <c r="BJ186" s="14" t="s">
        <v>82</v>
      </c>
      <c r="BK186" s="225">
        <f>ROUND(I186*H186,2)</f>
        <v>0</v>
      </c>
      <c r="BL186" s="14" t="s">
        <v>323</v>
      </c>
      <c r="BM186" s="224" t="s">
        <v>343</v>
      </c>
    </row>
    <row r="187" s="2" customFormat="1" ht="16.5" customHeight="1">
      <c r="A187" s="35"/>
      <c r="B187" s="36"/>
      <c r="C187" s="212" t="s">
        <v>344</v>
      </c>
      <c r="D187" s="212" t="s">
        <v>121</v>
      </c>
      <c r="E187" s="213" t="s">
        <v>345</v>
      </c>
      <c r="F187" s="214" t="s">
        <v>346</v>
      </c>
      <c r="G187" s="215" t="s">
        <v>328</v>
      </c>
      <c r="H187" s="216">
        <v>0.080000000000000002</v>
      </c>
      <c r="I187" s="217"/>
      <c r="J187" s="218">
        <f>ROUND(I187*H187,2)</f>
        <v>0</v>
      </c>
      <c r="K187" s="219"/>
      <c r="L187" s="41"/>
      <c r="M187" s="220" t="s">
        <v>1</v>
      </c>
      <c r="N187" s="221" t="s">
        <v>39</v>
      </c>
      <c r="O187" s="88"/>
      <c r="P187" s="222">
        <f>O187*H187</f>
        <v>0</v>
      </c>
      <c r="Q187" s="222">
        <v>0</v>
      </c>
      <c r="R187" s="222">
        <f>Q187*H187</f>
        <v>0</v>
      </c>
      <c r="S187" s="222">
        <v>0</v>
      </c>
      <c r="T187" s="223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24" t="s">
        <v>323</v>
      </c>
      <c r="AT187" s="224" t="s">
        <v>121</v>
      </c>
      <c r="AU187" s="224" t="s">
        <v>84</v>
      </c>
      <c r="AY187" s="14" t="s">
        <v>118</v>
      </c>
      <c r="BE187" s="225">
        <f>IF(N187="základní",J187,0)</f>
        <v>0</v>
      </c>
      <c r="BF187" s="225">
        <f>IF(N187="snížená",J187,0)</f>
        <v>0</v>
      </c>
      <c r="BG187" s="225">
        <f>IF(N187="zákl. přenesená",J187,0)</f>
        <v>0</v>
      </c>
      <c r="BH187" s="225">
        <f>IF(N187="sníž. přenesená",J187,0)</f>
        <v>0</v>
      </c>
      <c r="BI187" s="225">
        <f>IF(N187="nulová",J187,0)</f>
        <v>0</v>
      </c>
      <c r="BJ187" s="14" t="s">
        <v>82</v>
      </c>
      <c r="BK187" s="225">
        <f>ROUND(I187*H187,2)</f>
        <v>0</v>
      </c>
      <c r="BL187" s="14" t="s">
        <v>323</v>
      </c>
      <c r="BM187" s="224" t="s">
        <v>347</v>
      </c>
    </row>
    <row r="188" s="2" customFormat="1" ht="16.5" customHeight="1">
      <c r="A188" s="35"/>
      <c r="B188" s="36"/>
      <c r="C188" s="212" t="s">
        <v>348</v>
      </c>
      <c r="D188" s="212" t="s">
        <v>121</v>
      </c>
      <c r="E188" s="213" t="s">
        <v>349</v>
      </c>
      <c r="F188" s="214" t="s">
        <v>350</v>
      </c>
      <c r="G188" s="215" t="s">
        <v>328</v>
      </c>
      <c r="H188" s="216">
        <v>0.080000000000000002</v>
      </c>
      <c r="I188" s="217"/>
      <c r="J188" s="218">
        <f>ROUND(I188*H188,2)</f>
        <v>0</v>
      </c>
      <c r="K188" s="219"/>
      <c r="L188" s="41"/>
      <c r="M188" s="220" t="s">
        <v>1</v>
      </c>
      <c r="N188" s="221" t="s">
        <v>39</v>
      </c>
      <c r="O188" s="88"/>
      <c r="P188" s="222">
        <f>O188*H188</f>
        <v>0</v>
      </c>
      <c r="Q188" s="222">
        <v>0</v>
      </c>
      <c r="R188" s="222">
        <f>Q188*H188</f>
        <v>0</v>
      </c>
      <c r="S188" s="222">
        <v>0</v>
      </c>
      <c r="T188" s="223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24" t="s">
        <v>323</v>
      </c>
      <c r="AT188" s="224" t="s">
        <v>121</v>
      </c>
      <c r="AU188" s="224" t="s">
        <v>84</v>
      </c>
      <c r="AY188" s="14" t="s">
        <v>118</v>
      </c>
      <c r="BE188" s="225">
        <f>IF(N188="základní",J188,0)</f>
        <v>0</v>
      </c>
      <c r="BF188" s="225">
        <f>IF(N188="snížená",J188,0)</f>
        <v>0</v>
      </c>
      <c r="BG188" s="225">
        <f>IF(N188="zákl. přenesená",J188,0)</f>
        <v>0</v>
      </c>
      <c r="BH188" s="225">
        <f>IF(N188="sníž. přenesená",J188,0)</f>
        <v>0</v>
      </c>
      <c r="BI188" s="225">
        <f>IF(N188="nulová",J188,0)</f>
        <v>0</v>
      </c>
      <c r="BJ188" s="14" t="s">
        <v>82</v>
      </c>
      <c r="BK188" s="225">
        <f>ROUND(I188*H188,2)</f>
        <v>0</v>
      </c>
      <c r="BL188" s="14" t="s">
        <v>323</v>
      </c>
      <c r="BM188" s="224" t="s">
        <v>351</v>
      </c>
    </row>
    <row r="189" s="12" customFormat="1" ht="22.8" customHeight="1">
      <c r="A189" s="12"/>
      <c r="B189" s="196"/>
      <c r="C189" s="197"/>
      <c r="D189" s="198" t="s">
        <v>73</v>
      </c>
      <c r="E189" s="210" t="s">
        <v>352</v>
      </c>
      <c r="F189" s="210" t="s">
        <v>353</v>
      </c>
      <c r="G189" s="197"/>
      <c r="H189" s="197"/>
      <c r="I189" s="200"/>
      <c r="J189" s="211">
        <f>BK189</f>
        <v>0</v>
      </c>
      <c r="K189" s="197"/>
      <c r="L189" s="202"/>
      <c r="M189" s="203"/>
      <c r="N189" s="204"/>
      <c r="O189" s="204"/>
      <c r="P189" s="205">
        <f>P190</f>
        <v>0</v>
      </c>
      <c r="Q189" s="204"/>
      <c r="R189" s="205">
        <f>R190</f>
        <v>0</v>
      </c>
      <c r="S189" s="204"/>
      <c r="T189" s="206">
        <f>T190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07" t="s">
        <v>130</v>
      </c>
      <c r="AT189" s="208" t="s">
        <v>73</v>
      </c>
      <c r="AU189" s="208" t="s">
        <v>82</v>
      </c>
      <c r="AY189" s="207" t="s">
        <v>118</v>
      </c>
      <c r="BK189" s="209">
        <f>BK190</f>
        <v>0</v>
      </c>
    </row>
    <row r="190" s="2" customFormat="1" ht="16.5" customHeight="1">
      <c r="A190" s="35"/>
      <c r="B190" s="36"/>
      <c r="C190" s="212" t="s">
        <v>134</v>
      </c>
      <c r="D190" s="212" t="s">
        <v>121</v>
      </c>
      <c r="E190" s="213" t="s">
        <v>354</v>
      </c>
      <c r="F190" s="214" t="s">
        <v>355</v>
      </c>
      <c r="G190" s="215" t="s">
        <v>328</v>
      </c>
      <c r="H190" s="216">
        <v>0.080000000000000002</v>
      </c>
      <c r="I190" s="217"/>
      <c r="J190" s="218">
        <f>ROUND(I190*H190,2)</f>
        <v>0</v>
      </c>
      <c r="K190" s="219"/>
      <c r="L190" s="41"/>
      <c r="M190" s="220" t="s">
        <v>1</v>
      </c>
      <c r="N190" s="221" t="s">
        <v>39</v>
      </c>
      <c r="O190" s="88"/>
      <c r="P190" s="222">
        <f>O190*H190</f>
        <v>0</v>
      </c>
      <c r="Q190" s="222">
        <v>0</v>
      </c>
      <c r="R190" s="222">
        <f>Q190*H190</f>
        <v>0</v>
      </c>
      <c r="S190" s="222">
        <v>0</v>
      </c>
      <c r="T190" s="223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24" t="s">
        <v>323</v>
      </c>
      <c r="AT190" s="224" t="s">
        <v>121</v>
      </c>
      <c r="AU190" s="224" t="s">
        <v>84</v>
      </c>
      <c r="AY190" s="14" t="s">
        <v>118</v>
      </c>
      <c r="BE190" s="225">
        <f>IF(N190="základní",J190,0)</f>
        <v>0</v>
      </c>
      <c r="BF190" s="225">
        <f>IF(N190="snížená",J190,0)</f>
        <v>0</v>
      </c>
      <c r="BG190" s="225">
        <f>IF(N190="zákl. přenesená",J190,0)</f>
        <v>0</v>
      </c>
      <c r="BH190" s="225">
        <f>IF(N190="sníž. přenesená",J190,0)</f>
        <v>0</v>
      </c>
      <c r="BI190" s="225">
        <f>IF(N190="nulová",J190,0)</f>
        <v>0</v>
      </c>
      <c r="BJ190" s="14" t="s">
        <v>82</v>
      </c>
      <c r="BK190" s="225">
        <f>ROUND(I190*H190,2)</f>
        <v>0</v>
      </c>
      <c r="BL190" s="14" t="s">
        <v>323</v>
      </c>
      <c r="BM190" s="224" t="s">
        <v>356</v>
      </c>
    </row>
    <row r="191" s="12" customFormat="1" ht="22.8" customHeight="1">
      <c r="A191" s="12"/>
      <c r="B191" s="196"/>
      <c r="C191" s="197"/>
      <c r="D191" s="198" t="s">
        <v>73</v>
      </c>
      <c r="E191" s="210" t="s">
        <v>357</v>
      </c>
      <c r="F191" s="210" t="s">
        <v>358</v>
      </c>
      <c r="G191" s="197"/>
      <c r="H191" s="197"/>
      <c r="I191" s="200"/>
      <c r="J191" s="211">
        <f>BK191</f>
        <v>0</v>
      </c>
      <c r="K191" s="197"/>
      <c r="L191" s="202"/>
      <c r="M191" s="203"/>
      <c r="N191" s="204"/>
      <c r="O191" s="204"/>
      <c r="P191" s="205">
        <f>P192</f>
        <v>0</v>
      </c>
      <c r="Q191" s="204"/>
      <c r="R191" s="205">
        <f>R192</f>
        <v>0</v>
      </c>
      <c r="S191" s="204"/>
      <c r="T191" s="206">
        <f>T192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07" t="s">
        <v>130</v>
      </c>
      <c r="AT191" s="208" t="s">
        <v>73</v>
      </c>
      <c r="AU191" s="208" t="s">
        <v>82</v>
      </c>
      <c r="AY191" s="207" t="s">
        <v>118</v>
      </c>
      <c r="BK191" s="209">
        <f>BK192</f>
        <v>0</v>
      </c>
    </row>
    <row r="192" s="2" customFormat="1" ht="16.5" customHeight="1">
      <c r="A192" s="35"/>
      <c r="B192" s="36"/>
      <c r="C192" s="212" t="s">
        <v>359</v>
      </c>
      <c r="D192" s="212" t="s">
        <v>121</v>
      </c>
      <c r="E192" s="213" t="s">
        <v>360</v>
      </c>
      <c r="F192" s="214" t="s">
        <v>361</v>
      </c>
      <c r="G192" s="215" t="s">
        <v>214</v>
      </c>
      <c r="H192" s="216">
        <v>1</v>
      </c>
      <c r="I192" s="217"/>
      <c r="J192" s="218">
        <f>ROUND(I192*H192,2)</f>
        <v>0</v>
      </c>
      <c r="K192" s="219"/>
      <c r="L192" s="41"/>
      <c r="M192" s="237" t="s">
        <v>1</v>
      </c>
      <c r="N192" s="238" t="s">
        <v>39</v>
      </c>
      <c r="O192" s="239"/>
      <c r="P192" s="240">
        <f>O192*H192</f>
        <v>0</v>
      </c>
      <c r="Q192" s="240">
        <v>0</v>
      </c>
      <c r="R192" s="240">
        <f>Q192*H192</f>
        <v>0</v>
      </c>
      <c r="S192" s="240">
        <v>0</v>
      </c>
      <c r="T192" s="241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24" t="s">
        <v>323</v>
      </c>
      <c r="AT192" s="224" t="s">
        <v>121</v>
      </c>
      <c r="AU192" s="224" t="s">
        <v>84</v>
      </c>
      <c r="AY192" s="14" t="s">
        <v>118</v>
      </c>
      <c r="BE192" s="225">
        <f>IF(N192="základní",J192,0)</f>
        <v>0</v>
      </c>
      <c r="BF192" s="225">
        <f>IF(N192="snížená",J192,0)</f>
        <v>0</v>
      </c>
      <c r="BG192" s="225">
        <f>IF(N192="zákl. přenesená",J192,0)</f>
        <v>0</v>
      </c>
      <c r="BH192" s="225">
        <f>IF(N192="sníž. přenesená",J192,0)</f>
        <v>0</v>
      </c>
      <c r="BI192" s="225">
        <f>IF(N192="nulová",J192,0)</f>
        <v>0</v>
      </c>
      <c r="BJ192" s="14" t="s">
        <v>82</v>
      </c>
      <c r="BK192" s="225">
        <f>ROUND(I192*H192,2)</f>
        <v>0</v>
      </c>
      <c r="BL192" s="14" t="s">
        <v>323</v>
      </c>
      <c r="BM192" s="224" t="s">
        <v>362</v>
      </c>
    </row>
    <row r="193" s="2" customFormat="1" ht="6.96" customHeight="1">
      <c r="A193" s="35"/>
      <c r="B193" s="63"/>
      <c r="C193" s="64"/>
      <c r="D193" s="64"/>
      <c r="E193" s="64"/>
      <c r="F193" s="64"/>
      <c r="G193" s="64"/>
      <c r="H193" s="64"/>
      <c r="I193" s="64"/>
      <c r="J193" s="64"/>
      <c r="K193" s="64"/>
      <c r="L193" s="41"/>
      <c r="M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</row>
  </sheetData>
  <sheetProtection sheet="1" autoFilter="0" formatColumns="0" formatRows="0" objects="1" scenarios="1" spinCount="100000" saltValue="SSn6lcHY0VmuQUsuZnFWiVxVdjdQx8dRzbfSmH+wMZKq4aeMv3NZPinT27bZW2HTNcaD7LoYSktwtPZts+yIzA==" hashValue="hGCiYjHB3cETluWtGkN92KfhqWKg/uG3in9yrCRg5a36RPp30+xcc6tsg6fzAMhK6Xkuhlc8nBRsoivzO9+4Zg==" algorithmName="SHA-512" password="CC35"/>
  <autoFilter ref="C126:K192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Khynych</dc:creator>
  <cp:lastModifiedBy>Khynych</cp:lastModifiedBy>
  <dcterms:created xsi:type="dcterms:W3CDTF">2022-07-04T06:44:29Z</dcterms:created>
  <dcterms:modified xsi:type="dcterms:W3CDTF">2022-07-04T06:44:32Z</dcterms:modified>
</cp:coreProperties>
</file>