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ASpe2016" reservationPassword="0"/>
  <workbookPr/>
  <bookViews>
    <workbookView xWindow="240" yWindow="120" windowWidth="14940" windowHeight="9225" activeTab="0"/>
  </bookViews>
  <sheets>
    <sheet name="Rekapitulace" sheetId="1" r:id="rId1"/>
    <sheet name="1" sheetId="2" r:id="rId2"/>
  </sheets>
  <definedNames/>
  <calcPr/>
  <webPublishing/>
</workbook>
</file>

<file path=xl/sharedStrings.xml><?xml version="1.0" encoding="utf-8"?>
<sst xmlns="http://schemas.openxmlformats.org/spreadsheetml/2006/main" count="489" uniqueCount="227">
  <si>
    <t>Firma: Transconsult s.r.o</t>
  </si>
  <si>
    <t>Rekapitulace ceny</t>
  </si>
  <si>
    <t>Stavba: 994 - Oprava chodníku v ulici Uhelná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</si>
  <si>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</si>
  <si>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</si>
  <si>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</si>
  <si>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</si>
  <si>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</si>
  <si>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</si>
  <si>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</si>
  <si>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</si>
  <si>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</si>
  <si>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</si>
  <si>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</si>
  <si>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</si>
  <si>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994</t>
  </si>
  <si>
    <t>Oprava chodníku v ulici Uhelná</t>
  </si>
  <si>
    <t>O</t>
  </si>
  <si>
    <t>Rozpočet:</t>
  </si>
  <si>
    <t>0,00</t>
  </si>
  <si>
    <t>15,00</t>
  </si>
  <si>
    <t>21,00</t>
  </si>
  <si>
    <t>2</t>
  </si>
  <si>
    <t>1</t>
  </si>
  <si>
    <t>OPRAVA CHODNÍKU V ULICI UHELNÁ</t>
  </si>
  <si>
    <t>Typ</t>
  </si>
  <si>
    <t>0</t>
  </si>
  <si>
    <t>Poř. číslo</t>
  </si>
  <si>
    <t>Kód položky</t>
  </si>
  <si>
    <t>Varianta</t>
  </si>
  <si>
    <t>3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</si>
  <si>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</si>
  <si>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</si>
  <si>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</si>
  <si>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</si>
  <si>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</si>
  <si>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</si>
  <si>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</si>
  <si>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</si>
  <si>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</si>
  <si>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</si>
  <si>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</si>
  <si>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</si>
  <si>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</si>
  <si>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</si>
  <si>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014121</t>
  </si>
  <si>
    <t>a</t>
  </si>
  <si>
    <t>POPLATKY ZA SKLÁDKU TYP S-OO (OSTATNÍ ODPAD)</t>
  </si>
  <si>
    <t>M3</t>
  </si>
  <si>
    <t>PP</t>
  </si>
  <si>
    <t>betony (betonová dlažba, obruby, betonové lože, betonové sjezdy)</t>
  </si>
  <si>
    <t>VV</t>
  </si>
  <si>
    <t>12.2+16.4 = 28.6 m3</t>
  </si>
  <si>
    <t>TS</t>
  </si>
  <si>
    <t>zahrnuje veškeré poplatky provozovateli skládky související s uložením odpadu na skládce.</t>
  </si>
  <si>
    <t>b</t>
  </si>
  <si>
    <t>odkopy, výkopy</t>
  </si>
  <si>
    <t>222.4+4.6 = 227 m3</t>
  </si>
  <si>
    <t>02944</t>
  </si>
  <si>
    <t/>
  </si>
  <si>
    <t>OSTAT POŽADAVKY - DOKUMENTACE SKUTEČ PROVEDENÍ V DIGIT FORMĚ</t>
  </si>
  <si>
    <t>KPL</t>
  </si>
  <si>
    <t>dokumentace DSPS</t>
  </si>
  <si>
    <t>zahrnuje veškeré náklady spojené s objednatelem požadovanými pracemi</t>
  </si>
  <si>
    <t>02991</t>
  </si>
  <si>
    <t>OSTATNÍ POŽADAVKY - INFORMAČNÍ TABULE</t>
  </si>
  <si>
    <t>KUS</t>
  </si>
  <si>
    <t>informační tabule s údaji o stavebníkovi, zhotoviteli, projektantovi, koordinátorovi BOZP, osazeno v místě stavby po dobu stavby, předpokládaný rozměr 1.5x2 m. dle požadavků objednatele, včetně projednání o umístění, komplet včetně výroby, dodání, montáže a demnontáže</t>
  </si>
  <si>
    <t>položka zahrnuje: 
- dodání a osazení informačních tabulí v předepsaném provedení a množství s obsahem předepsaným zadavatelem 
- veškeré nosné a upevňovací konstrukce 
- základové konstrukce včetně nutných zemních prací 
- demontáž a odvoz po skončení platnosti 
- případně nutné opravy poškozených čátí během platnosti</t>
  </si>
  <si>
    <t>03720</t>
  </si>
  <si>
    <t>POMOC PRÁCE ZAJIŠŤ NEBO ZŘÍZ REGULACI A OCHRANU DOPRAVY</t>
  </si>
  <si>
    <t>veškeré potřebné práce a provizorní lávky a zajištění potřebných přístupů k nemovitostem</t>
  </si>
  <si>
    <t>zahrnuje objednatelem povolené náklady na požadovaná zařízení zhotovitele</t>
  </si>
  <si>
    <t>Zemní práce</t>
  </si>
  <si>
    <t>11348</t>
  </si>
  <si>
    <t>ODSTRANĚNÍ KRYTU ZPEVNĚNÝCH PLOCH Z DLAŽDIC VČETNĚ PODKLADU</t>
  </si>
  <si>
    <t>odstranění betonových dlaždic 30x30x4 cm s očištěním a napaletováním s naložením  a odvozem na skládku TSHK, předpoklad 20%</t>
  </si>
  <si>
    <t>206+304 = 510 m2 x 0.04 x 0.2 = 4.1 m3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</si>
  <si>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</si>
  <si>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7</t>
  </si>
  <si>
    <t>odstranění betonových dlaždic 30x30x4 cm s očištěním a ponecháním na mezideponi pro zpětné osazení po pokládce obruby podél plotu MŠ</t>
  </si>
  <si>
    <t>6x0.04 = 0.24 m3</t>
  </si>
  <si>
    <t>8</t>
  </si>
  <si>
    <t>c</t>
  </si>
  <si>
    <t>odstranění betonových dlaždic 30x30x4 cm (poškozená nepoužitelná dlažba) s naložením  a odvozem na skládku, předpoklad 80%</t>
  </si>
  <si>
    <t>206+304 = 510 m2 x 0.04 x 0.8 = 16.4 m3</t>
  </si>
  <si>
    <t>d</t>
  </si>
  <si>
    <t>vybourání karamelové skladebné dlažby s ponecháním na mezideponii pro zpětné oszazení po pokládce obrub, po vyrovnání a přehutnění lože</t>
  </si>
  <si>
    <t>6.5x2x0.08 = 1.1 m3</t>
  </si>
  <si>
    <t>11352</t>
  </si>
  <si>
    <t>ODSTRANĚNÍ CHODNÍKOVÝCH A SILNIČNÍCH OBRUBNÍKŮ BETONOVÝCH</t>
  </si>
  <si>
    <t>M</t>
  </si>
  <si>
    <t>odstranění betonových obrubníků včetně lože, včetně naložení a odvozu a uložení na skládku</t>
  </si>
  <si>
    <t>13+7+20+15+16+13+8+30 = 122 m, na skládku 0.1x122 = 12.2 m3</t>
  </si>
  <si>
    <t>11</t>
  </si>
  <si>
    <t>12110</t>
  </si>
  <si>
    <t>SEJMUTÍ ORNICE NEBO LESNÍ PŮDY</t>
  </si>
  <si>
    <t>s naložením, odvozem a uložením na mezideponii zhotovitele pro zpětné rozprostření v rámci stavby</t>
  </si>
  <si>
    <t>7+8+1+4+6+2+1+1+7+1+2+7+5+1+1+2 = 56 m2 x 0.15 = 8.4 m3</t>
  </si>
  <si>
    <t>položka zahrnuje sejmutí ornice bez ohledu na tloušťku vrstvy a její vodorovnou dopravu 
nezahrnuje uložení na trvalou skládku</t>
  </si>
  <si>
    <t>12</t>
  </si>
  <si>
    <t>12373</t>
  </si>
  <si>
    <t>ODKOP PRO SPOD STAVBU SILNIC A ŽELEZNIC TŘ. I</t>
  </si>
  <si>
    <t>vybourání podkladních vrstev a odkop na úroveň nové pláně do úrovně -0.4 m, včetně naložení a odvozu na skládku</t>
  </si>
  <si>
    <t>226+330 = 556 m2 x 0.4 = 222.4 m3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</si>
  <si>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</si>
  <si>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13</t>
  </si>
  <si>
    <t>13173</t>
  </si>
  <si>
    <t>HLOUBENÍ JAM ZAPAŽ I NEPAŽ TŘ. I</t>
  </si>
  <si>
    <t>vsakovací jámy 4 kusy</t>
  </si>
  <si>
    <t>1x1x0.65x4 = 4.6 m3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</si>
  <si>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</si>
  <si>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14</t>
  </si>
  <si>
    <t>18090</t>
  </si>
  <si>
    <t>VŠEOBECNÉ ÚPRAVY OSTATNÍCH PLOCH</t>
  </si>
  <si>
    <t>M2</t>
  </si>
  <si>
    <t>sběr kamenů a těžko rozložitelných částí rostlin, zkypření a uhrabání</t>
  </si>
  <si>
    <t>viz položka 18232</t>
  </si>
  <si>
    <t>Všeobecné úpravy musí zahrnovat úpravu území po uskutečnění stavby, tak jak je požadováno v zadávací dokumentaci s výjimkou těch prací, pro které jsou uvedeny samostatné položky.</t>
  </si>
  <si>
    <t>15</t>
  </si>
  <si>
    <t>18110</t>
  </si>
  <si>
    <t>ÚPRAVA PLÁNĚ SE ZHUTNĚNÍM V HORNINĚ TŘ. I</t>
  </si>
  <si>
    <t>Pláň chodníky, min Edef,2 = 30 Mpa</t>
  </si>
  <si>
    <t>226+330+6.5+6.5+6 = 575 m2</t>
  </si>
  <si>
    <t>položka zahrnuje úpravu pláně včetně vyrovnání výškových rozdílů. Míru zhutnění určuje projekt.</t>
  </si>
  <si>
    <t>16</t>
  </si>
  <si>
    <t>18232</t>
  </si>
  <si>
    <t>ROZPROSTŘENÍ ORNICE V ROVINĚ V TL DO 0,15M</t>
  </si>
  <si>
    <t>včetně naložení a dovozu z mezideponie stavby</t>
  </si>
  <si>
    <t>viz. položka 12110</t>
  </si>
  <si>
    <t>položka zahrnuje: 
nutné přemístění ornice z dočasných skládek vzdálených do 50m 
rozprostření ornice v předepsané tloušťce v rovině a ve svahu do 1:5</t>
  </si>
  <si>
    <t>17</t>
  </si>
  <si>
    <t>18241</t>
  </si>
  <si>
    <t>ZALOŽENÍ TRÁVNÍKU RUČNÍM VÝSEVEM</t>
  </si>
  <si>
    <t>zátěžový trávník v rovině, výsev 20 g/m2, hnojení cereritem 30 g/m2</t>
  </si>
  <si>
    <t>Zahrnuje dodání předepsané travní směsi, její výsev na ornici, zalévání, první pokosení, to vše bez ohledu na sklon terénu</t>
  </si>
  <si>
    <t>18</t>
  </si>
  <si>
    <t>183511</t>
  </si>
  <si>
    <t>CHEMICKÉ ODPLEVELENÍ CELOPLOŠNÉ</t>
  </si>
  <si>
    <t>před založením trávíku</t>
  </si>
  <si>
    <t>položka zahrnuje celoplošný postřik a chemickou likvidace nežádoucích rostlin nebo jejích částí a zabránění jejich dalšímu růstu na urovnaném volném terénu</t>
  </si>
  <si>
    <t>19</t>
  </si>
  <si>
    <t>183512</t>
  </si>
  <si>
    <t>CHEMICKÉ ODPLEVELENÍ VÝBĚROVÉ</t>
  </si>
  <si>
    <t>po založení trávníku 2x, předpokládá se 5% plochy trávníku, ložiska vytrvalých plevelů</t>
  </si>
  <si>
    <t>56x0.05x2 = 5.6 m2</t>
  </si>
  <si>
    <t>položka zahrnuje bodový postřik a lokální chemickou likvidace nežádoucích rostlin nebo jejích částí a zabránění jejich dalšímu růstu v omezeném prostoru</t>
  </si>
  <si>
    <t>20</t>
  </si>
  <si>
    <t>18600</t>
  </si>
  <si>
    <t>ZALÉVÁNÍ VODOU</t>
  </si>
  <si>
    <t>zálivka trávníku (1x10+3x5) l/m2</t>
  </si>
  <si>
    <t>56x10+3x5x56 = 1400 l/m2 = 1.4 m3</t>
  </si>
  <si>
    <t>položka zahrnuje veškerý materiál, výrobky a polotovary, včetně mimostaveništní a vnitrostaveništní dopravy (rovněž přesuny), včetně naložení a složení, případně s uložením</t>
  </si>
  <si>
    <t>Základy</t>
  </si>
  <si>
    <t>21</t>
  </si>
  <si>
    <t>21197</t>
  </si>
  <si>
    <t>OPLÁŠTĚNÍ ODVODŇOVACÍCH ŽEBER Z GEOTEXTILIE</t>
  </si>
  <si>
    <t>obalení drenážních jam separační netkanou geotextilií min. 300 g/m2, včetně přesahů 20 %</t>
  </si>
  <si>
    <t>0.65x4x4+2x4 = 18.4 m2 x 1.2 = 22 m2</t>
  </si>
  <si>
    <t>položka zahrnuje dodávku předepsané geotextilie, mimostaveništní a vnitrostaveništní dopravu a její uložení včetně potřebných přesahů (nezapočítávají se do výměry)</t>
  </si>
  <si>
    <t>22</t>
  </si>
  <si>
    <t>21457</t>
  </si>
  <si>
    <t>SANAČNÍ VRSTVY Z KAMENIVA TĚŽENÉHO</t>
  </si>
  <si>
    <t>vsakovací jámy, těžené kamenivo - kačírek frakce 32/63 mm</t>
  </si>
  <si>
    <t>položka zahrnuje dodávku předepsaného kameniva, mimostaveništní a vnitrostaveništní dopravu a jeho uložení 
není-li v zadávací dokumentaci uvedeno jinak, jedná se o nakupovaný materiál</t>
  </si>
  <si>
    <t>Komunikace</t>
  </si>
  <si>
    <t>23</t>
  </si>
  <si>
    <t>56332</t>
  </si>
  <si>
    <t>VOZOVKOVÉ VRSTVY ZE ŠTĚRKODRTI TL. DO 100MM</t>
  </si>
  <si>
    <t>chodníky - ŠDA frakce 0/32 v tl. 70 mm</t>
  </si>
  <si>
    <t>206+304+6 = 516 m2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</si>
  <si>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</si>
  <si>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24</t>
  </si>
  <si>
    <t>56333</t>
  </si>
  <si>
    <t>VOZOVKOVÉ VRSTVY ZE ŠTĚRKODRTI TL. DO 150MM</t>
  </si>
  <si>
    <t>chodníky - ŠDA frakce 0/32 v tl. 150 mm + 20 % navýšení plochy pro váškové vyrovnání a vytvoření úžlabí</t>
  </si>
  <si>
    <t>516x1.2 = 620 m3</t>
  </si>
  <si>
    <t>25</t>
  </si>
  <si>
    <t>57472</t>
  </si>
  <si>
    <t>VOZOVKOVÉ VÝZTUŽNÉ VRSTVY Z TEXTILIE</t>
  </si>
  <si>
    <t>pouze v případě, že nebude na pláni dodrženo min. Edef,2 = 30 Mpa bude použita tkaná separačně-výstužná geotextilie s creepovou pevností v obou směrech 20/20 kN/m, čerpáno se souhlasem stavebníka a AD</t>
  </si>
  <si>
    <t>226+330+6.6+6.5+6 = 575 m2</t>
  </si>
  <si>
    <t>- dodání textilie v požadované kvalitě a v množství včetně přesahů (přesahy započteny v jednotkové ceně) 
- očištění podkladu 
- pokládka textilie dle předepsaného technologického předpisu</t>
  </si>
  <si>
    <t>26</t>
  </si>
  <si>
    <t>58251</t>
  </si>
  <si>
    <t>DLÁŽDĚNÉ KRYTY Z BETONOVÝCH DLAŽDIC DO LOŽE Z KAMENIVA</t>
  </si>
  <si>
    <t>zpětné osazení jedné řady dlaždic 300x300x40 mm z mezideponie po osazení obrubníku podél plotu MŠ</t>
  </si>
  <si>
    <t>viz. položka 11348b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</si>
  <si>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</si>
  <si>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27</t>
  </si>
  <si>
    <t>582612</t>
  </si>
  <si>
    <t>KRYTY Z BETON DLAŽDIC SE ZÁMKEM ŠEDÝCH TL 80MM DO LOŽE Z KAM</t>
  </si>
  <si>
    <t>skladebná dlažba 200x100x80 mm, přírodní včetně do lože z kameniva frakce 4/8 mm v tl. 40 mm, vzor dle TSHK</t>
  </si>
  <si>
    <t>odečteno z CAD</t>
  </si>
  <si>
    <t>28</t>
  </si>
  <si>
    <t>582615</t>
  </si>
  <si>
    <t>KRYTY Z BETON DLAŽDIC SE ZÁMKEM BAREV TL 80MM DO LOŽE Z KAM</t>
  </si>
  <si>
    <t>skladebná dlažba 200x100x80 mm, karamelová včetně do lože z kameniva frakce 4/8 mm v tl. 40 mm, vzor dle TSHK, zpětrné osazení vybourané skladebné dlažby s dodáním a urovnání nového lože</t>
  </si>
  <si>
    <t>6.5+6.5 = 13 m2</t>
  </si>
  <si>
    <t>Přidružená stavební výroba</t>
  </si>
  <si>
    <t>29</t>
  </si>
  <si>
    <t>711216</t>
  </si>
  <si>
    <t>IZOLACE ZVLÁŠT KONSTR PROTI ZEM VLHK Z MĚ PVC</t>
  </si>
  <si>
    <t>izolace proti vlhkosti z PVC fólie se zatažením 0.5 m na pláň podél objektu a vstupů do domů, včetně ochranné netkané geotextilie min. 300 g/m2</t>
  </si>
  <si>
    <t>0.8x(26+6+6) = 30.4 m2</t>
  </si>
  <si>
    <t>položka zahrnuje: 
- dodání  předepsaného izolačního materiálu 
- očištění a ošetření podkladu, zadávací dokumentace může zahrnout i případné vyspravení 
- zřízení izolace jako kompletního povlaku, případně komplet. soustavy nebo systému podle příslušného  technolog. předpisu 
- zřízení izolace i jednotlivých vrstev po etapách, včetně pracovních spár a spojů 
- úprava u okrajů, rohů, hran, dilatačních i pracovních spojů, kotev, obrubníků, dilatačních zařízení, odvodnění, otvorů, neizolovaných míst a pod. 
- zajištění odvodnění povrchu izolace, včetně odvodnění nejnižších míst, pokud dokumentace pro zadání stavby nestanoví jinak 
- ochrana izolace do doby zřízení definitivní ochranné vrstvy nebo konstrukce 
- úprava, očištění a ošetření prostoru kolem izolace 
- provedení požadovaných zkoušek 
- nezahrnuje ochranné vrstvy, např. geotextilii</t>
  </si>
  <si>
    <t>Potrubí</t>
  </si>
  <si>
    <t>30</t>
  </si>
  <si>
    <t>89923</t>
  </si>
  <si>
    <t>R</t>
  </si>
  <si>
    <t>VÝŠKOVÁ ÚPRAVA KRYCÍCH HRNCŮ</t>
  </si>
  <si>
    <t>výšková úprava krycích hrnců, případně včetně zajištění (pořízení a dovozu) nových kracích hrnců, včetně podbetonování, včetně vybourání stávajících včetně naložení a odvozu na skládku, bude čerpáno pouze v případě jejich nálezu dle skutečného množství</t>
  </si>
  <si>
    <t>- položka výškové úpravy zahrnuje všechny nutné práce a materiály pro zvýšení nebo snížení zařízení (včetně nutné úpravy stávajícího povrchu vozovky nebo chodníku).</t>
  </si>
  <si>
    <t>Ostatní konstrukce a práce</t>
  </si>
  <si>
    <t>31</t>
  </si>
  <si>
    <t>916819</t>
  </si>
  <si>
    <t>ODDĚL OPLOCENÍ S PODSTAVCI DRÁTĚNNÉ - NÁJEMNÉ</t>
  </si>
  <si>
    <t>MDEN</t>
  </si>
  <si>
    <t>Mobilní oplocení po odobu stavby, včetně půjčovného, včetně dovozu, přemísťování dle postupu stavebních prací, demontáže a odvozu do půjčovny</t>
  </si>
  <si>
    <t>předpoklad 60 m  a 40 dní stavebních prací, 60x40 = 2400 MDEN</t>
  </si>
  <si>
    <t>položka zahrnuje sazbu za pronájem zařízení. Počet měrných jednotek se určí jako součin délky zařízení a počtu dní použití.</t>
  </si>
  <si>
    <t>32</t>
  </si>
  <si>
    <t>917223</t>
  </si>
  <si>
    <t>SILNIČNÍ A CHODNÍKOVÉ OBRUBY Z BETONOVÝCH OBRUBNÍKŮ ŠÍŘ 100MM</t>
  </si>
  <si>
    <t>Betonový silniční obrubník, lemování sjezdů a chodníků, 80x250x1000 mm do betonového lože s boční opěrou C25/30nXF3</t>
  </si>
  <si>
    <t>122+20 = 142 m</t>
  </si>
  <si>
    <t>Položka zahrnuje: 
dodání a pokládku betonových obrubníků o rozměrech předepsaných zadávací dokumentací 
betonové lože i boční betonovou opěrku.</t>
  </si>
</sst>
</file>

<file path=xl/styles.xml><?xml version="1.0" encoding="utf-8"?>
<styleSheet xmlns="http://schemas.openxmlformats.org/spreadsheetml/2006/main">
  <numFmts count="1">
    <numFmt numFmtId="177" formatCode="#,##0.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4" borderId="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SUM(C10:C10)</f>
      </c>
      <c s="1"/>
      <c s="1"/>
    </row>
    <row r="7" spans="1:5" ht="12.75" customHeight="1">
      <c r="A7" s="1"/>
      <c s="4" t="s">
        <v>5</v>
      </c>
      <c s="7">
        <f>SUM(E10:E10)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23</v>
      </c>
      <c s="20" t="s">
        <v>24</v>
      </c>
      <c s="21">
        <f>'1'!I3</f>
      </c>
      <c s="21">
        <f>'1'!O2</f>
      </c>
      <c s="21">
        <f>C10+D10</f>
      </c>
    </row>
  </sheetData>
  <sheetProtection sheet="1" objects="1" scenarios="1"/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2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0+O8+O29+O90+O99+O124+O129+O134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23</v>
      </c>
      <c s="41">
        <f>0+I8+I29+I90+I99+I124+I129+I134</f>
      </c>
      <c r="O3" t="s">
        <v>19</v>
      </c>
      <c t="s">
        <v>22</v>
      </c>
    </row>
    <row r="4" spans="1:16" ht="15" customHeight="1">
      <c r="A4" t="s">
        <v>17</v>
      </c>
      <c s="16" t="s">
        <v>18</v>
      </c>
      <c s="17" t="s">
        <v>23</v>
      </c>
      <c s="6"/>
      <c s="18" t="s">
        <v>24</v>
      </c>
      <c s="6"/>
      <c s="6"/>
      <c s="19"/>
      <c s="19"/>
      <c r="O4" t="s">
        <v>20</v>
      </c>
      <c t="s">
        <v>22</v>
      </c>
    </row>
    <row r="5" spans="1:16" ht="12.75" customHeight="1">
      <c r="A5" s="15" t="s">
        <v>25</v>
      </c>
      <c s="15" t="s">
        <v>27</v>
      </c>
      <c s="15" t="s">
        <v>28</v>
      </c>
      <c s="15" t="s">
        <v>29</v>
      </c>
      <c s="15" t="s">
        <v>31</v>
      </c>
      <c s="15" t="s">
        <v>33</v>
      </c>
      <c s="15" t="s">
        <v>35</v>
      </c>
      <c s="15" t="s">
        <v>37</v>
      </c>
      <c s="15"/>
      <c r="O5" t="s">
        <v>21</v>
      </c>
      <c t="s">
        <v>22</v>
      </c>
    </row>
    <row r="6" spans="1:9" ht="12.75" customHeight="1">
      <c r="A6" s="15"/>
      <c s="15"/>
      <c s="15"/>
      <c s="15"/>
      <c s="15"/>
      <c s="15"/>
      <c s="15"/>
      <c s="15" t="s">
        <v>38</v>
      </c>
      <c s="15" t="s">
        <v>40</v>
      </c>
    </row>
    <row r="7" spans="1:9" ht="12.75" customHeight="1">
      <c r="A7" s="15" t="s">
        <v>26</v>
      </c>
      <c s="15" t="s">
        <v>23</v>
      </c>
      <c s="15" t="s">
        <v>22</v>
      </c>
      <c s="15" t="s">
        <v>30</v>
      </c>
      <c s="15" t="s">
        <v>32</v>
      </c>
      <c s="15" t="s">
        <v>34</v>
      </c>
      <c s="15" t="s">
        <v>36</v>
      </c>
      <c s="15" t="s">
        <v>39</v>
      </c>
      <c s="15" t="s">
        <v>41</v>
      </c>
    </row>
    <row r="8" spans="1:18" ht="12.75" customHeight="1">
      <c r="A8" s="19" t="s">
        <v>42</v>
      </c>
      <c s="19"/>
      <c s="26" t="s">
        <v>26</v>
      </c>
      <c s="19"/>
      <c s="27" t="s">
        <v>43</v>
      </c>
      <c s="19"/>
      <c s="19"/>
      <c s="19"/>
      <c s="28">
        <f>0+Q8</f>
      </c>
      <c r="O8">
        <f>0+R8</f>
      </c>
      <c r="Q8">
        <f>0+I9+I13+I17+I21+I25</f>
      </c>
      <c>
        <f>0+O9+O13+O17+O21+O25</f>
      </c>
    </row>
    <row r="9" spans="1:16" ht="12.75">
      <c r="A9" s="25" t="s">
        <v>44</v>
      </c>
      <c s="29" t="s">
        <v>23</v>
      </c>
      <c s="29" t="s">
        <v>45</v>
      </c>
      <c s="25" t="s">
        <v>46</v>
      </c>
      <c s="30" t="s">
        <v>47</v>
      </c>
      <c s="31" t="s">
        <v>48</v>
      </c>
      <c s="32">
        <v>28.6</v>
      </c>
      <c s="33">
        <v>0</v>
      </c>
      <c s="32">
        <f>ROUND(ROUND(H9,2)*ROUND(G9,2),2)</f>
      </c>
      <c r="O9">
        <f>(I9*21)/100</f>
      </c>
      <c t="s">
        <v>22</v>
      </c>
    </row>
    <row r="10" spans="1:5" ht="12.75">
      <c r="A10" s="34" t="s">
        <v>49</v>
      </c>
      <c r="E10" s="35" t="s">
        <v>50</v>
      </c>
    </row>
    <row r="11" spans="1:5" ht="12.75">
      <c r="A11" s="36" t="s">
        <v>51</v>
      </c>
      <c r="E11" s="37" t="s">
        <v>52</v>
      </c>
    </row>
    <row r="12" spans="1:5" ht="25.5">
      <c r="A12" t="s">
        <v>53</v>
      </c>
      <c r="E12" s="35" t="s">
        <v>54</v>
      </c>
    </row>
    <row r="13" spans="1:16" ht="12.75">
      <c r="A13" s="25" t="s">
        <v>44</v>
      </c>
      <c s="29" t="s">
        <v>22</v>
      </c>
      <c s="29" t="s">
        <v>45</v>
      </c>
      <c s="25" t="s">
        <v>55</v>
      </c>
      <c s="30" t="s">
        <v>47</v>
      </c>
      <c s="31" t="s">
        <v>48</v>
      </c>
      <c s="32">
        <v>227</v>
      </c>
      <c s="33">
        <v>0</v>
      </c>
      <c s="32">
        <f>ROUND(ROUND(H13,2)*ROUND(G13,2),2)</f>
      </c>
      <c r="O13">
        <f>(I13*21)/100</f>
      </c>
      <c t="s">
        <v>22</v>
      </c>
    </row>
    <row r="14" spans="1:5" ht="12.75">
      <c r="A14" s="34" t="s">
        <v>49</v>
      </c>
      <c r="E14" s="35" t="s">
        <v>56</v>
      </c>
    </row>
    <row r="15" spans="1:5" ht="12.75">
      <c r="A15" s="36" t="s">
        <v>51</v>
      </c>
      <c r="E15" s="37" t="s">
        <v>57</v>
      </c>
    </row>
    <row r="16" spans="1:5" ht="25.5">
      <c r="A16" t="s">
        <v>53</v>
      </c>
      <c r="E16" s="35" t="s">
        <v>54</v>
      </c>
    </row>
    <row r="17" spans="1:16" ht="12.75">
      <c r="A17" s="25" t="s">
        <v>44</v>
      </c>
      <c s="29" t="s">
        <v>30</v>
      </c>
      <c s="29" t="s">
        <v>58</v>
      </c>
      <c s="25" t="s">
        <v>59</v>
      </c>
      <c s="30" t="s">
        <v>60</v>
      </c>
      <c s="31" t="s">
        <v>61</v>
      </c>
      <c s="32">
        <v>1</v>
      </c>
      <c s="33">
        <v>0</v>
      </c>
      <c s="32">
        <f>ROUND(ROUND(H17,2)*ROUND(G17,2),2)</f>
      </c>
      <c r="O17">
        <f>(I17*21)/100</f>
      </c>
      <c t="s">
        <v>22</v>
      </c>
    </row>
    <row r="18" spans="1:5" ht="12.75">
      <c r="A18" s="34" t="s">
        <v>49</v>
      </c>
      <c r="E18" s="35" t="s">
        <v>62</v>
      </c>
    </row>
    <row r="19" spans="1:5" ht="12.75">
      <c r="A19" s="36" t="s">
        <v>51</v>
      </c>
      <c r="E19" s="37" t="s">
        <v>59</v>
      </c>
    </row>
    <row r="20" spans="1:5" ht="12.75">
      <c r="A20" t="s">
        <v>53</v>
      </c>
      <c r="E20" s="35" t="s">
        <v>63</v>
      </c>
    </row>
    <row r="21" spans="1:16" ht="12.75">
      <c r="A21" s="25" t="s">
        <v>44</v>
      </c>
      <c s="29" t="s">
        <v>32</v>
      </c>
      <c s="29" t="s">
        <v>64</v>
      </c>
      <c s="25" t="s">
        <v>59</v>
      </c>
      <c s="30" t="s">
        <v>65</v>
      </c>
      <c s="31" t="s">
        <v>66</v>
      </c>
      <c s="32">
        <v>4</v>
      </c>
      <c s="33">
        <v>0</v>
      </c>
      <c s="32">
        <f>ROUND(ROUND(H21,2)*ROUND(G21,2),2)</f>
      </c>
      <c r="O21">
        <f>(I21*21)/100</f>
      </c>
      <c t="s">
        <v>22</v>
      </c>
    </row>
    <row r="22" spans="1:5" ht="51">
      <c r="A22" s="34" t="s">
        <v>49</v>
      </c>
      <c r="E22" s="35" t="s">
        <v>67</v>
      </c>
    </row>
    <row r="23" spans="1:5" ht="12.75">
      <c r="A23" s="36" t="s">
        <v>51</v>
      </c>
      <c r="E23" s="37" t="s">
        <v>59</v>
      </c>
    </row>
    <row r="24" spans="1:5" ht="89.25">
      <c r="A24" t="s">
        <v>53</v>
      </c>
      <c r="E24" s="35" t="s">
        <v>68</v>
      </c>
    </row>
    <row r="25" spans="1:16" ht="12.75">
      <c r="A25" s="25" t="s">
        <v>44</v>
      </c>
      <c s="29" t="s">
        <v>34</v>
      </c>
      <c s="29" t="s">
        <v>69</v>
      </c>
      <c s="25" t="s">
        <v>59</v>
      </c>
      <c s="30" t="s">
        <v>70</v>
      </c>
      <c s="31" t="s">
        <v>61</v>
      </c>
      <c s="32">
        <v>1</v>
      </c>
      <c s="33">
        <v>0</v>
      </c>
      <c s="32">
        <f>ROUND(ROUND(H25,2)*ROUND(G25,2),2)</f>
      </c>
      <c r="O25">
        <f>(I25*21)/100</f>
      </c>
      <c t="s">
        <v>22</v>
      </c>
    </row>
    <row r="26" spans="1:5" ht="25.5">
      <c r="A26" s="34" t="s">
        <v>49</v>
      </c>
      <c r="E26" s="35" t="s">
        <v>71</v>
      </c>
    </row>
    <row r="27" spans="1:5" ht="12.75">
      <c r="A27" s="36" t="s">
        <v>51</v>
      </c>
      <c r="E27" s="37" t="s">
        <v>59</v>
      </c>
    </row>
    <row r="28" spans="1:5" ht="12.75">
      <c r="A28" t="s">
        <v>53</v>
      </c>
      <c r="E28" s="35" t="s">
        <v>72</v>
      </c>
    </row>
    <row r="29" spans="1:18" ht="12.75" customHeight="1">
      <c r="A29" s="6" t="s">
        <v>42</v>
      </c>
      <c s="6"/>
      <c s="39" t="s">
        <v>23</v>
      </c>
      <c s="6"/>
      <c s="27" t="s">
        <v>73</v>
      </c>
      <c s="6"/>
      <c s="6"/>
      <c s="6"/>
      <c s="40">
        <f>0+Q29</f>
      </c>
      <c r="O29">
        <f>0+R29</f>
      </c>
      <c r="Q29">
        <f>0+I30+I34+I38+I42+I46+I50+I54+I58+I62+I66+I70+I74+I78+I82+I86</f>
      </c>
      <c>
        <f>0+O30+O34+O38+O42+O46+O50+O54+O58+O62+O66+O70+O74+O78+O82+O86</f>
      </c>
    </row>
    <row r="30" spans="1:16" ht="12.75">
      <c r="A30" s="25" t="s">
        <v>44</v>
      </c>
      <c s="29" t="s">
        <v>36</v>
      </c>
      <c s="29" t="s">
        <v>74</v>
      </c>
      <c s="25" t="s">
        <v>46</v>
      </c>
      <c s="30" t="s">
        <v>75</v>
      </c>
      <c s="31" t="s">
        <v>48</v>
      </c>
      <c s="32">
        <v>4.1</v>
      </c>
      <c s="33">
        <v>0</v>
      </c>
      <c s="32">
        <f>ROUND(ROUND(H30,2)*ROUND(G30,2),2)</f>
      </c>
      <c r="O30">
        <f>(I30*21)/100</f>
      </c>
      <c t="s">
        <v>22</v>
      </c>
    </row>
    <row r="31" spans="1:5" ht="25.5">
      <c r="A31" s="34" t="s">
        <v>49</v>
      </c>
      <c r="E31" s="35" t="s">
        <v>76</v>
      </c>
    </row>
    <row r="32" spans="1:5" ht="12.75">
      <c r="A32" s="36" t="s">
        <v>51</v>
      </c>
      <c r="E32" s="37" t="s">
        <v>77</v>
      </c>
    </row>
    <row r="33" spans="1:5" ht="63.75">
      <c r="A33" t="s">
        <v>53</v>
      </c>
      <c r="E33" s="35" t="s">
        <v>78</v>
      </c>
    </row>
    <row r="34" spans="1:16" ht="12.75">
      <c r="A34" s="25" t="s">
        <v>44</v>
      </c>
      <c s="29" t="s">
        <v>79</v>
      </c>
      <c s="29" t="s">
        <v>74</v>
      </c>
      <c s="25" t="s">
        <v>55</v>
      </c>
      <c s="30" t="s">
        <v>75</v>
      </c>
      <c s="31" t="s">
        <v>48</v>
      </c>
      <c s="32">
        <v>0.24</v>
      </c>
      <c s="33">
        <v>0</v>
      </c>
      <c s="32">
        <f>ROUND(ROUND(H34,2)*ROUND(G34,2),2)</f>
      </c>
      <c r="O34">
        <f>(I34*21)/100</f>
      </c>
      <c t="s">
        <v>22</v>
      </c>
    </row>
    <row r="35" spans="1:5" ht="25.5">
      <c r="A35" s="34" t="s">
        <v>49</v>
      </c>
      <c r="E35" s="35" t="s">
        <v>80</v>
      </c>
    </row>
    <row r="36" spans="1:5" ht="12.75">
      <c r="A36" s="36" t="s">
        <v>51</v>
      </c>
      <c r="E36" s="37" t="s">
        <v>81</v>
      </c>
    </row>
    <row r="37" spans="1:5" ht="63.75">
      <c r="A37" t="s">
        <v>53</v>
      </c>
      <c r="E37" s="35" t="s">
        <v>78</v>
      </c>
    </row>
    <row r="38" spans="1:16" ht="12.75">
      <c r="A38" s="25" t="s">
        <v>44</v>
      </c>
      <c s="29" t="s">
        <v>82</v>
      </c>
      <c s="29" t="s">
        <v>74</v>
      </c>
      <c s="25" t="s">
        <v>83</v>
      </c>
      <c s="30" t="s">
        <v>75</v>
      </c>
      <c s="31" t="s">
        <v>48</v>
      </c>
      <c s="32">
        <v>16.4</v>
      </c>
      <c s="33">
        <v>0</v>
      </c>
      <c s="32">
        <f>ROUND(ROUND(H38,2)*ROUND(G38,2),2)</f>
      </c>
      <c r="O38">
        <f>(I38*21)/100</f>
      </c>
      <c t="s">
        <v>22</v>
      </c>
    </row>
    <row r="39" spans="1:5" ht="25.5">
      <c r="A39" s="34" t="s">
        <v>49</v>
      </c>
      <c r="E39" s="35" t="s">
        <v>84</v>
      </c>
    </row>
    <row r="40" spans="1:5" ht="12.75">
      <c r="A40" s="36" t="s">
        <v>51</v>
      </c>
      <c r="E40" s="37" t="s">
        <v>85</v>
      </c>
    </row>
    <row r="41" spans="1:5" ht="63.75">
      <c r="A41" t="s">
        <v>53</v>
      </c>
      <c r="E41" s="35" t="s">
        <v>78</v>
      </c>
    </row>
    <row r="42" spans="1:16" ht="12.75">
      <c r="A42" s="25" t="s">
        <v>44</v>
      </c>
      <c s="29" t="s">
        <v>39</v>
      </c>
      <c s="29" t="s">
        <v>74</v>
      </c>
      <c s="25" t="s">
        <v>86</v>
      </c>
      <c s="30" t="s">
        <v>75</v>
      </c>
      <c s="31" t="s">
        <v>48</v>
      </c>
      <c s="32">
        <v>1.1</v>
      </c>
      <c s="33">
        <v>0</v>
      </c>
      <c s="32">
        <f>ROUND(ROUND(H42,2)*ROUND(G42,2),2)</f>
      </c>
      <c r="O42">
        <f>(I42*21)/100</f>
      </c>
      <c t="s">
        <v>22</v>
      </c>
    </row>
    <row r="43" spans="1:5" ht="25.5">
      <c r="A43" s="34" t="s">
        <v>49</v>
      </c>
      <c r="E43" s="35" t="s">
        <v>87</v>
      </c>
    </row>
    <row r="44" spans="1:5" ht="12.75">
      <c r="A44" s="36" t="s">
        <v>51</v>
      </c>
      <c r="E44" s="37" t="s">
        <v>88</v>
      </c>
    </row>
    <row r="45" spans="1:5" ht="63.75">
      <c r="A45" t="s">
        <v>53</v>
      </c>
      <c r="E45" s="35" t="s">
        <v>78</v>
      </c>
    </row>
    <row r="46" spans="1:16" ht="12.75">
      <c r="A46" s="25" t="s">
        <v>44</v>
      </c>
      <c s="29" t="s">
        <v>41</v>
      </c>
      <c s="29" t="s">
        <v>89</v>
      </c>
      <c s="25" t="s">
        <v>59</v>
      </c>
      <c s="30" t="s">
        <v>90</v>
      </c>
      <c s="31" t="s">
        <v>91</v>
      </c>
      <c s="32">
        <v>122</v>
      </c>
      <c s="33">
        <v>0</v>
      </c>
      <c s="32">
        <f>ROUND(ROUND(H46,2)*ROUND(G46,2),2)</f>
      </c>
      <c r="O46">
        <f>(I46*21)/100</f>
      </c>
      <c t="s">
        <v>22</v>
      </c>
    </row>
    <row r="47" spans="1:5" ht="25.5">
      <c r="A47" s="34" t="s">
        <v>49</v>
      </c>
      <c r="E47" s="35" t="s">
        <v>92</v>
      </c>
    </row>
    <row r="48" spans="1:5" ht="12.75">
      <c r="A48" s="36" t="s">
        <v>51</v>
      </c>
      <c r="E48" s="37" t="s">
        <v>93</v>
      </c>
    </row>
    <row r="49" spans="1:5" ht="63.75">
      <c r="A49" t="s">
        <v>53</v>
      </c>
      <c r="E49" s="35" t="s">
        <v>78</v>
      </c>
    </row>
    <row r="50" spans="1:16" ht="12.75">
      <c r="A50" s="25" t="s">
        <v>44</v>
      </c>
      <c s="29" t="s">
        <v>94</v>
      </c>
      <c s="29" t="s">
        <v>95</v>
      </c>
      <c s="25" t="s">
        <v>59</v>
      </c>
      <c s="30" t="s">
        <v>96</v>
      </c>
      <c s="31" t="s">
        <v>48</v>
      </c>
      <c s="32">
        <v>8.4</v>
      </c>
      <c s="33">
        <v>0</v>
      </c>
      <c s="32">
        <f>ROUND(ROUND(H50,2)*ROUND(G50,2),2)</f>
      </c>
      <c r="O50">
        <f>(I50*21)/100</f>
      </c>
      <c t="s">
        <v>22</v>
      </c>
    </row>
    <row r="51" spans="1:5" ht="25.5">
      <c r="A51" s="34" t="s">
        <v>49</v>
      </c>
      <c r="E51" s="35" t="s">
        <v>97</v>
      </c>
    </row>
    <row r="52" spans="1:5" ht="12.75">
      <c r="A52" s="36" t="s">
        <v>51</v>
      </c>
      <c r="E52" s="37" t="s">
        <v>98</v>
      </c>
    </row>
    <row r="53" spans="1:5" ht="38.25">
      <c r="A53" t="s">
        <v>53</v>
      </c>
      <c r="E53" s="35" t="s">
        <v>99</v>
      </c>
    </row>
    <row r="54" spans="1:16" ht="12.75">
      <c r="A54" s="25" t="s">
        <v>44</v>
      </c>
      <c s="29" t="s">
        <v>100</v>
      </c>
      <c s="29" t="s">
        <v>101</v>
      </c>
      <c s="25" t="s">
        <v>59</v>
      </c>
      <c s="30" t="s">
        <v>102</v>
      </c>
      <c s="31" t="s">
        <v>48</v>
      </c>
      <c s="32">
        <v>222.4</v>
      </c>
      <c s="33">
        <v>0</v>
      </c>
      <c s="32">
        <f>ROUND(ROUND(H54,2)*ROUND(G54,2),2)</f>
      </c>
      <c r="O54">
        <f>(I54*21)/100</f>
      </c>
      <c t="s">
        <v>22</v>
      </c>
    </row>
    <row r="55" spans="1:5" ht="25.5">
      <c r="A55" s="34" t="s">
        <v>49</v>
      </c>
      <c r="E55" s="35" t="s">
        <v>103</v>
      </c>
    </row>
    <row r="56" spans="1:5" ht="12.75">
      <c r="A56" s="36" t="s">
        <v>51</v>
      </c>
      <c r="E56" s="37" t="s">
        <v>104</v>
      </c>
    </row>
    <row r="57" spans="1:5" ht="369.75">
      <c r="A57" t="s">
        <v>53</v>
      </c>
      <c r="E57" s="35" t="s">
        <v>105</v>
      </c>
    </row>
    <row r="58" spans="1:16" ht="12.75">
      <c r="A58" s="25" t="s">
        <v>44</v>
      </c>
      <c s="29" t="s">
        <v>106</v>
      </c>
      <c s="29" t="s">
        <v>107</v>
      </c>
      <c s="25" t="s">
        <v>59</v>
      </c>
      <c s="30" t="s">
        <v>108</v>
      </c>
      <c s="31" t="s">
        <v>48</v>
      </c>
      <c s="32">
        <v>4.6</v>
      </c>
      <c s="33">
        <v>0</v>
      </c>
      <c s="32">
        <f>ROUND(ROUND(H58,2)*ROUND(G58,2),2)</f>
      </c>
      <c r="O58">
        <f>(I58*21)/100</f>
      </c>
      <c t="s">
        <v>22</v>
      </c>
    </row>
    <row r="59" spans="1:5" ht="12.75">
      <c r="A59" s="34" t="s">
        <v>49</v>
      </c>
      <c r="E59" s="35" t="s">
        <v>109</v>
      </c>
    </row>
    <row r="60" spans="1:5" ht="12.75">
      <c r="A60" s="36" t="s">
        <v>51</v>
      </c>
      <c r="E60" s="37" t="s">
        <v>110</v>
      </c>
    </row>
    <row r="61" spans="1:5" ht="318.75">
      <c r="A61" t="s">
        <v>53</v>
      </c>
      <c r="E61" s="35" t="s">
        <v>111</v>
      </c>
    </row>
    <row r="62" spans="1:16" ht="12.75">
      <c r="A62" s="25" t="s">
        <v>44</v>
      </c>
      <c s="29" t="s">
        <v>112</v>
      </c>
      <c s="29" t="s">
        <v>113</v>
      </c>
      <c s="25" t="s">
        <v>59</v>
      </c>
      <c s="30" t="s">
        <v>114</v>
      </c>
      <c s="31" t="s">
        <v>115</v>
      </c>
      <c s="32">
        <v>56</v>
      </c>
      <c s="33">
        <v>0</v>
      </c>
      <c s="32">
        <f>ROUND(ROUND(H62,2)*ROUND(G62,2),2)</f>
      </c>
      <c r="O62">
        <f>(I62*21)/100</f>
      </c>
      <c t="s">
        <v>22</v>
      </c>
    </row>
    <row r="63" spans="1:5" ht="12.75">
      <c r="A63" s="34" t="s">
        <v>49</v>
      </c>
      <c r="E63" s="35" t="s">
        <v>116</v>
      </c>
    </row>
    <row r="64" spans="1:5" ht="12.75">
      <c r="A64" s="36" t="s">
        <v>51</v>
      </c>
      <c r="E64" s="37" t="s">
        <v>117</v>
      </c>
    </row>
    <row r="65" spans="1:5" ht="38.25">
      <c r="A65" t="s">
        <v>53</v>
      </c>
      <c r="E65" s="35" t="s">
        <v>118</v>
      </c>
    </row>
    <row r="66" spans="1:16" ht="12.75">
      <c r="A66" s="25" t="s">
        <v>44</v>
      </c>
      <c s="29" t="s">
        <v>119</v>
      </c>
      <c s="29" t="s">
        <v>120</v>
      </c>
      <c s="25" t="s">
        <v>59</v>
      </c>
      <c s="30" t="s">
        <v>121</v>
      </c>
      <c s="31" t="s">
        <v>115</v>
      </c>
      <c s="32">
        <v>575</v>
      </c>
      <c s="33">
        <v>0</v>
      </c>
      <c s="32">
        <f>ROUND(ROUND(H66,2)*ROUND(G66,2),2)</f>
      </c>
      <c r="O66">
        <f>(I66*21)/100</f>
      </c>
      <c t="s">
        <v>22</v>
      </c>
    </row>
    <row r="67" spans="1:5" ht="12.75">
      <c r="A67" s="34" t="s">
        <v>49</v>
      </c>
      <c r="E67" s="35" t="s">
        <v>122</v>
      </c>
    </row>
    <row r="68" spans="1:5" ht="12.75">
      <c r="A68" s="36" t="s">
        <v>51</v>
      </c>
      <c r="E68" s="37" t="s">
        <v>123</v>
      </c>
    </row>
    <row r="69" spans="1:5" ht="25.5">
      <c r="A69" t="s">
        <v>53</v>
      </c>
      <c r="E69" s="35" t="s">
        <v>124</v>
      </c>
    </row>
    <row r="70" spans="1:16" ht="12.75">
      <c r="A70" s="25" t="s">
        <v>44</v>
      </c>
      <c s="29" t="s">
        <v>125</v>
      </c>
      <c s="29" t="s">
        <v>126</v>
      </c>
      <c s="25" t="s">
        <v>59</v>
      </c>
      <c s="30" t="s">
        <v>127</v>
      </c>
      <c s="31" t="s">
        <v>115</v>
      </c>
      <c s="32">
        <v>56</v>
      </c>
      <c s="33">
        <v>0</v>
      </c>
      <c s="32">
        <f>ROUND(ROUND(H70,2)*ROUND(G70,2),2)</f>
      </c>
      <c r="O70">
        <f>(I70*21)/100</f>
      </c>
      <c t="s">
        <v>22</v>
      </c>
    </row>
    <row r="71" spans="1:5" ht="12.75">
      <c r="A71" s="34" t="s">
        <v>49</v>
      </c>
      <c r="E71" s="35" t="s">
        <v>128</v>
      </c>
    </row>
    <row r="72" spans="1:5" ht="12.75">
      <c r="A72" s="36" t="s">
        <v>51</v>
      </c>
      <c r="E72" s="37" t="s">
        <v>129</v>
      </c>
    </row>
    <row r="73" spans="1:5" ht="38.25">
      <c r="A73" t="s">
        <v>53</v>
      </c>
      <c r="E73" s="35" t="s">
        <v>130</v>
      </c>
    </row>
    <row r="74" spans="1:16" ht="12.75">
      <c r="A74" s="25" t="s">
        <v>44</v>
      </c>
      <c s="29" t="s">
        <v>131</v>
      </c>
      <c s="29" t="s">
        <v>132</v>
      </c>
      <c s="25" t="s">
        <v>59</v>
      </c>
      <c s="30" t="s">
        <v>133</v>
      </c>
      <c s="31" t="s">
        <v>115</v>
      </c>
      <c s="32">
        <v>56</v>
      </c>
      <c s="33">
        <v>0</v>
      </c>
      <c s="32">
        <f>ROUND(ROUND(H74,2)*ROUND(G74,2),2)</f>
      </c>
      <c r="O74">
        <f>(I74*21)/100</f>
      </c>
      <c t="s">
        <v>22</v>
      </c>
    </row>
    <row r="75" spans="1:5" ht="12.75">
      <c r="A75" s="34" t="s">
        <v>49</v>
      </c>
      <c r="E75" s="35" t="s">
        <v>134</v>
      </c>
    </row>
    <row r="76" spans="1:5" ht="12.75">
      <c r="A76" s="36" t="s">
        <v>51</v>
      </c>
      <c r="E76" s="37" t="s">
        <v>117</v>
      </c>
    </row>
    <row r="77" spans="1:5" ht="25.5">
      <c r="A77" t="s">
        <v>53</v>
      </c>
      <c r="E77" s="35" t="s">
        <v>135</v>
      </c>
    </row>
    <row r="78" spans="1:16" ht="12.75">
      <c r="A78" s="25" t="s">
        <v>44</v>
      </c>
      <c s="29" t="s">
        <v>136</v>
      </c>
      <c s="29" t="s">
        <v>137</v>
      </c>
      <c s="25" t="s">
        <v>59</v>
      </c>
      <c s="30" t="s">
        <v>138</v>
      </c>
      <c s="31" t="s">
        <v>115</v>
      </c>
      <c s="32">
        <v>56</v>
      </c>
      <c s="33">
        <v>0</v>
      </c>
      <c s="32">
        <f>ROUND(ROUND(H78,2)*ROUND(G78,2),2)</f>
      </c>
      <c r="O78">
        <f>(I78*21)/100</f>
      </c>
      <c t="s">
        <v>22</v>
      </c>
    </row>
    <row r="79" spans="1:5" ht="12.75">
      <c r="A79" s="34" t="s">
        <v>49</v>
      </c>
      <c r="E79" s="35" t="s">
        <v>139</v>
      </c>
    </row>
    <row r="80" spans="1:5" ht="12.75">
      <c r="A80" s="36" t="s">
        <v>51</v>
      </c>
      <c r="E80" s="37" t="s">
        <v>117</v>
      </c>
    </row>
    <row r="81" spans="1:5" ht="25.5">
      <c r="A81" t="s">
        <v>53</v>
      </c>
      <c r="E81" s="35" t="s">
        <v>140</v>
      </c>
    </row>
    <row r="82" spans="1:16" ht="12.75">
      <c r="A82" s="25" t="s">
        <v>44</v>
      </c>
      <c s="29" t="s">
        <v>141</v>
      </c>
      <c s="29" t="s">
        <v>142</v>
      </c>
      <c s="25" t="s">
        <v>59</v>
      </c>
      <c s="30" t="s">
        <v>143</v>
      </c>
      <c s="31" t="s">
        <v>115</v>
      </c>
      <c s="32">
        <v>5.6</v>
      </c>
      <c s="33">
        <v>0</v>
      </c>
      <c s="32">
        <f>ROUND(ROUND(H82,2)*ROUND(G82,2),2)</f>
      </c>
      <c r="O82">
        <f>(I82*21)/100</f>
      </c>
      <c t="s">
        <v>22</v>
      </c>
    </row>
    <row r="83" spans="1:5" ht="25.5">
      <c r="A83" s="34" t="s">
        <v>49</v>
      </c>
      <c r="E83" s="35" t="s">
        <v>144</v>
      </c>
    </row>
    <row r="84" spans="1:5" ht="12.75">
      <c r="A84" s="36" t="s">
        <v>51</v>
      </c>
      <c r="E84" s="37" t="s">
        <v>145</v>
      </c>
    </row>
    <row r="85" spans="1:5" ht="25.5">
      <c r="A85" t="s">
        <v>53</v>
      </c>
      <c r="E85" s="35" t="s">
        <v>146</v>
      </c>
    </row>
    <row r="86" spans="1:16" ht="12.75">
      <c r="A86" s="25" t="s">
        <v>44</v>
      </c>
      <c s="29" t="s">
        <v>147</v>
      </c>
      <c s="29" t="s">
        <v>148</v>
      </c>
      <c s="25" t="s">
        <v>59</v>
      </c>
      <c s="30" t="s">
        <v>149</v>
      </c>
      <c s="31" t="s">
        <v>48</v>
      </c>
      <c s="32">
        <v>1.4</v>
      </c>
      <c s="33">
        <v>0</v>
      </c>
      <c s="32">
        <f>ROUND(ROUND(H86,2)*ROUND(G86,2),2)</f>
      </c>
      <c r="O86">
        <f>(I86*21)/100</f>
      </c>
      <c t="s">
        <v>22</v>
      </c>
    </row>
    <row r="87" spans="1:5" ht="12.75">
      <c r="A87" s="34" t="s">
        <v>49</v>
      </c>
      <c r="E87" s="35" t="s">
        <v>150</v>
      </c>
    </row>
    <row r="88" spans="1:5" ht="12.75">
      <c r="A88" s="36" t="s">
        <v>51</v>
      </c>
      <c r="E88" s="37" t="s">
        <v>151</v>
      </c>
    </row>
    <row r="89" spans="1:5" ht="38.25">
      <c r="A89" t="s">
        <v>53</v>
      </c>
      <c r="E89" s="35" t="s">
        <v>152</v>
      </c>
    </row>
    <row r="90" spans="1:18" ht="12.75" customHeight="1">
      <c r="A90" s="6" t="s">
        <v>42</v>
      </c>
      <c s="6"/>
      <c s="39" t="s">
        <v>22</v>
      </c>
      <c s="6"/>
      <c s="27" t="s">
        <v>153</v>
      </c>
      <c s="6"/>
      <c s="6"/>
      <c s="6"/>
      <c s="40">
        <f>0+Q90</f>
      </c>
      <c r="O90">
        <f>0+R90</f>
      </c>
      <c r="Q90">
        <f>0+I91+I95</f>
      </c>
      <c>
        <f>0+O91+O95</f>
      </c>
    </row>
    <row r="91" spans="1:16" ht="12.75">
      <c r="A91" s="25" t="s">
        <v>44</v>
      </c>
      <c s="29" t="s">
        <v>154</v>
      </c>
      <c s="29" t="s">
        <v>155</v>
      </c>
      <c s="25" t="s">
        <v>59</v>
      </c>
      <c s="30" t="s">
        <v>156</v>
      </c>
      <c s="31" t="s">
        <v>115</v>
      </c>
      <c s="32">
        <v>22</v>
      </c>
      <c s="33">
        <v>0</v>
      </c>
      <c s="32">
        <f>ROUND(ROUND(H91,2)*ROUND(G91,2),2)</f>
      </c>
      <c r="O91">
        <f>(I91*21)/100</f>
      </c>
      <c t="s">
        <v>22</v>
      </c>
    </row>
    <row r="92" spans="1:5" ht="25.5">
      <c r="A92" s="34" t="s">
        <v>49</v>
      </c>
      <c r="E92" s="35" t="s">
        <v>157</v>
      </c>
    </row>
    <row r="93" spans="1:5" ht="12.75">
      <c r="A93" s="36" t="s">
        <v>51</v>
      </c>
      <c r="E93" s="37" t="s">
        <v>158</v>
      </c>
    </row>
    <row r="94" spans="1:5" ht="25.5">
      <c r="A94" t="s">
        <v>53</v>
      </c>
      <c r="E94" s="35" t="s">
        <v>159</v>
      </c>
    </row>
    <row r="95" spans="1:16" ht="12.75">
      <c r="A95" s="25" t="s">
        <v>44</v>
      </c>
      <c s="29" t="s">
        <v>160</v>
      </c>
      <c s="29" t="s">
        <v>161</v>
      </c>
      <c s="25" t="s">
        <v>59</v>
      </c>
      <c s="30" t="s">
        <v>162</v>
      </c>
      <c s="31" t="s">
        <v>48</v>
      </c>
      <c s="32">
        <v>8</v>
      </c>
      <c s="33">
        <v>0</v>
      </c>
      <c s="32">
        <f>ROUND(ROUND(H95,2)*ROUND(G95,2),2)</f>
      </c>
      <c r="O95">
        <f>(I95*21)/100</f>
      </c>
      <c t="s">
        <v>22</v>
      </c>
    </row>
    <row r="96" spans="1:5" ht="12.75">
      <c r="A96" s="34" t="s">
        <v>49</v>
      </c>
      <c r="E96" s="35" t="s">
        <v>163</v>
      </c>
    </row>
    <row r="97" spans="1:5" ht="12.75">
      <c r="A97" s="36" t="s">
        <v>51</v>
      </c>
      <c r="E97" s="37" t="s">
        <v>110</v>
      </c>
    </row>
    <row r="98" spans="1:5" ht="38.25">
      <c r="A98" t="s">
        <v>53</v>
      </c>
      <c r="E98" s="35" t="s">
        <v>164</v>
      </c>
    </row>
    <row r="99" spans="1:18" ht="12.75" customHeight="1">
      <c r="A99" s="6" t="s">
        <v>42</v>
      </c>
      <c s="6"/>
      <c s="39" t="s">
        <v>34</v>
      </c>
      <c s="6"/>
      <c s="27" t="s">
        <v>165</v>
      </c>
      <c s="6"/>
      <c s="6"/>
      <c s="6"/>
      <c s="40">
        <f>0+Q99</f>
      </c>
      <c r="O99">
        <f>0+R99</f>
      </c>
      <c r="Q99">
        <f>0+I100+I104+I108+I112+I116+I120</f>
      </c>
      <c>
        <f>0+O100+O104+O108+O112+O116+O120</f>
      </c>
    </row>
    <row r="100" spans="1:16" ht="12.75">
      <c r="A100" s="25" t="s">
        <v>44</v>
      </c>
      <c s="29" t="s">
        <v>166</v>
      </c>
      <c s="29" t="s">
        <v>167</v>
      </c>
      <c s="25" t="s">
        <v>59</v>
      </c>
      <c s="30" t="s">
        <v>168</v>
      </c>
      <c s="31" t="s">
        <v>115</v>
      </c>
      <c s="32">
        <v>516</v>
      </c>
      <c s="33">
        <v>0</v>
      </c>
      <c s="32">
        <f>ROUND(ROUND(H100,2)*ROUND(G100,2),2)</f>
      </c>
      <c r="O100">
        <f>(I100*21)/100</f>
      </c>
      <c t="s">
        <v>22</v>
      </c>
    </row>
    <row r="101" spans="1:5" ht="12.75">
      <c r="A101" s="34" t="s">
        <v>49</v>
      </c>
      <c r="E101" s="35" t="s">
        <v>169</v>
      </c>
    </row>
    <row r="102" spans="1:5" ht="12.75">
      <c r="A102" s="36" t="s">
        <v>51</v>
      </c>
      <c r="E102" s="37" t="s">
        <v>170</v>
      </c>
    </row>
    <row r="103" spans="1:5" ht="51">
      <c r="A103" t="s">
        <v>53</v>
      </c>
      <c r="E103" s="35" t="s">
        <v>171</v>
      </c>
    </row>
    <row r="104" spans="1:16" ht="12.75">
      <c r="A104" s="25" t="s">
        <v>44</v>
      </c>
      <c s="29" t="s">
        <v>172</v>
      </c>
      <c s="29" t="s">
        <v>173</v>
      </c>
      <c s="25" t="s">
        <v>59</v>
      </c>
      <c s="30" t="s">
        <v>174</v>
      </c>
      <c s="31" t="s">
        <v>115</v>
      </c>
      <c s="32">
        <v>620</v>
      </c>
      <c s="33">
        <v>0</v>
      </c>
      <c s="32">
        <f>ROUND(ROUND(H104,2)*ROUND(G104,2),2)</f>
      </c>
      <c r="O104">
        <f>(I104*21)/100</f>
      </c>
      <c t="s">
        <v>22</v>
      </c>
    </row>
    <row r="105" spans="1:5" ht="25.5">
      <c r="A105" s="34" t="s">
        <v>49</v>
      </c>
      <c r="E105" s="35" t="s">
        <v>175</v>
      </c>
    </row>
    <row r="106" spans="1:5" ht="12.75">
      <c r="A106" s="36" t="s">
        <v>51</v>
      </c>
      <c r="E106" s="37" t="s">
        <v>176</v>
      </c>
    </row>
    <row r="107" spans="1:5" ht="51">
      <c r="A107" t="s">
        <v>53</v>
      </c>
      <c r="E107" s="35" t="s">
        <v>171</v>
      </c>
    </row>
    <row r="108" spans="1:16" ht="12.75">
      <c r="A108" s="25" t="s">
        <v>44</v>
      </c>
      <c s="29" t="s">
        <v>177</v>
      </c>
      <c s="29" t="s">
        <v>178</v>
      </c>
      <c s="25" t="s">
        <v>59</v>
      </c>
      <c s="30" t="s">
        <v>179</v>
      </c>
      <c s="31" t="s">
        <v>115</v>
      </c>
      <c s="32">
        <v>575</v>
      </c>
      <c s="33">
        <v>0</v>
      </c>
      <c s="32">
        <f>ROUND(ROUND(H108,2)*ROUND(G108,2),2)</f>
      </c>
      <c r="O108">
        <f>(I108*21)/100</f>
      </c>
      <c t="s">
        <v>22</v>
      </c>
    </row>
    <row r="109" spans="1:5" ht="38.25">
      <c r="A109" s="34" t="s">
        <v>49</v>
      </c>
      <c r="E109" s="35" t="s">
        <v>180</v>
      </c>
    </row>
    <row r="110" spans="1:5" ht="12.75">
      <c r="A110" s="36" t="s">
        <v>51</v>
      </c>
      <c r="E110" s="37" t="s">
        <v>181</v>
      </c>
    </row>
    <row r="111" spans="1:5" ht="51">
      <c r="A111" t="s">
        <v>53</v>
      </c>
      <c r="E111" s="35" t="s">
        <v>182</v>
      </c>
    </row>
    <row r="112" spans="1:16" ht="12.75">
      <c r="A112" s="25" t="s">
        <v>44</v>
      </c>
      <c s="29" t="s">
        <v>183</v>
      </c>
      <c s="29" t="s">
        <v>184</v>
      </c>
      <c s="25" t="s">
        <v>59</v>
      </c>
      <c s="30" t="s">
        <v>185</v>
      </c>
      <c s="31" t="s">
        <v>115</v>
      </c>
      <c s="32">
        <v>6</v>
      </c>
      <c s="33">
        <v>0</v>
      </c>
      <c s="32">
        <f>ROUND(ROUND(H112,2)*ROUND(G112,2),2)</f>
      </c>
      <c r="O112">
        <f>(I112*21)/100</f>
      </c>
      <c t="s">
        <v>22</v>
      </c>
    </row>
    <row r="113" spans="1:5" ht="25.5">
      <c r="A113" s="34" t="s">
        <v>49</v>
      </c>
      <c r="E113" s="35" t="s">
        <v>186</v>
      </c>
    </row>
    <row r="114" spans="1:5" ht="12.75">
      <c r="A114" s="36" t="s">
        <v>51</v>
      </c>
      <c r="E114" s="37" t="s">
        <v>187</v>
      </c>
    </row>
    <row r="115" spans="1:5" ht="153">
      <c r="A115" t="s">
        <v>53</v>
      </c>
      <c r="E115" s="35" t="s">
        <v>188</v>
      </c>
    </row>
    <row r="116" spans="1:16" ht="12.75">
      <c r="A116" s="25" t="s">
        <v>44</v>
      </c>
      <c s="29" t="s">
        <v>189</v>
      </c>
      <c s="29" t="s">
        <v>190</v>
      </c>
      <c s="25" t="s">
        <v>59</v>
      </c>
      <c s="30" t="s">
        <v>191</v>
      </c>
      <c s="31" t="s">
        <v>115</v>
      </c>
      <c s="32">
        <v>516</v>
      </c>
      <c s="33">
        <v>0</v>
      </c>
      <c s="32">
        <f>ROUND(ROUND(H116,2)*ROUND(G116,2),2)</f>
      </c>
      <c r="O116">
        <f>(I116*21)/100</f>
      </c>
      <c t="s">
        <v>22</v>
      </c>
    </row>
    <row r="117" spans="1:5" ht="25.5">
      <c r="A117" s="34" t="s">
        <v>49</v>
      </c>
      <c r="E117" s="35" t="s">
        <v>192</v>
      </c>
    </row>
    <row r="118" spans="1:5" ht="12.75">
      <c r="A118" s="36" t="s">
        <v>51</v>
      </c>
      <c r="E118" s="37" t="s">
        <v>193</v>
      </c>
    </row>
    <row r="119" spans="1:5" ht="153">
      <c r="A119" t="s">
        <v>53</v>
      </c>
      <c r="E119" s="35" t="s">
        <v>188</v>
      </c>
    </row>
    <row r="120" spans="1:16" ht="12.75">
      <c r="A120" s="25" t="s">
        <v>44</v>
      </c>
      <c s="29" t="s">
        <v>194</v>
      </c>
      <c s="29" t="s">
        <v>195</v>
      </c>
      <c s="25" t="s">
        <v>59</v>
      </c>
      <c s="30" t="s">
        <v>196</v>
      </c>
      <c s="31" t="s">
        <v>115</v>
      </c>
      <c s="32">
        <v>13</v>
      </c>
      <c s="33">
        <v>0</v>
      </c>
      <c s="32">
        <f>ROUND(ROUND(H120,2)*ROUND(G120,2),2)</f>
      </c>
      <c r="O120">
        <f>(I120*21)/100</f>
      </c>
      <c t="s">
        <v>22</v>
      </c>
    </row>
    <row r="121" spans="1:5" ht="38.25">
      <c r="A121" s="34" t="s">
        <v>49</v>
      </c>
      <c r="E121" s="35" t="s">
        <v>197</v>
      </c>
    </row>
    <row r="122" spans="1:5" ht="12.75">
      <c r="A122" s="36" t="s">
        <v>51</v>
      </c>
      <c r="E122" s="37" t="s">
        <v>198</v>
      </c>
    </row>
    <row r="123" spans="1:5" ht="153">
      <c r="A123" t="s">
        <v>53</v>
      </c>
      <c r="E123" s="35" t="s">
        <v>188</v>
      </c>
    </row>
    <row r="124" spans="1:18" ht="12.75" customHeight="1">
      <c r="A124" s="6" t="s">
        <v>42</v>
      </c>
      <c s="6"/>
      <c s="39" t="s">
        <v>79</v>
      </c>
      <c s="6"/>
      <c s="27" t="s">
        <v>199</v>
      </c>
      <c s="6"/>
      <c s="6"/>
      <c s="6"/>
      <c s="40">
        <f>0+Q124</f>
      </c>
      <c r="O124">
        <f>0+R124</f>
      </c>
      <c r="Q124">
        <f>0+I125</f>
      </c>
      <c>
        <f>0+O125</f>
      </c>
    </row>
    <row r="125" spans="1:16" ht="12.75">
      <c r="A125" s="25" t="s">
        <v>44</v>
      </c>
      <c s="29" t="s">
        <v>200</v>
      </c>
      <c s="29" t="s">
        <v>201</v>
      </c>
      <c s="25" t="s">
        <v>59</v>
      </c>
      <c s="30" t="s">
        <v>202</v>
      </c>
      <c s="31" t="s">
        <v>115</v>
      </c>
      <c s="32">
        <v>30.4</v>
      </c>
      <c s="33">
        <v>0</v>
      </c>
      <c s="32">
        <f>ROUND(ROUND(H125,2)*ROUND(G125,2),2)</f>
      </c>
      <c r="O125">
        <f>(I125*21)/100</f>
      </c>
      <c t="s">
        <v>22</v>
      </c>
    </row>
    <row r="126" spans="1:5" ht="25.5">
      <c r="A126" s="34" t="s">
        <v>49</v>
      </c>
      <c r="E126" s="35" t="s">
        <v>203</v>
      </c>
    </row>
    <row r="127" spans="1:5" ht="12.75">
      <c r="A127" s="36" t="s">
        <v>51</v>
      </c>
      <c r="E127" s="37" t="s">
        <v>204</v>
      </c>
    </row>
    <row r="128" spans="1:5" ht="191.25">
      <c r="A128" t="s">
        <v>53</v>
      </c>
      <c r="E128" s="35" t="s">
        <v>205</v>
      </c>
    </row>
    <row r="129" spans="1:18" ht="12.75" customHeight="1">
      <c r="A129" s="6" t="s">
        <v>42</v>
      </c>
      <c s="6"/>
      <c s="39" t="s">
        <v>82</v>
      </c>
      <c s="6"/>
      <c s="27" t="s">
        <v>206</v>
      </c>
      <c s="6"/>
      <c s="6"/>
      <c s="6"/>
      <c s="40">
        <f>0+Q129</f>
      </c>
      <c r="O129">
        <f>0+R129</f>
      </c>
      <c r="Q129">
        <f>0+I130</f>
      </c>
      <c>
        <f>0+O130</f>
      </c>
    </row>
    <row r="130" spans="1:16" ht="12.75">
      <c r="A130" s="25" t="s">
        <v>44</v>
      </c>
      <c s="29" t="s">
        <v>207</v>
      </c>
      <c s="29" t="s">
        <v>208</v>
      </c>
      <c s="25" t="s">
        <v>209</v>
      </c>
      <c s="30" t="s">
        <v>210</v>
      </c>
      <c s="31" t="s">
        <v>66</v>
      </c>
      <c s="32">
        <v>1</v>
      </c>
      <c s="33">
        <v>0</v>
      </c>
      <c s="32">
        <f>ROUND(ROUND(H130,2)*ROUND(G130,2),2)</f>
      </c>
      <c r="O130">
        <f>(I130*21)/100</f>
      </c>
      <c t="s">
        <v>22</v>
      </c>
    </row>
    <row r="131" spans="1:5" ht="51">
      <c r="A131" s="34" t="s">
        <v>49</v>
      </c>
      <c r="E131" s="35" t="s">
        <v>211</v>
      </c>
    </row>
    <row r="132" spans="1:5" ht="12.75">
      <c r="A132" s="36" t="s">
        <v>51</v>
      </c>
      <c r="E132" s="37" t="s">
        <v>59</v>
      </c>
    </row>
    <row r="133" spans="1:5" ht="25.5">
      <c r="A133" t="s">
        <v>53</v>
      </c>
      <c r="E133" s="35" t="s">
        <v>212</v>
      </c>
    </row>
    <row r="134" spans="1:18" ht="12.75" customHeight="1">
      <c r="A134" s="6" t="s">
        <v>42</v>
      </c>
      <c s="6"/>
      <c s="39" t="s">
        <v>39</v>
      </c>
      <c s="6"/>
      <c s="27" t="s">
        <v>213</v>
      </c>
      <c s="6"/>
      <c s="6"/>
      <c s="6"/>
      <c s="40">
        <f>0+Q134</f>
      </c>
      <c r="O134">
        <f>0+R134</f>
      </c>
      <c r="Q134">
        <f>0+I135+I139</f>
      </c>
      <c>
        <f>0+O135+O139</f>
      </c>
    </row>
    <row r="135" spans="1:16" ht="12.75">
      <c r="A135" s="25" t="s">
        <v>44</v>
      </c>
      <c s="29" t="s">
        <v>214</v>
      </c>
      <c s="29" t="s">
        <v>215</v>
      </c>
      <c s="25" t="s">
        <v>59</v>
      </c>
      <c s="30" t="s">
        <v>216</v>
      </c>
      <c s="31" t="s">
        <v>217</v>
      </c>
      <c s="32">
        <v>2400</v>
      </c>
      <c s="33">
        <v>0</v>
      </c>
      <c s="32">
        <f>ROUND(ROUND(H135,2)*ROUND(G135,2),2)</f>
      </c>
      <c r="O135">
        <f>(I135*21)/100</f>
      </c>
      <c t="s">
        <v>22</v>
      </c>
    </row>
    <row r="136" spans="1:5" ht="25.5">
      <c r="A136" s="34" t="s">
        <v>49</v>
      </c>
      <c r="E136" s="35" t="s">
        <v>218</v>
      </c>
    </row>
    <row r="137" spans="1:5" ht="12.75">
      <c r="A137" s="36" t="s">
        <v>51</v>
      </c>
      <c r="E137" s="37" t="s">
        <v>219</v>
      </c>
    </row>
    <row r="138" spans="1:5" ht="25.5">
      <c r="A138" t="s">
        <v>53</v>
      </c>
      <c r="E138" s="35" t="s">
        <v>220</v>
      </c>
    </row>
    <row r="139" spans="1:16" ht="12.75">
      <c r="A139" s="25" t="s">
        <v>44</v>
      </c>
      <c s="29" t="s">
        <v>221</v>
      </c>
      <c s="29" t="s">
        <v>222</v>
      </c>
      <c s="25" t="s">
        <v>59</v>
      </c>
      <c s="30" t="s">
        <v>223</v>
      </c>
      <c s="31" t="s">
        <v>91</v>
      </c>
      <c s="32">
        <v>142</v>
      </c>
      <c s="33">
        <v>0</v>
      </c>
      <c s="32">
        <f>ROUND(ROUND(H139,2)*ROUND(G139,2),2)</f>
      </c>
      <c r="O139">
        <f>(I139*21)/100</f>
      </c>
      <c t="s">
        <v>22</v>
      </c>
    </row>
    <row r="140" spans="1:5" ht="25.5">
      <c r="A140" s="34" t="s">
        <v>49</v>
      </c>
      <c r="E140" s="35" t="s">
        <v>224</v>
      </c>
    </row>
    <row r="141" spans="1:5" ht="12.75">
      <c r="A141" s="36" t="s">
        <v>51</v>
      </c>
      <c r="E141" s="37" t="s">
        <v>225</v>
      </c>
    </row>
    <row r="142" spans="1:5" ht="51">
      <c r="A142" t="s">
        <v>53</v>
      </c>
      <c r="E142" s="35" t="s">
        <v>226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