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1955"/>
  </bookViews>
  <sheets>
    <sheet name="Rekapitulace stavby" sheetId="1" r:id="rId1"/>
    <sheet name="ST - stavební" sheetId="2" r:id="rId2"/>
    <sheet name="STR - Strojní" sheetId="3" r:id="rId3"/>
  </sheets>
  <definedNames>
    <definedName name="_xlnm.Print_Titles" localSheetId="0">'Rekapitulace stavby'!$85:$85</definedName>
    <definedName name="_xlnm.Print_Titles" localSheetId="1">'ST - stavební'!$133:$133</definedName>
    <definedName name="_xlnm.Print_Titles" localSheetId="2">'STR - Strojní'!$121:$121</definedName>
    <definedName name="_xlnm.Print_Area" localSheetId="0">'Rekapitulace stavby'!$C$4:$AP$70,'Rekapitulace stavby'!$C$76:$AP$97</definedName>
    <definedName name="_xlnm.Print_Area" localSheetId="1">'ST - stavební'!$C$4:$Q$70,'ST - stavební'!$C$76:$Q$117,'ST - stavební'!$C$123:$Q$362</definedName>
    <definedName name="_xlnm.Print_Area" localSheetId="2">'STR - Strojní'!$C$4:$Q$70,'STR - Strojní'!$C$76:$Q$105,'STR - Strojní'!$C$111:$Q$168</definedName>
  </definedNames>
  <calcPr calcId="145621"/>
</workbook>
</file>

<file path=xl/calcChain.xml><?xml version="1.0" encoding="utf-8"?>
<calcChain xmlns="http://schemas.openxmlformats.org/spreadsheetml/2006/main">
  <c r="N168" i="3" l="1"/>
  <c r="AY89" i="1"/>
  <c r="AX89" i="1"/>
  <c r="BI167" i="3"/>
  <c r="BH167" i="3"/>
  <c r="BG167" i="3"/>
  <c r="BF167" i="3"/>
  <c r="AA167" i="3"/>
  <c r="Y167" i="3"/>
  <c r="W167" i="3"/>
  <c r="BK167" i="3"/>
  <c r="N167" i="3"/>
  <c r="BE167" i="3" s="1"/>
  <c r="BI166" i="3"/>
  <c r="BH166" i="3"/>
  <c r="BG166" i="3"/>
  <c r="BF166" i="3"/>
  <c r="AA166" i="3"/>
  <c r="AA165" i="3" s="1"/>
  <c r="Y166" i="3"/>
  <c r="Y165" i="3"/>
  <c r="W166" i="3"/>
  <c r="W165" i="3" s="1"/>
  <c r="BK166" i="3"/>
  <c r="BK165" i="3"/>
  <c r="N165" i="3"/>
  <c r="N95" i="3" s="1"/>
  <c r="N166" i="3"/>
  <c r="BE166" i="3" s="1"/>
  <c r="BI164" i="3"/>
  <c r="BH164" i="3"/>
  <c r="BG164" i="3"/>
  <c r="BF164" i="3"/>
  <c r="AA164" i="3"/>
  <c r="Y164" i="3"/>
  <c r="W164" i="3"/>
  <c r="BK164" i="3"/>
  <c r="N164" i="3"/>
  <c r="BE164" i="3" s="1"/>
  <c r="BI163" i="3"/>
  <c r="BH163" i="3"/>
  <c r="BG163" i="3"/>
  <c r="BF163" i="3"/>
  <c r="AA163" i="3"/>
  <c r="Y163" i="3"/>
  <c r="Y162" i="3" s="1"/>
  <c r="W163" i="3"/>
  <c r="W162" i="3" s="1"/>
  <c r="BK163" i="3"/>
  <c r="BK162" i="3" s="1"/>
  <c r="N162" i="3" s="1"/>
  <c r="N94" i="3" s="1"/>
  <c r="N163" i="3"/>
  <c r="BE163" i="3"/>
  <c r="BI161" i="3"/>
  <c r="BH161" i="3"/>
  <c r="BG161" i="3"/>
  <c r="BF161" i="3"/>
  <c r="AA161" i="3"/>
  <c r="Y161" i="3"/>
  <c r="W161" i="3"/>
  <c r="BK161" i="3"/>
  <c r="N161" i="3"/>
  <c r="BE161" i="3" s="1"/>
  <c r="BI160" i="3"/>
  <c r="BH160" i="3"/>
  <c r="BG160" i="3"/>
  <c r="BF160" i="3"/>
  <c r="AA160" i="3"/>
  <c r="Y160" i="3"/>
  <c r="W160" i="3"/>
  <c r="BK160" i="3"/>
  <c r="N160" i="3"/>
  <c r="BE160" i="3" s="1"/>
  <c r="BI159" i="3"/>
  <c r="BH159" i="3"/>
  <c r="BG159" i="3"/>
  <c r="BF159" i="3"/>
  <c r="AA159" i="3"/>
  <c r="Y159" i="3"/>
  <c r="W159" i="3"/>
  <c r="BK159" i="3"/>
  <c r="N159" i="3"/>
  <c r="BE159" i="3" s="1"/>
  <c r="BI158" i="3"/>
  <c r="BH158" i="3"/>
  <c r="BG158" i="3"/>
  <c r="BF158" i="3"/>
  <c r="AA158" i="3"/>
  <c r="Y158" i="3"/>
  <c r="W158" i="3"/>
  <c r="BK158" i="3"/>
  <c r="N158" i="3"/>
  <c r="BE158" i="3" s="1"/>
  <c r="BI157" i="3"/>
  <c r="BH157" i="3"/>
  <c r="BG157" i="3"/>
  <c r="BF157" i="3"/>
  <c r="AA157" i="3"/>
  <c r="Y157" i="3"/>
  <c r="W157" i="3"/>
  <c r="BK157" i="3"/>
  <c r="N157" i="3"/>
  <c r="BE157" i="3" s="1"/>
  <c r="BI156" i="3"/>
  <c r="BH156" i="3"/>
  <c r="BG156" i="3"/>
  <c r="BF156" i="3"/>
  <c r="AA156" i="3"/>
  <c r="Y156" i="3"/>
  <c r="W156" i="3"/>
  <c r="BK156" i="3"/>
  <c r="N156" i="3"/>
  <c r="BE156" i="3" s="1"/>
  <c r="BI155" i="3"/>
  <c r="BH155" i="3"/>
  <c r="BG155" i="3"/>
  <c r="BF155" i="3"/>
  <c r="AA155" i="3"/>
  <c r="Y155" i="3"/>
  <c r="W155" i="3"/>
  <c r="BK155" i="3"/>
  <c r="N155" i="3"/>
  <c r="BE155" i="3" s="1"/>
  <c r="BI154" i="3"/>
  <c r="BH154" i="3"/>
  <c r="BG154" i="3"/>
  <c r="BF154" i="3"/>
  <c r="AA154" i="3"/>
  <c r="Y154" i="3"/>
  <c r="W154" i="3"/>
  <c r="BK154" i="3"/>
  <c r="N154" i="3"/>
  <c r="BE154" i="3" s="1"/>
  <c r="BI153" i="3"/>
  <c r="BH153" i="3"/>
  <c r="BG153" i="3"/>
  <c r="BF153" i="3"/>
  <c r="AA153" i="3"/>
  <c r="Y153" i="3"/>
  <c r="W153" i="3"/>
  <c r="BK153" i="3"/>
  <c r="N153" i="3"/>
  <c r="BE153" i="3" s="1"/>
  <c r="BI152" i="3"/>
  <c r="BH152" i="3"/>
  <c r="BG152" i="3"/>
  <c r="BF152" i="3"/>
  <c r="AA152" i="3"/>
  <c r="Y152" i="3"/>
  <c r="W152" i="3"/>
  <c r="BK152" i="3"/>
  <c r="N152" i="3"/>
  <c r="BE152" i="3" s="1"/>
  <c r="BI151" i="3"/>
  <c r="BH151" i="3"/>
  <c r="BG151" i="3"/>
  <c r="BF151" i="3"/>
  <c r="AA151" i="3"/>
  <c r="Y151" i="3"/>
  <c r="W151" i="3"/>
  <c r="BK151" i="3"/>
  <c r="N151" i="3"/>
  <c r="BE151" i="3" s="1"/>
  <c r="BI150" i="3"/>
  <c r="BH150" i="3"/>
  <c r="BG150" i="3"/>
  <c r="BF150" i="3"/>
  <c r="AA150" i="3"/>
  <c r="Y150" i="3"/>
  <c r="W150" i="3"/>
  <c r="BK150" i="3"/>
  <c r="N150" i="3"/>
  <c r="BE150" i="3" s="1"/>
  <c r="BI149" i="3"/>
  <c r="BH149" i="3"/>
  <c r="BG149" i="3"/>
  <c r="BF149" i="3"/>
  <c r="AA149" i="3"/>
  <c r="Y149" i="3"/>
  <c r="W149" i="3"/>
  <c r="BK149" i="3"/>
  <c r="N149" i="3"/>
  <c r="BE149" i="3" s="1"/>
  <c r="BI148" i="3"/>
  <c r="BH148" i="3"/>
  <c r="BG148" i="3"/>
  <c r="BF148" i="3"/>
  <c r="AA148" i="3"/>
  <c r="Y148" i="3"/>
  <c r="W148" i="3"/>
  <c r="BK148" i="3"/>
  <c r="N148" i="3"/>
  <c r="BE148" i="3" s="1"/>
  <c r="BI147" i="3"/>
  <c r="BH147" i="3"/>
  <c r="BG147" i="3"/>
  <c r="BF147" i="3"/>
  <c r="AA147" i="3"/>
  <c r="Y147" i="3"/>
  <c r="W147" i="3"/>
  <c r="BK147" i="3"/>
  <c r="N147" i="3"/>
  <c r="BE147" i="3" s="1"/>
  <c r="BI146" i="3"/>
  <c r="BH146" i="3"/>
  <c r="BG146" i="3"/>
  <c r="BF146" i="3"/>
  <c r="AA146" i="3"/>
  <c r="Y146" i="3"/>
  <c r="W146" i="3"/>
  <c r="BK146" i="3"/>
  <c r="N146" i="3"/>
  <c r="BE146" i="3" s="1"/>
  <c r="BI145" i="3"/>
  <c r="BH145" i="3"/>
  <c r="BG145" i="3"/>
  <c r="BF145" i="3"/>
  <c r="AA145" i="3"/>
  <c r="Y145" i="3"/>
  <c r="W145" i="3"/>
  <c r="BK145" i="3"/>
  <c r="N145" i="3"/>
  <c r="BE145" i="3" s="1"/>
  <c r="BI144" i="3"/>
  <c r="BH144" i="3"/>
  <c r="BG144" i="3"/>
  <c r="BF144" i="3"/>
  <c r="AA144" i="3"/>
  <c r="AA143" i="3" s="1"/>
  <c r="Y144" i="3"/>
  <c r="Y143" i="3" s="1"/>
  <c r="W144" i="3"/>
  <c r="BK144" i="3"/>
  <c r="BK143" i="3" s="1"/>
  <c r="N143" i="3" s="1"/>
  <c r="N93" i="3" s="1"/>
  <c r="N144" i="3"/>
  <c r="BE144" i="3" s="1"/>
  <c r="BI142" i="3"/>
  <c r="BH142" i="3"/>
  <c r="BG142" i="3"/>
  <c r="BF142" i="3"/>
  <c r="AA142" i="3"/>
  <c r="Y142" i="3"/>
  <c r="W142" i="3"/>
  <c r="BK142" i="3"/>
  <c r="N142" i="3"/>
  <c r="BE142" i="3" s="1"/>
  <c r="BI141" i="3"/>
  <c r="BH141" i="3"/>
  <c r="BG141" i="3"/>
  <c r="BF141" i="3"/>
  <c r="AA141" i="3"/>
  <c r="Y141" i="3"/>
  <c r="W141" i="3"/>
  <c r="BK141" i="3"/>
  <c r="N141" i="3"/>
  <c r="BE141" i="3" s="1"/>
  <c r="BI140" i="3"/>
  <c r="BH140" i="3"/>
  <c r="BG140" i="3"/>
  <c r="BF140" i="3"/>
  <c r="AA140" i="3"/>
  <c r="Y140" i="3"/>
  <c r="W140" i="3"/>
  <c r="BK140" i="3"/>
  <c r="N140" i="3"/>
  <c r="BE140" i="3" s="1"/>
  <c r="BI139" i="3"/>
  <c r="BH139" i="3"/>
  <c r="BG139" i="3"/>
  <c r="BF139" i="3"/>
  <c r="AA139" i="3"/>
  <c r="Y139" i="3"/>
  <c r="W139" i="3"/>
  <c r="BK139" i="3"/>
  <c r="N139" i="3"/>
  <c r="BE139" i="3" s="1"/>
  <c r="BI138" i="3"/>
  <c r="BH138" i="3"/>
  <c r="BG138" i="3"/>
  <c r="BF138" i="3"/>
  <c r="AA138" i="3"/>
  <c r="Y138" i="3"/>
  <c r="W138" i="3"/>
  <c r="BK138" i="3"/>
  <c r="N138" i="3"/>
  <c r="BE138" i="3" s="1"/>
  <c r="BI137" i="3"/>
  <c r="BH137" i="3"/>
  <c r="BG137" i="3"/>
  <c r="BF137" i="3"/>
  <c r="AA137" i="3"/>
  <c r="Y137" i="3"/>
  <c r="W137" i="3"/>
  <c r="BK137" i="3"/>
  <c r="N137" i="3"/>
  <c r="BE137" i="3" s="1"/>
  <c r="BI136" i="3"/>
  <c r="BH136" i="3"/>
  <c r="BG136" i="3"/>
  <c r="BF136" i="3"/>
  <c r="AA136" i="3"/>
  <c r="AA135" i="3" s="1"/>
  <c r="Y136" i="3"/>
  <c r="Y135" i="3" s="1"/>
  <c r="W136" i="3"/>
  <c r="BK136" i="3"/>
  <c r="BK135" i="3" s="1"/>
  <c r="N135" i="3" s="1"/>
  <c r="N92" i="3" s="1"/>
  <c r="N136" i="3"/>
  <c r="BE136" i="3" s="1"/>
  <c r="BI134" i="3"/>
  <c r="BH134" i="3"/>
  <c r="BG134" i="3"/>
  <c r="BF134" i="3"/>
  <c r="AA134" i="3"/>
  <c r="Y134" i="3"/>
  <c r="W134" i="3"/>
  <c r="BK134" i="3"/>
  <c r="N134" i="3"/>
  <c r="BE134" i="3" s="1"/>
  <c r="BI133" i="3"/>
  <c r="BH133" i="3"/>
  <c r="BG133" i="3"/>
  <c r="BF133" i="3"/>
  <c r="AA133" i="3"/>
  <c r="Y133" i="3"/>
  <c r="W133" i="3"/>
  <c r="BK133" i="3"/>
  <c r="N133" i="3"/>
  <c r="BE133" i="3" s="1"/>
  <c r="BI132" i="3"/>
  <c r="BH132" i="3"/>
  <c r="BG132" i="3"/>
  <c r="BF132" i="3"/>
  <c r="AA132" i="3"/>
  <c r="Y132" i="3"/>
  <c r="W132" i="3"/>
  <c r="BK132" i="3"/>
  <c r="N132" i="3"/>
  <c r="BE132" i="3" s="1"/>
  <c r="BI131" i="3"/>
  <c r="BH131" i="3"/>
  <c r="BG131" i="3"/>
  <c r="BF131" i="3"/>
  <c r="AA131" i="3"/>
  <c r="Y131" i="3"/>
  <c r="W131" i="3"/>
  <c r="BK131" i="3"/>
  <c r="N131" i="3"/>
  <c r="BE131" i="3" s="1"/>
  <c r="BI130" i="3"/>
  <c r="BH130" i="3"/>
  <c r="BG130" i="3"/>
  <c r="BF130" i="3"/>
  <c r="AA130" i="3"/>
  <c r="Y130" i="3"/>
  <c r="W130" i="3"/>
  <c r="BK130" i="3"/>
  <c r="N130" i="3"/>
  <c r="BE130" i="3" s="1"/>
  <c r="BI129" i="3"/>
  <c r="BH129" i="3"/>
  <c r="BG129" i="3"/>
  <c r="BF129" i="3"/>
  <c r="AA129" i="3"/>
  <c r="AA128" i="3" s="1"/>
  <c r="Y129" i="3"/>
  <c r="Y128" i="3" s="1"/>
  <c r="W129" i="3"/>
  <c r="BK129" i="3"/>
  <c r="BK128" i="3" s="1"/>
  <c r="N128" i="3" s="1"/>
  <c r="N91" i="3" s="1"/>
  <c r="N129" i="3"/>
  <c r="BE129" i="3"/>
  <c r="BI127" i="3"/>
  <c r="BH127" i="3"/>
  <c r="BG127" i="3"/>
  <c r="BF127" i="3"/>
  <c r="AA127" i="3"/>
  <c r="Y127" i="3"/>
  <c r="W127" i="3"/>
  <c r="BK127" i="3"/>
  <c r="N127" i="3"/>
  <c r="BE127" i="3" s="1"/>
  <c r="BI126" i="3"/>
  <c r="BH126" i="3"/>
  <c r="BG126" i="3"/>
  <c r="BF126" i="3"/>
  <c r="AA126" i="3"/>
  <c r="Y126" i="3"/>
  <c r="W126" i="3"/>
  <c r="BK126" i="3"/>
  <c r="N126" i="3"/>
  <c r="BE126" i="3" s="1"/>
  <c r="BI125" i="3"/>
  <c r="BH125" i="3"/>
  <c r="BG125" i="3"/>
  <c r="BF125" i="3"/>
  <c r="AA125" i="3"/>
  <c r="AA124" i="3" s="1"/>
  <c r="Y125" i="3"/>
  <c r="Y124" i="3" s="1"/>
  <c r="Y123" i="3"/>
  <c r="Y122" i="3" s="1"/>
  <c r="W125" i="3"/>
  <c r="BK125" i="3"/>
  <c r="BK124" i="3"/>
  <c r="N125" i="3"/>
  <c r="BE125" i="3"/>
  <c r="F116" i="3"/>
  <c r="F114" i="3"/>
  <c r="BI103" i="3"/>
  <c r="BH103" i="3"/>
  <c r="BG103" i="3"/>
  <c r="BF103" i="3"/>
  <c r="BI102" i="3"/>
  <c r="BH102" i="3"/>
  <c r="BG102" i="3"/>
  <c r="BF102" i="3"/>
  <c r="BI101" i="3"/>
  <c r="BH101" i="3"/>
  <c r="BG101" i="3"/>
  <c r="BF101" i="3"/>
  <c r="BI100" i="3"/>
  <c r="BH100" i="3"/>
  <c r="BG100" i="3"/>
  <c r="BF100" i="3"/>
  <c r="BI99" i="3"/>
  <c r="BH99" i="3"/>
  <c r="BG99" i="3"/>
  <c r="BF99" i="3"/>
  <c r="BI98" i="3"/>
  <c r="H36" i="3"/>
  <c r="BD89" i="1" s="1"/>
  <c r="BH98" i="3"/>
  <c r="H35" i="3" s="1"/>
  <c r="BC89" i="1" s="1"/>
  <c r="BG98" i="3"/>
  <c r="BF98" i="3"/>
  <c r="F81" i="3"/>
  <c r="F79" i="3"/>
  <c r="O21" i="3"/>
  <c r="E21" i="3"/>
  <c r="M119" i="3" s="1"/>
  <c r="M84" i="3"/>
  <c r="O20" i="3"/>
  <c r="O18" i="3"/>
  <c r="E18" i="3"/>
  <c r="M118" i="3"/>
  <c r="M83" i="3"/>
  <c r="O17" i="3"/>
  <c r="O15" i="3"/>
  <c r="E15" i="3"/>
  <c r="O14" i="3"/>
  <c r="O12" i="3"/>
  <c r="E12" i="3"/>
  <c r="F83" i="3" s="1"/>
  <c r="O11" i="3"/>
  <c r="O9" i="3"/>
  <c r="M81" i="3" s="1"/>
  <c r="F6" i="3"/>
  <c r="N362" i="2"/>
  <c r="AY88" i="1"/>
  <c r="AX88" i="1"/>
  <c r="BI361" i="2"/>
  <c r="BH361" i="2"/>
  <c r="BG361" i="2"/>
  <c r="BF361" i="2"/>
  <c r="AA361" i="2"/>
  <c r="Y361" i="2"/>
  <c r="W361" i="2"/>
  <c r="BK361" i="2"/>
  <c r="N361" i="2"/>
  <c r="BE361" i="2" s="1"/>
  <c r="BI360" i="2"/>
  <c r="BH360" i="2"/>
  <c r="BG360" i="2"/>
  <c r="BF360" i="2"/>
  <c r="AA360" i="2"/>
  <c r="Y360" i="2"/>
  <c r="W360" i="2"/>
  <c r="BK360" i="2"/>
  <c r="N360" i="2"/>
  <c r="BE360" i="2" s="1"/>
  <c r="BI359" i="2"/>
  <c r="BH359" i="2"/>
  <c r="BG359" i="2"/>
  <c r="BF359" i="2"/>
  <c r="AA359" i="2"/>
  <c r="Y359" i="2"/>
  <c r="W359" i="2"/>
  <c r="BK359" i="2"/>
  <c r="N359" i="2"/>
  <c r="BE359" i="2" s="1"/>
  <c r="BI358" i="2"/>
  <c r="BH358" i="2"/>
  <c r="BG358" i="2"/>
  <c r="BF358" i="2"/>
  <c r="AA358" i="2"/>
  <c r="Y358" i="2"/>
  <c r="W358" i="2"/>
  <c r="BK358" i="2"/>
  <c r="N358" i="2"/>
  <c r="BE358" i="2" s="1"/>
  <c r="BI357" i="2"/>
  <c r="BH357" i="2"/>
  <c r="BG357" i="2"/>
  <c r="BF357" i="2"/>
  <c r="AA357" i="2"/>
  <c r="Y357" i="2"/>
  <c r="W357" i="2"/>
  <c r="BK357" i="2"/>
  <c r="N357" i="2"/>
  <c r="BE357" i="2" s="1"/>
  <c r="BI356" i="2"/>
  <c r="BH356" i="2"/>
  <c r="BG356" i="2"/>
  <c r="BF356" i="2"/>
  <c r="AA356" i="2"/>
  <c r="Y356" i="2"/>
  <c r="W356" i="2"/>
  <c r="BK356" i="2"/>
  <c r="N356" i="2"/>
  <c r="BE356" i="2" s="1"/>
  <c r="BI355" i="2"/>
  <c r="BH355" i="2"/>
  <c r="BG355" i="2"/>
  <c r="BF355" i="2"/>
  <c r="AA355" i="2"/>
  <c r="Y355" i="2"/>
  <c r="Y354" i="2" s="1"/>
  <c r="W355" i="2"/>
  <c r="BK355" i="2"/>
  <c r="BK354" i="2" s="1"/>
  <c r="N354" i="2" s="1"/>
  <c r="N107" i="2" s="1"/>
  <c r="N355" i="2"/>
  <c r="BE355" i="2"/>
  <c r="BI353" i="2"/>
  <c r="BH353" i="2"/>
  <c r="BG353" i="2"/>
  <c r="BF353" i="2"/>
  <c r="AA353" i="2"/>
  <c r="Y353" i="2"/>
  <c r="W353" i="2"/>
  <c r="BK353" i="2"/>
  <c r="N353" i="2"/>
  <c r="BE353" i="2" s="1"/>
  <c r="BI352" i="2"/>
  <c r="BH352" i="2"/>
  <c r="BG352" i="2"/>
  <c r="BF352" i="2"/>
  <c r="AA352" i="2"/>
  <c r="Y352" i="2"/>
  <c r="W352" i="2"/>
  <c r="BK352" i="2"/>
  <c r="N352" i="2"/>
  <c r="BE352" i="2" s="1"/>
  <c r="BI351" i="2"/>
  <c r="BH351" i="2"/>
  <c r="BG351" i="2"/>
  <c r="BF351" i="2"/>
  <c r="AA351" i="2"/>
  <c r="Y351" i="2"/>
  <c r="Y350" i="2" s="1"/>
  <c r="Y349" i="2" s="1"/>
  <c r="W351" i="2"/>
  <c r="W350" i="2" s="1"/>
  <c r="BK351" i="2"/>
  <c r="BK350" i="2"/>
  <c r="N351" i="2"/>
  <c r="BE351" i="2" s="1"/>
  <c r="BI348" i="2"/>
  <c r="BH348" i="2"/>
  <c r="BG348" i="2"/>
  <c r="BF348" i="2"/>
  <c r="AA348" i="2"/>
  <c r="AA347" i="2" s="1"/>
  <c r="Y348" i="2"/>
  <c r="Y347" i="2" s="1"/>
  <c r="W348" i="2"/>
  <c r="W347" i="2" s="1"/>
  <c r="BK348" i="2"/>
  <c r="BK347" i="2" s="1"/>
  <c r="N347" i="2"/>
  <c r="N104" i="2" s="1"/>
  <c r="N348" i="2"/>
  <c r="BE348" i="2" s="1"/>
  <c r="BI346" i="2"/>
  <c r="BH346" i="2"/>
  <c r="BG346" i="2"/>
  <c r="BF346" i="2"/>
  <c r="AA346" i="2"/>
  <c r="AA345" i="2" s="1"/>
  <c r="AA344" i="2" s="1"/>
  <c r="Y346" i="2"/>
  <c r="Y345" i="2"/>
  <c r="Y344" i="2" s="1"/>
  <c r="W346" i="2"/>
  <c r="W345" i="2" s="1"/>
  <c r="W344" i="2" s="1"/>
  <c r="BK346" i="2"/>
  <c r="BK345" i="2" s="1"/>
  <c r="N345" i="2" s="1"/>
  <c r="N103" i="2" s="1"/>
  <c r="BK344" i="2"/>
  <c r="N344" i="2" s="1"/>
  <c r="N102" i="2" s="1"/>
  <c r="N346" i="2"/>
  <c r="BE346" i="2" s="1"/>
  <c r="BI342" i="2"/>
  <c r="BH342" i="2"/>
  <c r="BG342" i="2"/>
  <c r="BF342" i="2"/>
  <c r="AA342" i="2"/>
  <c r="Y342" i="2"/>
  <c r="W342" i="2"/>
  <c r="BK342" i="2"/>
  <c r="N342" i="2"/>
  <c r="BE342" i="2" s="1"/>
  <c r="BI341" i="2"/>
  <c r="BH341" i="2"/>
  <c r="BG341" i="2"/>
  <c r="BF341" i="2"/>
  <c r="AA341" i="2"/>
  <c r="AA337" i="2" s="1"/>
  <c r="AA336" i="2" s="1"/>
  <c r="Y341" i="2"/>
  <c r="W341" i="2"/>
  <c r="BK341" i="2"/>
  <c r="N341" i="2"/>
  <c r="BE341" i="2" s="1"/>
  <c r="BI340" i="2"/>
  <c r="BH340" i="2"/>
  <c r="BG340" i="2"/>
  <c r="BF340" i="2"/>
  <c r="AA340" i="2"/>
  <c r="Y340" i="2"/>
  <c r="W340" i="2"/>
  <c r="BK340" i="2"/>
  <c r="N340" i="2"/>
  <c r="BE340" i="2" s="1"/>
  <c r="BI338" i="2"/>
  <c r="BH338" i="2"/>
  <c r="BG338" i="2"/>
  <c r="BF338" i="2"/>
  <c r="AA338" i="2"/>
  <c r="Y338" i="2"/>
  <c r="Y337" i="2"/>
  <c r="Y336" i="2" s="1"/>
  <c r="W338" i="2"/>
  <c r="W337" i="2" s="1"/>
  <c r="W336" i="2"/>
  <c r="BK338" i="2"/>
  <c r="BK337" i="2" s="1"/>
  <c r="N337" i="2" s="1"/>
  <c r="N338" i="2"/>
  <c r="BE338" i="2" s="1"/>
  <c r="N101" i="2"/>
  <c r="BI335" i="2"/>
  <c r="BH335" i="2"/>
  <c r="BG335" i="2"/>
  <c r="BF335" i="2"/>
  <c r="AA335" i="2"/>
  <c r="Y335" i="2"/>
  <c r="W335" i="2"/>
  <c r="BK335" i="2"/>
  <c r="N335" i="2"/>
  <c r="BE335" i="2" s="1"/>
  <c r="BI334" i="2"/>
  <c r="BH334" i="2"/>
  <c r="BG334" i="2"/>
  <c r="BF334" i="2"/>
  <c r="AA334" i="2"/>
  <c r="Y334" i="2"/>
  <c r="W334" i="2"/>
  <c r="BK334" i="2"/>
  <c r="N334" i="2"/>
  <c r="BE334" i="2" s="1"/>
  <c r="BI332" i="2"/>
  <c r="BH332" i="2"/>
  <c r="BG332" i="2"/>
  <c r="BF332" i="2"/>
  <c r="AA332" i="2"/>
  <c r="Y332" i="2"/>
  <c r="W332" i="2"/>
  <c r="BK332" i="2"/>
  <c r="N332" i="2"/>
  <c r="BE332" i="2" s="1"/>
  <c r="BI330" i="2"/>
  <c r="BH330" i="2"/>
  <c r="BG330" i="2"/>
  <c r="BF330" i="2"/>
  <c r="AA330" i="2"/>
  <c r="Y330" i="2"/>
  <c r="W330" i="2"/>
  <c r="BK330" i="2"/>
  <c r="N330" i="2"/>
  <c r="BE330" i="2"/>
  <c r="BI329" i="2"/>
  <c r="BH329" i="2"/>
  <c r="BG329" i="2"/>
  <c r="BF329" i="2"/>
  <c r="AA329" i="2"/>
  <c r="Y329" i="2"/>
  <c r="W329" i="2"/>
  <c r="BK329" i="2"/>
  <c r="N329" i="2"/>
  <c r="BE329" i="2" s="1"/>
  <c r="BI327" i="2"/>
  <c r="BH327" i="2"/>
  <c r="BG327" i="2"/>
  <c r="BF327" i="2"/>
  <c r="AA327" i="2"/>
  <c r="Y327" i="2"/>
  <c r="W327" i="2"/>
  <c r="BK327" i="2"/>
  <c r="N327" i="2"/>
  <c r="BE327" i="2"/>
  <c r="BI326" i="2"/>
  <c r="BH326" i="2"/>
  <c r="BG326" i="2"/>
  <c r="BF326" i="2"/>
  <c r="AA326" i="2"/>
  <c r="AA325" i="2" s="1"/>
  <c r="Y326" i="2"/>
  <c r="Y325" i="2" s="1"/>
  <c r="W326" i="2"/>
  <c r="BK326" i="2"/>
  <c r="BK325" i="2" s="1"/>
  <c r="N325" i="2" s="1"/>
  <c r="N99" i="2" s="1"/>
  <c r="N326" i="2"/>
  <c r="BE326" i="2"/>
  <c r="BI324" i="2"/>
  <c r="BH324" i="2"/>
  <c r="BG324" i="2"/>
  <c r="BF324" i="2"/>
  <c r="AA324" i="2"/>
  <c r="Y324" i="2"/>
  <c r="W324" i="2"/>
  <c r="BK324" i="2"/>
  <c r="N324" i="2"/>
  <c r="BE324" i="2" s="1"/>
  <c r="BI323" i="2"/>
  <c r="BH323" i="2"/>
  <c r="BG323" i="2"/>
  <c r="BF323" i="2"/>
  <c r="AA323" i="2"/>
  <c r="Y323" i="2"/>
  <c r="W323" i="2"/>
  <c r="BK323" i="2"/>
  <c r="N323" i="2"/>
  <c r="BE323" i="2"/>
  <c r="BI319" i="2"/>
  <c r="BH319" i="2"/>
  <c r="BG319" i="2"/>
  <c r="BF319" i="2"/>
  <c r="AA319" i="2"/>
  <c r="Y319" i="2"/>
  <c r="W319" i="2"/>
  <c r="BK319" i="2"/>
  <c r="N319" i="2"/>
  <c r="BE319" i="2" s="1"/>
  <c r="BI318" i="2"/>
  <c r="BH318" i="2"/>
  <c r="BG318" i="2"/>
  <c r="BF318" i="2"/>
  <c r="AA318" i="2"/>
  <c r="Y318" i="2"/>
  <c r="W318" i="2"/>
  <c r="BK318" i="2"/>
  <c r="N318" i="2"/>
  <c r="BE318" i="2"/>
  <c r="BI317" i="2"/>
  <c r="BH317" i="2"/>
  <c r="BG317" i="2"/>
  <c r="BF317" i="2"/>
  <c r="AA317" i="2"/>
  <c r="Y317" i="2"/>
  <c r="W317" i="2"/>
  <c r="BK317" i="2"/>
  <c r="N317" i="2"/>
  <c r="BE317" i="2" s="1"/>
  <c r="BI315" i="2"/>
  <c r="BH315" i="2"/>
  <c r="BG315" i="2"/>
  <c r="BF315" i="2"/>
  <c r="AA315" i="2"/>
  <c r="Y315" i="2"/>
  <c r="W315" i="2"/>
  <c r="BK315" i="2"/>
  <c r="N315" i="2"/>
  <c r="BE315" i="2"/>
  <c r="BI314" i="2"/>
  <c r="BH314" i="2"/>
  <c r="BG314" i="2"/>
  <c r="BF314" i="2"/>
  <c r="AA314" i="2"/>
  <c r="Y314" i="2"/>
  <c r="W314" i="2"/>
  <c r="BK314" i="2"/>
  <c r="N314" i="2"/>
  <c r="BE314" i="2" s="1"/>
  <c r="BI312" i="2"/>
  <c r="BH312" i="2"/>
  <c r="BG312" i="2"/>
  <c r="BF312" i="2"/>
  <c r="AA312" i="2"/>
  <c r="Y312" i="2"/>
  <c r="W312" i="2"/>
  <c r="BK312" i="2"/>
  <c r="N312" i="2"/>
  <c r="BE312" i="2" s="1"/>
  <c r="BI311" i="2"/>
  <c r="BH311" i="2"/>
  <c r="BG311" i="2"/>
  <c r="BF311" i="2"/>
  <c r="AA311" i="2"/>
  <c r="Y311" i="2"/>
  <c r="W311" i="2"/>
  <c r="BK311" i="2"/>
  <c r="N311" i="2"/>
  <c r="BE311" i="2" s="1"/>
  <c r="BI309" i="2"/>
  <c r="BH309" i="2"/>
  <c r="BG309" i="2"/>
  <c r="BF309" i="2"/>
  <c r="AA309" i="2"/>
  <c r="Y309" i="2"/>
  <c r="W309" i="2"/>
  <c r="BK309" i="2"/>
  <c r="N309" i="2"/>
  <c r="BE309" i="2"/>
  <c r="BI307" i="2"/>
  <c r="BH307" i="2"/>
  <c r="BG307" i="2"/>
  <c r="BF307" i="2"/>
  <c r="AA307" i="2"/>
  <c r="Y307" i="2"/>
  <c r="W307" i="2"/>
  <c r="BK307" i="2"/>
  <c r="N307" i="2"/>
  <c r="BE307" i="2" s="1"/>
  <c r="BI306" i="2"/>
  <c r="BH306" i="2"/>
  <c r="BG306" i="2"/>
  <c r="BF306" i="2"/>
  <c r="AA306" i="2"/>
  <c r="Y306" i="2"/>
  <c r="Y304" i="2" s="1"/>
  <c r="W306" i="2"/>
  <c r="BK306" i="2"/>
  <c r="N306" i="2"/>
  <c r="BE306" i="2"/>
  <c r="BI305" i="2"/>
  <c r="BH305" i="2"/>
  <c r="BG305" i="2"/>
  <c r="BF305" i="2"/>
  <c r="AA305" i="2"/>
  <c r="AA304" i="2" s="1"/>
  <c r="Y305" i="2"/>
  <c r="W305" i="2"/>
  <c r="BK305" i="2"/>
  <c r="BK304" i="2" s="1"/>
  <c r="N304" i="2" s="1"/>
  <c r="N98" i="2" s="1"/>
  <c r="N305" i="2"/>
  <c r="BE305" i="2"/>
  <c r="BI302" i="2"/>
  <c r="BH302" i="2"/>
  <c r="BG302" i="2"/>
  <c r="BF302" i="2"/>
  <c r="AA302" i="2"/>
  <c r="Y302" i="2"/>
  <c r="W302" i="2"/>
  <c r="BK302" i="2"/>
  <c r="N302" i="2"/>
  <c r="BE302" i="2" s="1"/>
  <c r="BI300" i="2"/>
  <c r="BH300" i="2"/>
  <c r="BG300" i="2"/>
  <c r="BF300" i="2"/>
  <c r="AA300" i="2"/>
  <c r="Y300" i="2"/>
  <c r="W300" i="2"/>
  <c r="BK300" i="2"/>
  <c r="N300" i="2"/>
  <c r="BE300" i="2"/>
  <c r="BI299" i="2"/>
  <c r="BH299" i="2"/>
  <c r="BG299" i="2"/>
  <c r="BF299" i="2"/>
  <c r="AA299" i="2"/>
  <c r="Y299" i="2"/>
  <c r="W299" i="2"/>
  <c r="BK299" i="2"/>
  <c r="N299" i="2"/>
  <c r="BE299" i="2" s="1"/>
  <c r="BI294" i="2"/>
  <c r="BH294" i="2"/>
  <c r="BG294" i="2"/>
  <c r="BF294" i="2"/>
  <c r="AA294" i="2"/>
  <c r="Y294" i="2"/>
  <c r="W294" i="2"/>
  <c r="BK294" i="2"/>
  <c r="N294" i="2"/>
  <c r="BE294" i="2"/>
  <c r="BI292" i="2"/>
  <c r="BH292" i="2"/>
  <c r="BG292" i="2"/>
  <c r="BF292" i="2"/>
  <c r="AA292" i="2"/>
  <c r="Y292" i="2"/>
  <c r="W292" i="2"/>
  <c r="BK292" i="2"/>
  <c r="N292" i="2"/>
  <c r="BE292" i="2" s="1"/>
  <c r="BI290" i="2"/>
  <c r="BH290" i="2"/>
  <c r="BG290" i="2"/>
  <c r="BF290" i="2"/>
  <c r="AA290" i="2"/>
  <c r="Y290" i="2"/>
  <c r="W290" i="2"/>
  <c r="BK290" i="2"/>
  <c r="N290" i="2"/>
  <c r="BE290" i="2"/>
  <c r="BI286" i="2"/>
  <c r="BH286" i="2"/>
  <c r="BG286" i="2"/>
  <c r="BF286" i="2"/>
  <c r="AA286" i="2"/>
  <c r="Y286" i="2"/>
  <c r="W286" i="2"/>
  <c r="BK286" i="2"/>
  <c r="N286" i="2"/>
  <c r="BE286" i="2" s="1"/>
  <c r="BI284" i="2"/>
  <c r="BH284" i="2"/>
  <c r="BG284" i="2"/>
  <c r="BF284" i="2"/>
  <c r="AA284" i="2"/>
  <c r="AA265" i="2" s="1"/>
  <c r="Y284" i="2"/>
  <c r="W284" i="2"/>
  <c r="BK284" i="2"/>
  <c r="N284" i="2"/>
  <c r="BE284" i="2" s="1"/>
  <c r="BI278" i="2"/>
  <c r="BH278" i="2"/>
  <c r="BG278" i="2"/>
  <c r="BF278" i="2"/>
  <c r="AA278" i="2"/>
  <c r="Y278" i="2"/>
  <c r="W278" i="2"/>
  <c r="BK278" i="2"/>
  <c r="N278" i="2"/>
  <c r="BE278" i="2" s="1"/>
  <c r="BI273" i="2"/>
  <c r="BH273" i="2"/>
  <c r="BG273" i="2"/>
  <c r="BF273" i="2"/>
  <c r="AA273" i="2"/>
  <c r="Y273" i="2"/>
  <c r="W273" i="2"/>
  <c r="BK273" i="2"/>
  <c r="N273" i="2"/>
  <c r="BE273" i="2"/>
  <c r="BI268" i="2"/>
  <c r="BH268" i="2"/>
  <c r="BG268" i="2"/>
  <c r="BF268" i="2"/>
  <c r="AA268" i="2"/>
  <c r="Y268" i="2"/>
  <c r="W268" i="2"/>
  <c r="W265" i="2" s="1"/>
  <c r="BK268" i="2"/>
  <c r="N268" i="2"/>
  <c r="BE268" i="2" s="1"/>
  <c r="BI266" i="2"/>
  <c r="BH266" i="2"/>
  <c r="BG266" i="2"/>
  <c r="BF266" i="2"/>
  <c r="AA266" i="2"/>
  <c r="Y266" i="2"/>
  <c r="Y265" i="2" s="1"/>
  <c r="W266" i="2"/>
  <c r="BK266" i="2"/>
  <c r="N266" i="2"/>
  <c r="BE266" i="2"/>
  <c r="BI264" i="2"/>
  <c r="BH264" i="2"/>
  <c r="BG264" i="2"/>
  <c r="BF264" i="2"/>
  <c r="AA264" i="2"/>
  <c r="Y264" i="2"/>
  <c r="W264" i="2"/>
  <c r="BK264" i="2"/>
  <c r="N264" i="2"/>
  <c r="BE264" i="2" s="1"/>
  <c r="BI262" i="2"/>
  <c r="BH262" i="2"/>
  <c r="BG262" i="2"/>
  <c r="BF262" i="2"/>
  <c r="AA262" i="2"/>
  <c r="Y262" i="2"/>
  <c r="W262" i="2"/>
  <c r="BK262" i="2"/>
  <c r="N262" i="2"/>
  <c r="BE262" i="2"/>
  <c r="BI261" i="2"/>
  <c r="BH261" i="2"/>
  <c r="BG261" i="2"/>
  <c r="BF261" i="2"/>
  <c r="AA261" i="2"/>
  <c r="Y261" i="2"/>
  <c r="W261" i="2"/>
  <c r="BK261" i="2"/>
  <c r="N261" i="2"/>
  <c r="BE261" i="2" s="1"/>
  <c r="BI260" i="2"/>
  <c r="BH260" i="2"/>
  <c r="BG260" i="2"/>
  <c r="BF260" i="2"/>
  <c r="AA260" i="2"/>
  <c r="Y260" i="2"/>
  <c r="W260" i="2"/>
  <c r="BK260" i="2"/>
  <c r="N260" i="2"/>
  <c r="BE260" i="2"/>
  <c r="BI258" i="2"/>
  <c r="BH258" i="2"/>
  <c r="BG258" i="2"/>
  <c r="BF258" i="2"/>
  <c r="AA258" i="2"/>
  <c r="Y258" i="2"/>
  <c r="W258" i="2"/>
  <c r="BK258" i="2"/>
  <c r="N258" i="2"/>
  <c r="BE258" i="2" s="1"/>
  <c r="BI256" i="2"/>
  <c r="BH256" i="2"/>
  <c r="BG256" i="2"/>
  <c r="BF256" i="2"/>
  <c r="AA256" i="2"/>
  <c r="Y256" i="2"/>
  <c r="W256" i="2"/>
  <c r="W249" i="2" s="1"/>
  <c r="BK256" i="2"/>
  <c r="N256" i="2"/>
  <c r="BE256" i="2"/>
  <c r="BI254" i="2"/>
  <c r="BH254" i="2"/>
  <c r="BG254" i="2"/>
  <c r="BF254" i="2"/>
  <c r="AA254" i="2"/>
  <c r="AA249" i="2" s="1"/>
  <c r="Y254" i="2"/>
  <c r="W254" i="2"/>
  <c r="BK254" i="2"/>
  <c r="N254" i="2"/>
  <c r="BE254" i="2" s="1"/>
  <c r="BI250" i="2"/>
  <c r="BH250" i="2"/>
  <c r="BG250" i="2"/>
  <c r="BF250" i="2"/>
  <c r="AA250" i="2"/>
  <c r="Y250" i="2"/>
  <c r="Y249" i="2" s="1"/>
  <c r="W250" i="2"/>
  <c r="BK250" i="2"/>
  <c r="BK249" i="2" s="1"/>
  <c r="N249" i="2" s="1"/>
  <c r="N96" i="2" s="1"/>
  <c r="N250" i="2"/>
  <c r="BE250" i="2"/>
  <c r="BI247" i="2"/>
  <c r="BH247" i="2"/>
  <c r="BG247" i="2"/>
  <c r="BF247" i="2"/>
  <c r="AA247" i="2"/>
  <c r="Y247" i="2"/>
  <c r="W247" i="2"/>
  <c r="BK247" i="2"/>
  <c r="N247" i="2"/>
  <c r="BE247" i="2"/>
  <c r="BI245" i="2"/>
  <c r="BH245" i="2"/>
  <c r="BG245" i="2"/>
  <c r="BF245" i="2"/>
  <c r="AA245" i="2"/>
  <c r="Y245" i="2"/>
  <c r="W245" i="2"/>
  <c r="BK245" i="2"/>
  <c r="N245" i="2"/>
  <c r="BE245" i="2" s="1"/>
  <c r="BI243" i="2"/>
  <c r="BH243" i="2"/>
  <c r="BG243" i="2"/>
  <c r="BF243" i="2"/>
  <c r="AA243" i="2"/>
  <c r="Y243" i="2"/>
  <c r="W243" i="2"/>
  <c r="BK243" i="2"/>
  <c r="N243" i="2"/>
  <c r="BE243" i="2"/>
  <c r="BI241" i="2"/>
  <c r="BH241" i="2"/>
  <c r="BG241" i="2"/>
  <c r="BF241" i="2"/>
  <c r="AA241" i="2"/>
  <c r="Y241" i="2"/>
  <c r="W241" i="2"/>
  <c r="BK241" i="2"/>
  <c r="N241" i="2"/>
  <c r="BE241" i="2" s="1"/>
  <c r="BI239" i="2"/>
  <c r="BH239" i="2"/>
  <c r="BG239" i="2"/>
  <c r="BF239" i="2"/>
  <c r="AA239" i="2"/>
  <c r="Y239" i="2"/>
  <c r="W239" i="2"/>
  <c r="BK239" i="2"/>
  <c r="N239" i="2"/>
  <c r="BE239" i="2"/>
  <c r="BI237" i="2"/>
  <c r="BH237" i="2"/>
  <c r="BG237" i="2"/>
  <c r="BF237" i="2"/>
  <c r="AA237" i="2"/>
  <c r="AA236" i="2" s="1"/>
  <c r="Y237" i="2"/>
  <c r="Y236" i="2"/>
  <c r="W237" i="2"/>
  <c r="W236" i="2" s="1"/>
  <c r="BK237" i="2"/>
  <c r="BK236" i="2"/>
  <c r="N236" i="2"/>
  <c r="N95" i="2" s="1"/>
  <c r="N237" i="2"/>
  <c r="BE237" i="2"/>
  <c r="BI235" i="2"/>
  <c r="BH235" i="2"/>
  <c r="BG235" i="2"/>
  <c r="BF235" i="2"/>
  <c r="AA235" i="2"/>
  <c r="Y235" i="2"/>
  <c r="W235" i="2"/>
  <c r="BK235" i="2"/>
  <c r="N235" i="2"/>
  <c r="BE235" i="2" s="1"/>
  <c r="BI234" i="2"/>
  <c r="BH234" i="2"/>
  <c r="BG234" i="2"/>
  <c r="BF234" i="2"/>
  <c r="AA234" i="2"/>
  <c r="Y234" i="2"/>
  <c r="W234" i="2"/>
  <c r="BK234" i="2"/>
  <c r="N234" i="2"/>
  <c r="BE234" i="2"/>
  <c r="BI233" i="2"/>
  <c r="BH233" i="2"/>
  <c r="BG233" i="2"/>
  <c r="BF233" i="2"/>
  <c r="AA233" i="2"/>
  <c r="Y233" i="2"/>
  <c r="W233" i="2"/>
  <c r="BK233" i="2"/>
  <c r="N233" i="2"/>
  <c r="BE233" i="2" s="1"/>
  <c r="BI232" i="2"/>
  <c r="BH232" i="2"/>
  <c r="BG232" i="2"/>
  <c r="BF232" i="2"/>
  <c r="AA232" i="2"/>
  <c r="Y232" i="2"/>
  <c r="W232" i="2"/>
  <c r="BK232" i="2"/>
  <c r="N232" i="2"/>
  <c r="BE232" i="2"/>
  <c r="BI230" i="2"/>
  <c r="BH230" i="2"/>
  <c r="BG230" i="2"/>
  <c r="BF230" i="2"/>
  <c r="AA230" i="2"/>
  <c r="Y230" i="2"/>
  <c r="W230" i="2"/>
  <c r="BK230" i="2"/>
  <c r="N230" i="2"/>
  <c r="BE230" i="2" s="1"/>
  <c r="BI228" i="2"/>
  <c r="BH228" i="2"/>
  <c r="BG228" i="2"/>
  <c r="BF228" i="2"/>
  <c r="AA228" i="2"/>
  <c r="Y228" i="2"/>
  <c r="W228" i="2"/>
  <c r="BK228" i="2"/>
  <c r="N228" i="2"/>
  <c r="BE228" i="2"/>
  <c r="BI227" i="2"/>
  <c r="BH227" i="2"/>
  <c r="BG227" i="2"/>
  <c r="BF227" i="2"/>
  <c r="AA227" i="2"/>
  <c r="Y227" i="2"/>
  <c r="W227" i="2"/>
  <c r="BK227" i="2"/>
  <c r="N227" i="2"/>
  <c r="BE227" i="2" s="1"/>
  <c r="BI226" i="2"/>
  <c r="BH226" i="2"/>
  <c r="BG226" i="2"/>
  <c r="BF226" i="2"/>
  <c r="AA226" i="2"/>
  <c r="Y226" i="2"/>
  <c r="W226" i="2"/>
  <c r="BK226" i="2"/>
  <c r="N226" i="2"/>
  <c r="BE226" i="2"/>
  <c r="BI224" i="2"/>
  <c r="BH224" i="2"/>
  <c r="BG224" i="2"/>
  <c r="BF224" i="2"/>
  <c r="AA224" i="2"/>
  <c r="Y224" i="2"/>
  <c r="W224" i="2"/>
  <c r="BK224" i="2"/>
  <c r="N224" i="2"/>
  <c r="BE224" i="2" s="1"/>
  <c r="BI223" i="2"/>
  <c r="BH223" i="2"/>
  <c r="BG223" i="2"/>
  <c r="BF223" i="2"/>
  <c r="AA223" i="2"/>
  <c r="Y223" i="2"/>
  <c r="W223" i="2"/>
  <c r="BK223" i="2"/>
  <c r="N223" i="2"/>
  <c r="BE223" i="2"/>
  <c r="BI222" i="2"/>
  <c r="BH222" i="2"/>
  <c r="BG222" i="2"/>
  <c r="BF222" i="2"/>
  <c r="AA222" i="2"/>
  <c r="AA221" i="2" s="1"/>
  <c r="Y222" i="2"/>
  <c r="Y221" i="2"/>
  <c r="W222" i="2"/>
  <c r="W221" i="2" s="1"/>
  <c r="BK222" i="2"/>
  <c r="BK221" i="2"/>
  <c r="N221" i="2"/>
  <c r="N94" i="2" s="1"/>
  <c r="N222" i="2"/>
  <c r="BE222" i="2"/>
  <c r="BI220" i="2"/>
  <c r="BH220" i="2"/>
  <c r="BG220" i="2"/>
  <c r="BF220" i="2"/>
  <c r="AA220" i="2"/>
  <c r="Y220" i="2"/>
  <c r="W220" i="2"/>
  <c r="BK220" i="2"/>
  <c r="N220" i="2"/>
  <c r="BE220" i="2" s="1"/>
  <c r="BI219" i="2"/>
  <c r="BH219" i="2"/>
  <c r="BG219" i="2"/>
  <c r="BF219" i="2"/>
  <c r="AA219" i="2"/>
  <c r="Y219" i="2"/>
  <c r="W219" i="2"/>
  <c r="BK219" i="2"/>
  <c r="N219" i="2"/>
  <c r="BE219" i="2"/>
  <c r="BI218" i="2"/>
  <c r="BH218" i="2"/>
  <c r="BG218" i="2"/>
  <c r="BF218" i="2"/>
  <c r="AA218" i="2"/>
  <c r="Y218" i="2"/>
  <c r="W218" i="2"/>
  <c r="BK218" i="2"/>
  <c r="N218" i="2"/>
  <c r="BE218" i="2" s="1"/>
  <c r="BI216" i="2"/>
  <c r="BH216" i="2"/>
  <c r="BG216" i="2"/>
  <c r="BF216" i="2"/>
  <c r="AA216" i="2"/>
  <c r="Y216" i="2"/>
  <c r="W216" i="2"/>
  <c r="BK216" i="2"/>
  <c r="N216" i="2"/>
  <c r="BE216" i="2"/>
  <c r="BI215" i="2"/>
  <c r="BH215" i="2"/>
  <c r="BG215" i="2"/>
  <c r="BF215" i="2"/>
  <c r="AA215" i="2"/>
  <c r="Y215" i="2"/>
  <c r="W215" i="2"/>
  <c r="BK215" i="2"/>
  <c r="N215" i="2"/>
  <c r="BE215" i="2" s="1"/>
  <c r="BI214" i="2"/>
  <c r="BH214" i="2"/>
  <c r="BG214" i="2"/>
  <c r="BF214" i="2"/>
  <c r="AA214" i="2"/>
  <c r="Y214" i="2"/>
  <c r="W214" i="2"/>
  <c r="BK214" i="2"/>
  <c r="N214" i="2"/>
  <c r="BE214" i="2"/>
  <c r="BI212" i="2"/>
  <c r="BH212" i="2"/>
  <c r="BG212" i="2"/>
  <c r="BF212" i="2"/>
  <c r="AA212" i="2"/>
  <c r="Y212" i="2"/>
  <c r="W212" i="2"/>
  <c r="BK212" i="2"/>
  <c r="N212" i="2"/>
  <c r="BE212" i="2" s="1"/>
  <c r="BI211" i="2"/>
  <c r="BH211" i="2"/>
  <c r="BG211" i="2"/>
  <c r="BF211" i="2"/>
  <c r="AA211" i="2"/>
  <c r="Y211" i="2"/>
  <c r="W211" i="2"/>
  <c r="BK211" i="2"/>
  <c r="N211" i="2"/>
  <c r="BE211" i="2"/>
  <c r="BI210" i="2"/>
  <c r="BH210" i="2"/>
  <c r="BG210" i="2"/>
  <c r="BF210" i="2"/>
  <c r="AA210" i="2"/>
  <c r="Y210" i="2"/>
  <c r="W210" i="2"/>
  <c r="BK210" i="2"/>
  <c r="N210" i="2"/>
  <c r="BE210" i="2" s="1"/>
  <c r="BI208" i="2"/>
  <c r="BH208" i="2"/>
  <c r="BG208" i="2"/>
  <c r="BF208" i="2"/>
  <c r="AA208" i="2"/>
  <c r="Y208" i="2"/>
  <c r="W208" i="2"/>
  <c r="BK208" i="2"/>
  <c r="N208" i="2"/>
  <c r="BE208" i="2"/>
  <c r="BI207" i="2"/>
  <c r="BH207" i="2"/>
  <c r="BG207" i="2"/>
  <c r="BF207" i="2"/>
  <c r="AA207" i="2"/>
  <c r="Y207" i="2"/>
  <c r="W207" i="2"/>
  <c r="BK207" i="2"/>
  <c r="N207" i="2"/>
  <c r="BE207" i="2" s="1"/>
  <c r="BI206" i="2"/>
  <c r="BH206" i="2"/>
  <c r="BG206" i="2"/>
  <c r="BF206" i="2"/>
  <c r="AA206" i="2"/>
  <c r="Y206" i="2"/>
  <c r="W206" i="2"/>
  <c r="BK206" i="2"/>
  <c r="N206" i="2"/>
  <c r="BE206" i="2"/>
  <c r="BI205" i="2"/>
  <c r="BH205" i="2"/>
  <c r="BG205" i="2"/>
  <c r="BF205" i="2"/>
  <c r="AA205" i="2"/>
  <c r="AA204" i="2" s="1"/>
  <c r="Y205" i="2"/>
  <c r="Y204" i="2"/>
  <c r="W205" i="2"/>
  <c r="W204" i="2" s="1"/>
  <c r="BK205" i="2"/>
  <c r="BK204" i="2"/>
  <c r="N204" i="2"/>
  <c r="N93" i="2" s="1"/>
  <c r="N205" i="2"/>
  <c r="BE205" i="2"/>
  <c r="BI202" i="2"/>
  <c r="BH202" i="2"/>
  <c r="BG202" i="2"/>
  <c r="BF202" i="2"/>
  <c r="AA202" i="2"/>
  <c r="AA201" i="2" s="1"/>
  <c r="Y202" i="2"/>
  <c r="Y201" i="2"/>
  <c r="W202" i="2"/>
  <c r="W201" i="2" s="1"/>
  <c r="BK202" i="2"/>
  <c r="BK201" i="2"/>
  <c r="N201" i="2"/>
  <c r="N92" i="2" s="1"/>
  <c r="N202" i="2"/>
  <c r="BE202" i="2"/>
  <c r="BI199" i="2"/>
  <c r="BH199" i="2"/>
  <c r="BG199" i="2"/>
  <c r="BF199" i="2"/>
  <c r="AA199" i="2"/>
  <c r="Y199" i="2"/>
  <c r="W199" i="2"/>
  <c r="BK199" i="2"/>
  <c r="N199" i="2"/>
  <c r="BE199" i="2" s="1"/>
  <c r="BI197" i="2"/>
  <c r="BH197" i="2"/>
  <c r="BG197" i="2"/>
  <c r="BF197" i="2"/>
  <c r="AA197" i="2"/>
  <c r="Y197" i="2"/>
  <c r="W197" i="2"/>
  <c r="BK197" i="2"/>
  <c r="N197" i="2"/>
  <c r="BE197" i="2"/>
  <c r="BI195" i="2"/>
  <c r="BH195" i="2"/>
  <c r="BG195" i="2"/>
  <c r="BF195" i="2"/>
  <c r="AA195" i="2"/>
  <c r="AA194" i="2" s="1"/>
  <c r="Y195" i="2"/>
  <c r="Y194" i="2"/>
  <c r="W195" i="2"/>
  <c r="W194" i="2" s="1"/>
  <c r="BK195" i="2"/>
  <c r="BK194" i="2"/>
  <c r="N194" i="2"/>
  <c r="N91" i="2" s="1"/>
  <c r="N195" i="2"/>
  <c r="BE195" i="2"/>
  <c r="BI193" i="2"/>
  <c r="BH193" i="2"/>
  <c r="BG193" i="2"/>
  <c r="BF193" i="2"/>
  <c r="AA193" i="2"/>
  <c r="Y193" i="2"/>
  <c r="W193" i="2"/>
  <c r="BK193" i="2"/>
  <c r="N193" i="2"/>
  <c r="BE193" i="2" s="1"/>
  <c r="BI192" i="2"/>
  <c r="BH192" i="2"/>
  <c r="BG192" i="2"/>
  <c r="BF192" i="2"/>
  <c r="AA192" i="2"/>
  <c r="Y192" i="2"/>
  <c r="W192" i="2"/>
  <c r="BK192" i="2"/>
  <c r="N192" i="2"/>
  <c r="BE192" i="2"/>
  <c r="BI191" i="2"/>
  <c r="BH191" i="2"/>
  <c r="BG191" i="2"/>
  <c r="BF191" i="2"/>
  <c r="AA191" i="2"/>
  <c r="Y191" i="2"/>
  <c r="W191" i="2"/>
  <c r="BK191" i="2"/>
  <c r="N191" i="2"/>
  <c r="BE191" i="2" s="1"/>
  <c r="BI189" i="2"/>
  <c r="BH189" i="2"/>
  <c r="BG189" i="2"/>
  <c r="BF189" i="2"/>
  <c r="AA189" i="2"/>
  <c r="Y189" i="2"/>
  <c r="W189" i="2"/>
  <c r="BK189" i="2"/>
  <c r="N189" i="2"/>
  <c r="BE189" i="2"/>
  <c r="BI187" i="2"/>
  <c r="BH187" i="2"/>
  <c r="BG187" i="2"/>
  <c r="BF187" i="2"/>
  <c r="AA187" i="2"/>
  <c r="Y187" i="2"/>
  <c r="W187" i="2"/>
  <c r="BK187" i="2"/>
  <c r="N187" i="2"/>
  <c r="BE187" i="2" s="1"/>
  <c r="BI185" i="2"/>
  <c r="BH185" i="2"/>
  <c r="BG185" i="2"/>
  <c r="BF185" i="2"/>
  <c r="AA185" i="2"/>
  <c r="Y185" i="2"/>
  <c r="W185" i="2"/>
  <c r="BK185" i="2"/>
  <c r="N185" i="2"/>
  <c r="BE185" i="2"/>
  <c r="BI181" i="2"/>
  <c r="BH181" i="2"/>
  <c r="BG181" i="2"/>
  <c r="BF181" i="2"/>
  <c r="AA181" i="2"/>
  <c r="Y181" i="2"/>
  <c r="W181" i="2"/>
  <c r="BK181" i="2"/>
  <c r="N181" i="2"/>
  <c r="BE181" i="2" s="1"/>
  <c r="BI163" i="2"/>
  <c r="BH163" i="2"/>
  <c r="BG163" i="2"/>
  <c r="BF163" i="2"/>
  <c r="AA163" i="2"/>
  <c r="Y163" i="2"/>
  <c r="W163" i="2"/>
  <c r="BK163" i="2"/>
  <c r="N163" i="2"/>
  <c r="BE163" i="2"/>
  <c r="BI161" i="2"/>
  <c r="BH161" i="2"/>
  <c r="BG161" i="2"/>
  <c r="BF161" i="2"/>
  <c r="AA161" i="2"/>
  <c r="Y161" i="2"/>
  <c r="W161" i="2"/>
  <c r="BK161" i="2"/>
  <c r="N161" i="2"/>
  <c r="BE161" i="2" s="1"/>
  <c r="BI160" i="2"/>
  <c r="BH160" i="2"/>
  <c r="BG160" i="2"/>
  <c r="BF160" i="2"/>
  <c r="AA160" i="2"/>
  <c r="Y160" i="2"/>
  <c r="W160" i="2"/>
  <c r="BK160" i="2"/>
  <c r="N160" i="2"/>
  <c r="BE160" i="2"/>
  <c r="BI156" i="2"/>
  <c r="BH156" i="2"/>
  <c r="BG156" i="2"/>
  <c r="BF156" i="2"/>
  <c r="AA156" i="2"/>
  <c r="Y156" i="2"/>
  <c r="W156" i="2"/>
  <c r="BK156" i="2"/>
  <c r="N156" i="2"/>
  <c r="BE156" i="2" s="1"/>
  <c r="BI155" i="2"/>
  <c r="BH155" i="2"/>
  <c r="BG155" i="2"/>
  <c r="BF155" i="2"/>
  <c r="AA155" i="2"/>
  <c r="Y155" i="2"/>
  <c r="W155" i="2"/>
  <c r="BK155" i="2"/>
  <c r="N155" i="2"/>
  <c r="BE155" i="2"/>
  <c r="BI144" i="2"/>
  <c r="BH144" i="2"/>
  <c r="BG144" i="2"/>
  <c r="BF144" i="2"/>
  <c r="AA144" i="2"/>
  <c r="Y144" i="2"/>
  <c r="W144" i="2"/>
  <c r="BK144" i="2"/>
  <c r="N144" i="2"/>
  <c r="BE144" i="2" s="1"/>
  <c r="BI140" i="2"/>
  <c r="BH140" i="2"/>
  <c r="BG140" i="2"/>
  <c r="BF140" i="2"/>
  <c r="AA140" i="2"/>
  <c r="Y140" i="2"/>
  <c r="W140" i="2"/>
  <c r="W136" i="2" s="1"/>
  <c r="BK140" i="2"/>
  <c r="N140" i="2"/>
  <c r="BE140" i="2"/>
  <c r="BI139" i="2"/>
  <c r="BH139" i="2"/>
  <c r="BG139" i="2"/>
  <c r="BF139" i="2"/>
  <c r="AA139" i="2"/>
  <c r="AA136" i="2" s="1"/>
  <c r="Y139" i="2"/>
  <c r="W139" i="2"/>
  <c r="BK139" i="2"/>
  <c r="N139" i="2"/>
  <c r="BE139" i="2" s="1"/>
  <c r="BI137" i="2"/>
  <c r="BH137" i="2"/>
  <c r="BG137" i="2"/>
  <c r="BF137" i="2"/>
  <c r="AA137" i="2"/>
  <c r="Y137" i="2"/>
  <c r="Y136" i="2"/>
  <c r="W137" i="2"/>
  <c r="BK137" i="2"/>
  <c r="BK136" i="2"/>
  <c r="N136" i="2" s="1"/>
  <c r="N90" i="2" s="1"/>
  <c r="N137" i="2"/>
  <c r="BE137" i="2"/>
  <c r="F128" i="2"/>
  <c r="F126" i="2"/>
  <c r="BI115" i="2"/>
  <c r="BH115" i="2"/>
  <c r="BG115" i="2"/>
  <c r="BF115" i="2"/>
  <c r="BI114" i="2"/>
  <c r="BH114" i="2"/>
  <c r="BG114" i="2"/>
  <c r="BF114" i="2"/>
  <c r="BI113" i="2"/>
  <c r="BH113" i="2"/>
  <c r="BG113" i="2"/>
  <c r="BF113" i="2"/>
  <c r="BI112" i="2"/>
  <c r="BH112" i="2"/>
  <c r="H35" i="2" s="1"/>
  <c r="BC88" i="1" s="1"/>
  <c r="BG112" i="2"/>
  <c r="BF112" i="2"/>
  <c r="BI111" i="2"/>
  <c r="BH111" i="2"/>
  <c r="BG111" i="2"/>
  <c r="H34" i="2" s="1"/>
  <c r="BB88" i="1" s="1"/>
  <c r="BF111" i="2"/>
  <c r="BI110" i="2"/>
  <c r="H36" i="2"/>
  <c r="BD88" i="1" s="1"/>
  <c r="BD87" i="1" s="1"/>
  <c r="W35" i="1" s="1"/>
  <c r="BH110" i="2"/>
  <c r="BG110" i="2"/>
  <c r="BF110" i="2"/>
  <c r="M33" i="2" s="1"/>
  <c r="AW88" i="1" s="1"/>
  <c r="F81" i="2"/>
  <c r="F79" i="2"/>
  <c r="O21" i="2"/>
  <c r="E21" i="2"/>
  <c r="M131" i="2"/>
  <c r="M84" i="2"/>
  <c r="O20" i="2"/>
  <c r="O18" i="2"/>
  <c r="E18" i="2"/>
  <c r="M83" i="2" s="1"/>
  <c r="M130" i="2"/>
  <c r="O17" i="2"/>
  <c r="O15" i="2"/>
  <c r="E15" i="2"/>
  <c r="F131" i="2" s="1"/>
  <c r="O14" i="2"/>
  <c r="O12" i="2"/>
  <c r="E12" i="2"/>
  <c r="F130" i="2"/>
  <c r="F83" i="2"/>
  <c r="O11" i="2"/>
  <c r="O9" i="2"/>
  <c r="M128" i="2"/>
  <c r="M81" i="2"/>
  <c r="F6" i="2"/>
  <c r="F125" i="2" s="1"/>
  <c r="CK95" i="1"/>
  <c r="CJ95" i="1"/>
  <c r="CI95" i="1"/>
  <c r="CC95" i="1"/>
  <c r="CH95" i="1"/>
  <c r="CB95" i="1"/>
  <c r="CG95" i="1"/>
  <c r="CA95" i="1"/>
  <c r="CF95" i="1"/>
  <c r="BZ95" i="1"/>
  <c r="CE95" i="1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C93" i="1"/>
  <c r="CH93" i="1"/>
  <c r="CB93" i="1"/>
  <c r="CG93" i="1"/>
  <c r="CA93" i="1"/>
  <c r="CF93" i="1"/>
  <c r="BZ93" i="1"/>
  <c r="CE93" i="1"/>
  <c r="CK92" i="1"/>
  <c r="CJ92" i="1"/>
  <c r="CI92" i="1"/>
  <c r="CH92" i="1"/>
  <c r="CG92" i="1"/>
  <c r="CF92" i="1"/>
  <c r="BZ92" i="1"/>
  <c r="CE92" i="1"/>
  <c r="AM83" i="1"/>
  <c r="L83" i="1"/>
  <c r="AM82" i="1"/>
  <c r="L82" i="1"/>
  <c r="AM80" i="1"/>
  <c r="L80" i="1"/>
  <c r="L78" i="1"/>
  <c r="L77" i="1"/>
  <c r="Y135" i="2" l="1"/>
  <c r="Y134" i="2" s="1"/>
  <c r="BC87" i="1"/>
  <c r="AA135" i="2"/>
  <c r="W124" i="3"/>
  <c r="W123" i="3" s="1"/>
  <c r="W122" i="3" s="1"/>
  <c r="AU89" i="1" s="1"/>
  <c r="BK265" i="2"/>
  <c r="N265" i="2" s="1"/>
  <c r="N97" i="2" s="1"/>
  <c r="W304" i="2"/>
  <c r="W325" i="2"/>
  <c r="W135" i="2" s="1"/>
  <c r="W134" i="2" s="1"/>
  <c r="AU88" i="1" s="1"/>
  <c r="AU87" i="1" s="1"/>
  <c r="W354" i="2"/>
  <c r="W349" i="2" s="1"/>
  <c r="F113" i="3"/>
  <c r="F78" i="3"/>
  <c r="H34" i="3"/>
  <c r="BB89" i="1" s="1"/>
  <c r="BB87" i="1" s="1"/>
  <c r="N124" i="3"/>
  <c r="N90" i="3" s="1"/>
  <c r="BK123" i="3"/>
  <c r="W135" i="3"/>
  <c r="W143" i="3"/>
  <c r="H33" i="3"/>
  <c r="BA89" i="1" s="1"/>
  <c r="M33" i="3"/>
  <c r="AW89" i="1" s="1"/>
  <c r="H33" i="2"/>
  <c r="BA88" i="1" s="1"/>
  <c r="BK135" i="2"/>
  <c r="BK336" i="2"/>
  <c r="N336" i="2" s="1"/>
  <c r="N100" i="2" s="1"/>
  <c r="N350" i="2"/>
  <c r="N106" i="2" s="1"/>
  <c r="BK349" i="2"/>
  <c r="N349" i="2" s="1"/>
  <c r="N105" i="2" s="1"/>
  <c r="W128" i="3"/>
  <c r="AA162" i="3"/>
  <c r="AA123" i="3" s="1"/>
  <c r="AA122" i="3" s="1"/>
  <c r="F78" i="2"/>
  <c r="F84" i="2"/>
  <c r="AA350" i="2"/>
  <c r="AA349" i="2" s="1"/>
  <c r="AA354" i="2"/>
  <c r="F119" i="3"/>
  <c r="F84" i="3"/>
  <c r="M116" i="3"/>
  <c r="F118" i="3"/>
  <c r="W33" i="1" l="1"/>
  <c r="AX87" i="1"/>
  <c r="N135" i="2"/>
  <c r="N89" i="2" s="1"/>
  <c r="BK134" i="2"/>
  <c r="N134" i="2" s="1"/>
  <c r="N88" i="2" s="1"/>
  <c r="BA87" i="1"/>
  <c r="N123" i="3"/>
  <c r="N89" i="3" s="1"/>
  <c r="BK122" i="3"/>
  <c r="N122" i="3" s="1"/>
  <c r="N88" i="3" s="1"/>
  <c r="AY87" i="1"/>
  <c r="W34" i="1"/>
  <c r="AA134" i="2"/>
  <c r="N115" i="2" l="1"/>
  <c r="BE115" i="2" s="1"/>
  <c r="N113" i="2"/>
  <c r="BE113" i="2" s="1"/>
  <c r="N111" i="2"/>
  <c r="BE111" i="2" s="1"/>
  <c r="N110" i="2"/>
  <c r="N112" i="2"/>
  <c r="BE112" i="2" s="1"/>
  <c r="N114" i="2"/>
  <c r="BE114" i="2" s="1"/>
  <c r="M27" i="2"/>
  <c r="N102" i="3"/>
  <c r="BE102" i="3" s="1"/>
  <c r="N100" i="3"/>
  <c r="BE100" i="3" s="1"/>
  <c r="M27" i="3"/>
  <c r="N103" i="3"/>
  <c r="BE103" i="3" s="1"/>
  <c r="N101" i="3"/>
  <c r="BE101" i="3" s="1"/>
  <c r="N99" i="3"/>
  <c r="BE99" i="3" s="1"/>
  <c r="N98" i="3"/>
  <c r="AW87" i="1"/>
  <c r="AK32" i="1" s="1"/>
  <c r="W32" i="1"/>
  <c r="N97" i="3" l="1"/>
  <c r="BE98" i="3"/>
  <c r="N109" i="2"/>
  <c r="BE110" i="2"/>
  <c r="H32" i="3" l="1"/>
  <c r="AZ89" i="1" s="1"/>
  <c r="M32" i="3"/>
  <c r="AV89" i="1" s="1"/>
  <c r="AT89" i="1" s="1"/>
  <c r="M28" i="2"/>
  <c r="L117" i="2"/>
  <c r="M32" i="2"/>
  <c r="AV88" i="1" s="1"/>
  <c r="AT88" i="1" s="1"/>
  <c r="H32" i="2"/>
  <c r="AZ88" i="1" s="1"/>
  <c r="AZ87" i="1" s="1"/>
  <c r="M28" i="3"/>
  <c r="L105" i="3"/>
  <c r="AV87" i="1" l="1"/>
  <c r="AS89" i="1"/>
  <c r="M30" i="3"/>
  <c r="AS88" i="1"/>
  <c r="AS87" i="1" s="1"/>
  <c r="M30" i="2"/>
  <c r="L38" i="2" l="1"/>
  <c r="AG88" i="1"/>
  <c r="AT87" i="1"/>
  <c r="AG89" i="1"/>
  <c r="AN89" i="1" s="1"/>
  <c r="L38" i="3"/>
  <c r="AG87" i="1" l="1"/>
  <c r="AN88" i="1"/>
  <c r="AG93" i="1" l="1"/>
  <c r="AN87" i="1"/>
  <c r="AK26" i="1"/>
  <c r="AG92" i="1"/>
  <c r="AG95" i="1"/>
  <c r="AG94" i="1"/>
  <c r="AV95" i="1" l="1"/>
  <c r="BY95" i="1" s="1"/>
  <c r="CD95" i="1"/>
  <c r="CD92" i="1"/>
  <c r="AG91" i="1"/>
  <c r="AV92" i="1"/>
  <c r="BY92" i="1" s="1"/>
  <c r="CD94" i="1"/>
  <c r="AV94" i="1"/>
  <c r="BY94" i="1" s="1"/>
  <c r="AN93" i="1"/>
  <c r="CD93" i="1"/>
  <c r="AV93" i="1"/>
  <c r="BY93" i="1" s="1"/>
  <c r="W31" i="1" l="1"/>
  <c r="AK31" i="1"/>
  <c r="AN94" i="1"/>
  <c r="AN92" i="1"/>
  <c r="AN95" i="1"/>
  <c r="AK27" i="1"/>
  <c r="AK29" i="1" s="1"/>
  <c r="AK37" i="1" s="1"/>
  <c r="AG97" i="1"/>
  <c r="AN91" i="1" l="1"/>
  <c r="AN97" i="1" s="1"/>
</calcChain>
</file>

<file path=xl/sharedStrings.xml><?xml version="1.0" encoding="utf-8"?>
<sst xmlns="http://schemas.openxmlformats.org/spreadsheetml/2006/main" count="3442" uniqueCount="803">
  <si>
    <t>2012</t>
  </si>
  <si>
    <t>List obsahuje:</t>
  </si>
  <si>
    <t>1) Souhrnný list stavby</t>
  </si>
  <si>
    <t>2) Rekapitulace objektů</t>
  </si>
  <si>
    <t>2.0</t>
  </si>
  <si>
    <t/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</si>
  <si>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</si>
  <si>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</si>
  <si>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</si>
  <si>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</si>
  <si>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</si>
  <si>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</si>
  <si>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</si>
  <si>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</si>
  <si>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Návod na vyplnění</t>
  </si>
  <si>
    <t>0,001</t>
  </si>
  <si>
    <t>Kód:</t>
  </si>
  <si>
    <t>16P016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</si>
  <si>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případe potřeby poznámku (ta je v skrytém sloupci)</t>
  </si>
  <si>
    <t>Stavba:</t>
  </si>
  <si>
    <t>Pardubice-ulice Marie Majerové - rekonstrulce HV přípojky C002</t>
  </si>
  <si>
    <t>JKSO:</t>
  </si>
  <si>
    <t>CC-CZ:</t>
  </si>
  <si>
    <t>Místo:</t>
  </si>
  <si>
    <t>Pardubice</t>
  </si>
  <si>
    <t>Datum:</t>
  </si>
  <si>
    <t>4. 4. 2016</t>
  </si>
  <si>
    <t>Objednatel:</t>
  </si>
  <si>
    <t>IČ:</t>
  </si>
  <si>
    <t>0,1</t>
  </si>
  <si>
    <t xml:space="preserve"> </t>
  </si>
  <si>
    <t>DIČ:</t>
  </si>
  <si>
    <t>Zhotovitel:</t>
  </si>
  <si>
    <t>Vyplň údaj</t>
  </si>
  <si>
    <t>Projektant: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</si>
  <si>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</si>
  <si>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</si>
  <si>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</si>
  <si>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</si>
  <si>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</si>
  <si>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</si>
  <si>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</si>
  <si>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</si>
  <si>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</si>
  <si>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</si>
  <si>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</si>
  <si>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</si>
  <si>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</si>
  <si>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</si>
  <si>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</si>
  <si>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</si>
  <si>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</si>
  <si>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</si>
  <si>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</si>
  <si>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</si>
  <si>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</si>
  <si>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</si>
  <si>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</si>
  <si>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</si>
  <si>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</si>
  <si>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</si>
  <si>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</si>
  <si>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</si>
  <si>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</si>
  <si>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</si>
  <si>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</si>
  <si>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</si>
  <si>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</si>
  <si>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</si>
  <si>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</si>
  <si>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</si>
  <si>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</si>
  <si>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</si>
  <si>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</si>
  <si>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</si>
  <si>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</si>
  <si>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</si>
  <si>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</si>
  <si>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</si>
  <si>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{8e58d016-c785-400d-af51-0fd007239b58}</t>
  </si>
  <si>
    <t>{00000000-0000-0000-0000-000000000000}</t>
  </si>
  <si>
    <t>/</t>
  </si>
  <si>
    <t>ST</t>
  </si>
  <si>
    <t>stavební</t>
  </si>
  <si>
    <t>1</t>
  </si>
  <si>
    <t>{2ec8342a-7dfb-4742-b448-9c1f1dd8247c}</t>
  </si>
  <si>
    <t>STR</t>
  </si>
  <si>
    <t>Strojní</t>
  </si>
  <si>
    <t>{f0fb3de7-186c-43cd-8b4c-68d7251e92fc}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</si>
  <si>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</si>
  <si>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</si>
  <si>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</si>
  <si>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</si>
  <si>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</si>
  <si>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</si>
  <si>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</si>
  <si>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</si>
  <si>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</si>
  <si>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</si>
  <si>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</si>
  <si>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</si>
  <si>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</si>
  <si>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</si>
  <si>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</si>
  <si>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</si>
  <si>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</si>
  <si>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ST - stavební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</si>
  <si>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</si>
  <si>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</si>
  <si>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</si>
  <si>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</si>
  <si>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</si>
  <si>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</si>
  <si>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</si>
  <si>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</si>
  <si>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</si>
  <si>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</si>
  <si>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</t>
  </si>
  <si>
    <t xml:space="preserve">    9 - Ostatní konstrukce a práce-bourání</t>
  </si>
  <si>
    <t xml:space="preserve">    91 - Bourání</t>
  </si>
  <si>
    <t xml:space="preserve">    92 - Prostup  A - stěna </t>
  </si>
  <si>
    <t xml:space="preserve">    93 - Úprava prefa kanálu</t>
  </si>
  <si>
    <t xml:space="preserve">    96 - Odvodnovací šachta</t>
  </si>
  <si>
    <t xml:space="preserve">    997 - Přesun sutě</t>
  </si>
  <si>
    <t>PSV - Práce a dodávky PSV</t>
  </si>
  <si>
    <t xml:space="preserve">    711 - Izolace proti vodě, vlhkosti a plynům</t>
  </si>
  <si>
    <t>OST - Ostatní</t>
  </si>
  <si>
    <t xml:space="preserve">    998 - Přesun hmot</t>
  </si>
  <si>
    <t>OST2 - Poznámka</t>
  </si>
  <si>
    <t>VRN - Ostatní náklady</t>
  </si>
  <si>
    <t xml:space="preserve">    VRN1 - Geodetické práce</t>
  </si>
  <si>
    <t xml:space="preserve">    VRN4 - ZOV</t>
  </si>
  <si>
    <t>2) Ostatní náklady</t>
  </si>
  <si>
    <t>Zařízení staveniště</t>
  </si>
  <si>
    <t>VRN</t>
  </si>
  <si>
    <t>Mimostav. Doprava</t>
  </si>
  <si>
    <t>Územní vlivy</t>
  </si>
  <si>
    <t>Provozní vlivy</t>
  </si>
  <si>
    <t>Ostatní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</si>
  <si>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</si>
  <si>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</si>
  <si>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</si>
  <si>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</si>
  <si>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</si>
  <si>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</si>
  <si>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</si>
  <si>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</si>
  <si>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</si>
  <si>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</si>
  <si>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</si>
  <si>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</si>
  <si>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</si>
  <si>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</si>
  <si>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</si>
  <si>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</si>
  <si>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</si>
  <si>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76</t>
  </si>
  <si>
    <t>K</t>
  </si>
  <si>
    <t>119001422</t>
  </si>
  <si>
    <t>Dočasné zajištění kabelů a kabelových tratí z 6 volně ložených kabelů</t>
  </si>
  <si>
    <t>m</t>
  </si>
  <si>
    <t>4</t>
  </si>
  <si>
    <t>1071168352</t>
  </si>
  <si>
    <t>3,00*10</t>
  </si>
  <si>
    <t>VV</t>
  </si>
  <si>
    <t>True</t>
  </si>
  <si>
    <t>77</t>
  </si>
  <si>
    <t>120001101</t>
  </si>
  <si>
    <t>Příplatek za ztížení vykopávky v blízkosti podzemního vedení</t>
  </si>
  <si>
    <t>m3</t>
  </si>
  <si>
    <t>1021384674</t>
  </si>
  <si>
    <t>58</t>
  </si>
  <si>
    <t>121101101</t>
  </si>
  <si>
    <t>Sejmutí ornice s přemístěním na vzdálenost do 50 m</t>
  </si>
  <si>
    <t>2131217965</t>
  </si>
  <si>
    <t>"B,C"  3,30*(76,00+60,00)*0,20</t>
  </si>
  <si>
    <t>"OŠ"  2,50*2,20*1,50</t>
  </si>
  <si>
    <t>Součet</t>
  </si>
  <si>
    <t>116</t>
  </si>
  <si>
    <t>131201101</t>
  </si>
  <si>
    <t>Hloubení jam nezapažených v hornině tř. 3 objemu do 100 m3</t>
  </si>
  <si>
    <t>-1846241952</t>
  </si>
  <si>
    <t>(1,742+2,30)/2*190,00*1,10</t>
  </si>
  <si>
    <t>-(0,242+0,40)/2*190,00*0,63</t>
  </si>
  <si>
    <t>"odpočet kanálu"  -1,30*190,00*0,92</t>
  </si>
  <si>
    <t>"odpočet povrchů"</t>
  </si>
  <si>
    <t>"zelen"  -(2,30+2,20)/2*136*0,20</t>
  </si>
  <si>
    <t>"živice"-(2,30+2,20)/2*4,00*0,20</t>
  </si>
  <si>
    <t>"beton"  -(2,30+2,20)/2*15,00*0,20</t>
  </si>
  <si>
    <t>"zámková dlažba"  -(2,30+2,25)/2*14,00*0,06</t>
  </si>
  <si>
    <t>"OŠ"  2,50*2,20*(1,50-0,20)</t>
  </si>
  <si>
    <t>101</t>
  </si>
  <si>
    <t>131201109</t>
  </si>
  <si>
    <t>Příplatek za lepivost u hloubení jam nezapažených v hornině tř. 3</t>
  </si>
  <si>
    <t>76227853</t>
  </si>
  <si>
    <t>79</t>
  </si>
  <si>
    <t>162701105</t>
  </si>
  <si>
    <t>Vodorovné přemístění do 10000 m výkopku/sypaniny z horniny tř. 1 až 4</t>
  </si>
  <si>
    <t>1514470255</t>
  </si>
  <si>
    <t>"zásyp" 142,539</t>
  </si>
  <si>
    <t>"odpočet výkopu " -92,214</t>
  </si>
  <si>
    <t>Součet = zemina /navíc/ potřebná k zásypu</t>
  </si>
  <si>
    <t>81</t>
  </si>
  <si>
    <t>167101102</t>
  </si>
  <si>
    <t>Nakládání výkopku z hornin tř. 1 až 4 přes 100 m3</t>
  </si>
  <si>
    <t>1372576024</t>
  </si>
  <si>
    <t>82</t>
  </si>
  <si>
    <t>171201201</t>
  </si>
  <si>
    <t>Uložení sypaniny na skládky</t>
  </si>
  <si>
    <t>-399259461</t>
  </si>
  <si>
    <t>98,010+92,214</t>
  </si>
  <si>
    <t>83</t>
  </si>
  <si>
    <t>174101101</t>
  </si>
  <si>
    <t>Zásyp jam, šachet rýh nebo kolem objektů sypaninou se zhutněním</t>
  </si>
  <si>
    <t>1802545722</t>
  </si>
  <si>
    <t>"výkop"</t>
  </si>
  <si>
    <t>"dno kanálu"  -0,90*190,00*0,15</t>
  </si>
  <si>
    <t>"stěna kanálu"  -(0,20*190,00-1,00*26)*0,83</t>
  </si>
  <si>
    <t>"podsyp"  -27,74</t>
  </si>
  <si>
    <t>"obsyp"  -71,564</t>
  </si>
  <si>
    <t>"konstrukce povrchů"</t>
  </si>
  <si>
    <t>"zelen"  -(2,30+2,20)/2*136,00*0,20</t>
  </si>
  <si>
    <t>"živice"  -(2,30+2,00)/2*4,00*0,535</t>
  </si>
  <si>
    <t>"beton"  -(2,30+2,05)/2*36,00*0,50</t>
  </si>
  <si>
    <t>"zámková dlažba"  -(2,30+2,15)/2*14,00*0,25</t>
  </si>
  <si>
    <t xml:space="preserve">" OŠ"  </t>
  </si>
  <si>
    <t>2,50*2,20*1,50</t>
  </si>
  <si>
    <t>-1,50*1,18*0,91</t>
  </si>
  <si>
    <t>-0,646*0,64</t>
  </si>
  <si>
    <t>59</t>
  </si>
  <si>
    <t>175151101</t>
  </si>
  <si>
    <t>Obsypání potrubí strojně sypaninou bez prohození, uloženou do 3 m</t>
  </si>
  <si>
    <t>1852194256</t>
  </si>
  <si>
    <t>"B - DN 150"  (1,47+1,54)/2*90,00*0,28</t>
  </si>
  <si>
    <t>"C - DN 100"  (1,47+1,52)/2*100,00*0,225</t>
  </si>
  <si>
    <t>84</t>
  </si>
  <si>
    <t>M</t>
  </si>
  <si>
    <t>583373310</t>
  </si>
  <si>
    <t>štěrkopísek frakce 0-22</t>
  </si>
  <si>
    <t>t</t>
  </si>
  <si>
    <t>8</t>
  </si>
  <si>
    <t>1193113291</t>
  </si>
  <si>
    <t>71,564*1,67</t>
  </si>
  <si>
    <t>62</t>
  </si>
  <si>
    <t>005724720</t>
  </si>
  <si>
    <t>osivo směs travní krajinná - rovinná</t>
  </si>
  <si>
    <t>kg</t>
  </si>
  <si>
    <t>-412469116</t>
  </si>
  <si>
    <t>490,05*0,05</t>
  </si>
  <si>
    <t>60</t>
  </si>
  <si>
    <t>181301113</t>
  </si>
  <si>
    <t>Rozprostření ornice tl vrstvy do 200 mm pl přes 500 m2 v rovině nebo ve svahu do 1:5</t>
  </si>
  <si>
    <t>m2</t>
  </si>
  <si>
    <t>-1755035401</t>
  </si>
  <si>
    <t>98,01/0,20</t>
  </si>
  <si>
    <t>61</t>
  </si>
  <si>
    <t>181451131</t>
  </si>
  <si>
    <t>Založení parkového trávníku výsevem plochy přes 1000 m2 v rovině a ve svahu do 1:5</t>
  </si>
  <si>
    <t>564828573</t>
  </si>
  <si>
    <t>63</t>
  </si>
  <si>
    <t>183403153</t>
  </si>
  <si>
    <t>Obdělání půdy hrabáním v rovině a svahu do 1:5</t>
  </si>
  <si>
    <t>624743651</t>
  </si>
  <si>
    <t>64</t>
  </si>
  <si>
    <t>183403161</t>
  </si>
  <si>
    <t>Obdělání půdy válením v rovině a svahu do 1:5</t>
  </si>
  <si>
    <t>-1741014109</t>
  </si>
  <si>
    <t>121</t>
  </si>
  <si>
    <t>310238211</t>
  </si>
  <si>
    <t>Zazdívka otvorů pl do 1 m2 ve zdivu nadzákladovém cihlami pálenými na MVC</t>
  </si>
  <si>
    <t>202291982</t>
  </si>
  <si>
    <t>"E"  "přezdění kompenzátoru"  0,90*0,62*0,30*4</t>
  </si>
  <si>
    <t>122</t>
  </si>
  <si>
    <t>310321111</t>
  </si>
  <si>
    <t>Zabetonování otvorů do pl 1 m2 ve zdivu nadzákladovém včetně bednění a výztuže</t>
  </si>
  <si>
    <t>1026277363</t>
  </si>
  <si>
    <t>"H - přebetonování šachty vč. obetonování těsnícího kruhu"  0,60*0,60*0,30</t>
  </si>
  <si>
    <t>123</t>
  </si>
  <si>
    <t>340238212</t>
  </si>
  <si>
    <t>Zazdívka otvorů pl do 1 m2 v příčkách nebo stěnách z cihel tl přes 100 mm</t>
  </si>
  <si>
    <t>482750262</t>
  </si>
  <si>
    <t>"G - izolační přizdívka"  0,60*0,60</t>
  </si>
  <si>
    <t>85</t>
  </si>
  <si>
    <t>451573111</t>
  </si>
  <si>
    <t>Lože pod potrubí otevřený výkop ze štěrkopísku</t>
  </si>
  <si>
    <t>1256993235</t>
  </si>
  <si>
    <t>(1,45+1,47)/2*190,00*0,10</t>
  </si>
  <si>
    <t>55</t>
  </si>
  <si>
    <t>564261111</t>
  </si>
  <si>
    <t>Podklad nebo podsyp ze štěrkopísku ŠP tl 200 mm</t>
  </si>
  <si>
    <t>1767483703</t>
  </si>
  <si>
    <t>117</t>
  </si>
  <si>
    <t>564742111a</t>
  </si>
  <si>
    <t>Podklad z vibrovaného štěrku VŠ tl 135 mm</t>
  </si>
  <si>
    <t>1843185977</t>
  </si>
  <si>
    <t>54</t>
  </si>
  <si>
    <t>565175111</t>
  </si>
  <si>
    <t>Asfaltový beton vrstva podkladní ACP 16 (obalované kamenivo OKS) tl 100 mm š do 3 m</t>
  </si>
  <si>
    <t>-2047530027</t>
  </si>
  <si>
    <t>57</t>
  </si>
  <si>
    <t>573211111</t>
  </si>
  <si>
    <t>Postřik živičný spojovací z asfaltu v množství do 0,70 kg/m2</t>
  </si>
  <si>
    <t>-243676781</t>
  </si>
  <si>
    <t>9,20*2</t>
  </si>
  <si>
    <t>52</t>
  </si>
  <si>
    <t>577144131</t>
  </si>
  <si>
    <t>Asfaltový beton vrstva obrusná ACO 11 (ABS) tř. I tl 50 mm š do 3 m z modifikovaného asfaltu</t>
  </si>
  <si>
    <t>1922417275</t>
  </si>
  <si>
    <t>53</t>
  </si>
  <si>
    <t>577146131</t>
  </si>
  <si>
    <t>Asfaltový beton vrstva ložní ACL 22 (ABVH) tl 50 mm š do 3 m z modifikovaného asfaltu</t>
  </si>
  <si>
    <t>-1306591296</t>
  </si>
  <si>
    <t>65</t>
  </si>
  <si>
    <t>564251111</t>
  </si>
  <si>
    <t>Podklad nebo podsyp ze štěrkopísku ŠP tl 150 mm</t>
  </si>
  <si>
    <t>572635662</t>
  </si>
  <si>
    <t>34,50+48,30</t>
  </si>
  <si>
    <t>66</t>
  </si>
  <si>
    <t>564752111</t>
  </si>
  <si>
    <t>Podklad z vibrovaného štěrku VŠ tl 150 mm</t>
  </si>
  <si>
    <t>-360938836</t>
  </si>
  <si>
    <t>67</t>
  </si>
  <si>
    <t>581131115</t>
  </si>
  <si>
    <t>Kryt cementobetonový vozovek skupiny CB I tl 200 mm</t>
  </si>
  <si>
    <t>831451645</t>
  </si>
  <si>
    <t>68</t>
  </si>
  <si>
    <t>919716111</t>
  </si>
  <si>
    <t>Výztuž cementobetonového krytu ze svařovaných sítí KARI hmotnosti do 7,5 kg/m2</t>
  </si>
  <si>
    <t>-356868467</t>
  </si>
  <si>
    <t>82,80*5,00*0,001*1,08</t>
  </si>
  <si>
    <t>86</t>
  </si>
  <si>
    <t>-1785622474</t>
  </si>
  <si>
    <t>87</t>
  </si>
  <si>
    <t>596211110</t>
  </si>
  <si>
    <t>Kladení zámkové dlažby komunikací pro pěší tl 60 mm skupiny A pl do 50 m2</t>
  </si>
  <si>
    <t>700430866</t>
  </si>
  <si>
    <t>88</t>
  </si>
  <si>
    <t>592450380</t>
  </si>
  <si>
    <t>dlažba zámková H-PROFIL HBB 20x16,5x6 cm přírodní</t>
  </si>
  <si>
    <t>-2068241847</t>
  </si>
  <si>
    <t>120</t>
  </si>
  <si>
    <t>9/111</t>
  </si>
  <si>
    <t>Ostatní - viz poznámka</t>
  </si>
  <si>
    <t>kpl</t>
  </si>
  <si>
    <t>-1470965511</t>
  </si>
  <si>
    <t>44</t>
  </si>
  <si>
    <t>916231113</t>
  </si>
  <si>
    <t>Osazení chodníkového obrubníku betonového ležatého s boční opěrou do lože z betonu prostého</t>
  </si>
  <si>
    <t>609135533</t>
  </si>
  <si>
    <t>45</t>
  </si>
  <si>
    <t>916991121</t>
  </si>
  <si>
    <t>Lože pod obrubníky, krajníky nebo obruby z dlažebních kostek z betonu prostého</t>
  </si>
  <si>
    <t>1137452598</t>
  </si>
  <si>
    <t>0,06*25,00</t>
  </si>
  <si>
    <t>50</t>
  </si>
  <si>
    <t>919731114</t>
  </si>
  <si>
    <t>Zarovnání styčné plochy podkladu nebo krytu z betonu tl do 250 mm</t>
  </si>
  <si>
    <t>-2060799562</t>
  </si>
  <si>
    <t>46</t>
  </si>
  <si>
    <t>919731123</t>
  </si>
  <si>
    <t>Zarovnání styčné plochy podkladu nebo krytu živičného tl do 200 mm</t>
  </si>
  <si>
    <t>-251211274</t>
  </si>
  <si>
    <t>47</t>
  </si>
  <si>
    <t>919735114</t>
  </si>
  <si>
    <t>Řezání stávajícího živičného krytu hl do 200 mm</t>
  </si>
  <si>
    <t>1887272912</t>
  </si>
  <si>
    <t>4,00*2</t>
  </si>
  <si>
    <t>51</t>
  </si>
  <si>
    <t>919735124</t>
  </si>
  <si>
    <t>Řezání stávajícího betonového krytu hl do 200 mm</t>
  </si>
  <si>
    <t>-808407531</t>
  </si>
  <si>
    <t>2*(15,00+21,00)</t>
  </si>
  <si>
    <t>119</t>
  </si>
  <si>
    <t>919741111</t>
  </si>
  <si>
    <t>Ošetření cementobetonové plochy vodou</t>
  </si>
  <si>
    <t>-1316284126</t>
  </si>
  <si>
    <t>128</t>
  </si>
  <si>
    <t>953943112</t>
  </si>
  <si>
    <t>Osazení těsnícího kruhu</t>
  </si>
  <si>
    <t>kus</t>
  </si>
  <si>
    <t>-631754547</t>
  </si>
  <si>
    <t>48</t>
  </si>
  <si>
    <t>979024442</t>
  </si>
  <si>
    <t>Očištění vybouraných obrubníků a krajníků chodníkových</t>
  </si>
  <si>
    <t>-1973334525</t>
  </si>
  <si>
    <t>49</t>
  </si>
  <si>
    <t>979054451</t>
  </si>
  <si>
    <t>Očištění vybouraných zámkových dlaždic s původním spárováním z kameniva těženého</t>
  </si>
  <si>
    <t>1885494841</t>
  </si>
  <si>
    <t>90</t>
  </si>
  <si>
    <t>113106123</t>
  </si>
  <si>
    <t>Rozebrání dlažeb komunikací pro pěší ze zámkových dlaždic</t>
  </si>
  <si>
    <t>-514380529</t>
  </si>
  <si>
    <t>"B"  2,30*14,00</t>
  </si>
  <si>
    <t>91</t>
  </si>
  <si>
    <t>113106241</t>
  </si>
  <si>
    <t>Rozebrání vozovek ze silničních dílců</t>
  </si>
  <si>
    <t>-796406161</t>
  </si>
  <si>
    <t>"C"  2,30*21,00</t>
  </si>
  <si>
    <t>71</t>
  </si>
  <si>
    <t>113107137</t>
  </si>
  <si>
    <t>Odstranění podkladu pl do 50 m2 z betonu vyztuženého sítěmi tl 300 mm</t>
  </si>
  <si>
    <t>-1501878329</t>
  </si>
  <si>
    <t>2,30*15</t>
  </si>
  <si>
    <t>69</t>
  </si>
  <si>
    <t>113107142</t>
  </si>
  <si>
    <t>Odstranění podkladu pl do 50 m2 živičných tl 100 mm</t>
  </si>
  <si>
    <t>1105894999</t>
  </si>
  <si>
    <t>"C" (0,20+2,30+0,20)*4,00</t>
  </si>
  <si>
    <t>70</t>
  </si>
  <si>
    <t>113107142a</t>
  </si>
  <si>
    <t>-687879633</t>
  </si>
  <si>
    <t>"C"  2,30*4,00</t>
  </si>
  <si>
    <t>92</t>
  </si>
  <si>
    <t>113201111</t>
  </si>
  <si>
    <t>Vytrhání obrub chodníkových ležatých</t>
  </si>
  <si>
    <t>642678597</t>
  </si>
  <si>
    <t>"B,C"  2,50*(8+2)</t>
  </si>
  <si>
    <t>389381001</t>
  </si>
  <si>
    <t>Dobetonávka</t>
  </si>
  <si>
    <t>-37510859</t>
  </si>
  <si>
    <t>0,85*0,45*0,45*1</t>
  </si>
  <si>
    <t>"chránička DN 200"  -0,1095*0,1095*3,14*0,45*2</t>
  </si>
  <si>
    <t>38</t>
  </si>
  <si>
    <t>953943123</t>
  </si>
  <si>
    <t>Osazování výrobků do 15 kg/kus do betonu bez jejich dodání vč. utěsnění pěnou</t>
  </si>
  <si>
    <t>-545891154</t>
  </si>
  <si>
    <t>"chránička - 2xDN 219/6,3 mm"  2</t>
  </si>
  <si>
    <t>39</t>
  </si>
  <si>
    <t>143155</t>
  </si>
  <si>
    <t xml:space="preserve">Trubka  DN 219/6.3 mm </t>
  </si>
  <si>
    <t>1665331305</t>
  </si>
  <si>
    <t>0,65*2</t>
  </si>
  <si>
    <t>12</t>
  </si>
  <si>
    <t>971035561</t>
  </si>
  <si>
    <t>Vybourání otvorů ve zdivu cihelném pl do 1 m2 na MC tl do 600 mm</t>
  </si>
  <si>
    <t>936774153</t>
  </si>
  <si>
    <t>40</t>
  </si>
  <si>
    <t>767131111a</t>
  </si>
  <si>
    <t>Demontáž a opětné osazení stávajícího plechového přístřešku 1000/500 - v. 600 mm</t>
  </si>
  <si>
    <t>16</t>
  </si>
  <si>
    <t>-1963560565</t>
  </si>
  <si>
    <t>997013501</t>
  </si>
  <si>
    <t>Odvoz suti na skládku a vybouraných hmot nebo meziskládku do 1 km se složením</t>
  </si>
  <si>
    <t>254164086</t>
  </si>
  <si>
    <t>997013509</t>
  </si>
  <si>
    <t>Příplatek k odvozu suti a vybouraných hmot na skládku ZKD 1 km přes 1 km</t>
  </si>
  <si>
    <t>210016313</t>
  </si>
  <si>
    <t>"celkem 10 km" 0,335*9</t>
  </si>
  <si>
    <t>17</t>
  </si>
  <si>
    <t>997013831</t>
  </si>
  <si>
    <t>Poplatek za uložení stavebního směsného odpadu na skládce (skládkovné)</t>
  </si>
  <si>
    <t>250272034</t>
  </si>
  <si>
    <t>102</t>
  </si>
  <si>
    <t>963015131</t>
  </si>
  <si>
    <t>Demontáž prefabrikovaných krycích desek kanálů, šachet nebo žump do hmotnosti 0,12 t</t>
  </si>
  <si>
    <t>2125569072</t>
  </si>
  <si>
    <t>"deska 900/1000/90 - ks"  190</t>
  </si>
  <si>
    <t>103</t>
  </si>
  <si>
    <t>130901101</t>
  </si>
  <si>
    <t>Bourání kcí v hloubených vykopávkách ze zdiva cihelného nebo smíšeného na maltu vápennou ručně</t>
  </si>
  <si>
    <t>1858710097</t>
  </si>
  <si>
    <t xml:space="preserve">"izolační přizdívka"  </t>
  </si>
  <si>
    <t>0,92*190,00*0,10</t>
  </si>
  <si>
    <t>0,92*1,00*0,10*26</t>
  </si>
  <si>
    <t>104</t>
  </si>
  <si>
    <t>130901121</t>
  </si>
  <si>
    <t>Bourání kcí v hloubených vykopávkách ze zdiva z betonu prostého ručně</t>
  </si>
  <si>
    <t>-246644467</t>
  </si>
  <si>
    <t>"mazanina"</t>
  </si>
  <si>
    <t>0,90*190,00*0,06</t>
  </si>
  <si>
    <t>0,10*190,00*2*0,07</t>
  </si>
  <si>
    <t>105</t>
  </si>
  <si>
    <t>130901123</t>
  </si>
  <si>
    <t>Bourání kcí v hloubených vykopávkách ze zdiva ze ŽB nebo předpjatého ručně</t>
  </si>
  <si>
    <t>-1154214977</t>
  </si>
  <si>
    <t>"1 stěna celé délky"</t>
  </si>
  <si>
    <t>0,10*190,00*0,83</t>
  </si>
  <si>
    <t xml:space="preserve">"2. stěna - 1m - 26ks"   </t>
  </si>
  <si>
    <t>0,10*1,00*0,83*26</t>
  </si>
  <si>
    <t>106</t>
  </si>
  <si>
    <t>711131811</t>
  </si>
  <si>
    <t>Odstranění izolace proti zemní vlhkosti vodorovné</t>
  </si>
  <si>
    <t>-61007881</t>
  </si>
  <si>
    <t>0,90*190,00</t>
  </si>
  <si>
    <t>107</t>
  </si>
  <si>
    <t>711131821</t>
  </si>
  <si>
    <t>Odstranění izolace proti zemní vlhkosti svislé</t>
  </si>
  <si>
    <t>-924829452</t>
  </si>
  <si>
    <t>0,87*190,00</t>
  </si>
  <si>
    <t>0,87*1,00*26</t>
  </si>
  <si>
    <t>108</t>
  </si>
  <si>
    <t>162701155</t>
  </si>
  <si>
    <t>Vodorovné přemístění do 10000 m suti</t>
  </si>
  <si>
    <t>-1462179309</t>
  </si>
  <si>
    <t>19,872+12,92+17,928</t>
  </si>
  <si>
    <t>109</t>
  </si>
  <si>
    <t>171201201a</t>
  </si>
  <si>
    <t>Uložení suti</t>
  </si>
  <si>
    <t>-280372573</t>
  </si>
  <si>
    <t>114</t>
  </si>
  <si>
    <t>171201211a</t>
  </si>
  <si>
    <t>Poplatek za uložení suti</t>
  </si>
  <si>
    <t>-2099969380</t>
  </si>
  <si>
    <t>"cihelné zdivo"  19,872*1,80</t>
  </si>
  <si>
    <t>"beton"  12,92*2,00</t>
  </si>
  <si>
    <t>"železobeton"  17,928*2,40</t>
  </si>
  <si>
    <t>115</t>
  </si>
  <si>
    <t>411121232a</t>
  </si>
  <si>
    <t>Osazení stávajících zakrytových desek - jako roznášecí</t>
  </si>
  <si>
    <t>-803474515</t>
  </si>
  <si>
    <t>111</t>
  </si>
  <si>
    <t>979054442</t>
  </si>
  <si>
    <t>Očištění vybouraných z desek nebo dlaždic s původním spárováním z MC</t>
  </si>
  <si>
    <t>762682315</t>
  </si>
  <si>
    <t>113</t>
  </si>
  <si>
    <t>952901411</t>
  </si>
  <si>
    <t>Vyčištění ostatních objektů (kanálů, zásobníků, kůlen) při jakékoliv výšce podlaží</t>
  </si>
  <si>
    <t>-818248330</t>
  </si>
  <si>
    <t>19</t>
  </si>
  <si>
    <t>317121102</t>
  </si>
  <si>
    <t>Montáž prefabrikovaných překladů pro světlost otvoru do 1800 mm</t>
  </si>
  <si>
    <t>-1759700897</t>
  </si>
  <si>
    <t>20</t>
  </si>
  <si>
    <t>593211010</t>
  </si>
  <si>
    <t>překlad železobetonový RZP 2/10 149x14x14 cm</t>
  </si>
  <si>
    <t>1953242298</t>
  </si>
  <si>
    <t>29</t>
  </si>
  <si>
    <t>-123625995</t>
  </si>
  <si>
    <t>1,00*1,18*0,10</t>
  </si>
  <si>
    <t>42</t>
  </si>
  <si>
    <t>894201113</t>
  </si>
  <si>
    <t>Dno šachet tl nad 200 mm z prostého betonu obyčejného tř. C 16/20</t>
  </si>
  <si>
    <t>2135257921</t>
  </si>
  <si>
    <t>1,50*1,18*0,15</t>
  </si>
  <si>
    <t>43</t>
  </si>
  <si>
    <t>894201193</t>
  </si>
  <si>
    <t>Příplatek za tloušťku dna šachet do 200 mm</t>
  </si>
  <si>
    <t>-1207736652</t>
  </si>
  <si>
    <t>894201212</t>
  </si>
  <si>
    <t>Stěny šachet tl nad 200 mm z prostého betonu obyčejného tř. C 12/15</t>
  </si>
  <si>
    <t>1729989140</t>
  </si>
  <si>
    <t>0,25*1,18*0,62*2</t>
  </si>
  <si>
    <t>41</t>
  </si>
  <si>
    <t>894402211</t>
  </si>
  <si>
    <t>Osazení betonových dílců pro šachty skruží přechodových</t>
  </si>
  <si>
    <t>1208253771</t>
  </si>
  <si>
    <t>23</t>
  </si>
  <si>
    <t>894401211</t>
  </si>
  <si>
    <t xml:space="preserve">Osazení betonových dílců pro šachty skruží </t>
  </si>
  <si>
    <t>2015859609</t>
  </si>
  <si>
    <t>"vyrovnávací prstenec"  1</t>
  </si>
  <si>
    <t>24</t>
  </si>
  <si>
    <t>8/1</t>
  </si>
  <si>
    <t>Skruž přechodová - TBS 1-57 -SPK   1000x625x90x600</t>
  </si>
  <si>
    <t>ks</t>
  </si>
  <si>
    <t>-936272160</t>
  </si>
  <si>
    <t>25</t>
  </si>
  <si>
    <t>8/2</t>
  </si>
  <si>
    <t>Prstenec šachtový vyrovnávací AR 625x100/40</t>
  </si>
  <si>
    <t>492616033</t>
  </si>
  <si>
    <t>22</t>
  </si>
  <si>
    <t>894502201</t>
  </si>
  <si>
    <t>Bednění stěn šachet pravoúhlých nebo vícehranných oboustranné</t>
  </si>
  <si>
    <t>-1867535764</t>
  </si>
  <si>
    <t>"dno"  2*(1,50+1,18)*0,15</t>
  </si>
  <si>
    <t>2*(0,25+1,18)*0,62*2</t>
  </si>
  <si>
    <t>27</t>
  </si>
  <si>
    <t>899102111a</t>
  </si>
  <si>
    <t>Osazení poklopů plastových včetně rámů hmotnosti nad 50 do 100 kg</t>
  </si>
  <si>
    <t>890302035</t>
  </si>
  <si>
    <t>28</t>
  </si>
  <si>
    <t>552243</t>
  </si>
  <si>
    <t>Poklop plastový vodotěsný, uzamykatelný s rámem a těsněním DN 625</t>
  </si>
  <si>
    <t>-1918779493</t>
  </si>
  <si>
    <t>74</t>
  </si>
  <si>
    <t>997221551</t>
  </si>
  <si>
    <t>Vodorovná doprava suti ze sypkých materiálů do 1 km</t>
  </si>
  <si>
    <t>1178485519</t>
  </si>
  <si>
    <t>75</t>
  </si>
  <si>
    <t>997221559</t>
  </si>
  <si>
    <t>Příplatek ZKD 1 km u vodorovné dopravy suti ze sypkých materiálů</t>
  </si>
  <si>
    <t>823625840</t>
  </si>
  <si>
    <t>"celkem 10 km"  22,538*9</t>
  </si>
  <si>
    <t>33</t>
  </si>
  <si>
    <t>997221561</t>
  </si>
  <si>
    <t>Vodorovná doprava suti z kusových materiálů do 1 km</t>
  </si>
  <si>
    <t>-659646783</t>
  </si>
  <si>
    <t>34</t>
  </si>
  <si>
    <t>997221569</t>
  </si>
  <si>
    <t>Příplatek ZKD 1 km u vodorovné dopravy suti z kusových materiálů</t>
  </si>
  <si>
    <t>1178192121</t>
  </si>
  <si>
    <t>"celkem 10 km"  19,706*9</t>
  </si>
  <si>
    <t>35</t>
  </si>
  <si>
    <t>997221611</t>
  </si>
  <si>
    <t>Nakládání suti na dopravní prostředky pro vodorovnou dopravu</t>
  </si>
  <si>
    <t>355623813</t>
  </si>
  <si>
    <t>19,706+22,538</t>
  </si>
  <si>
    <t>36</t>
  </si>
  <si>
    <t>997221815</t>
  </si>
  <si>
    <t>Poplatek za uložení betonového odpadu na skládce (skládkovné)</t>
  </si>
  <si>
    <t>2030084812</t>
  </si>
  <si>
    <t>37</t>
  </si>
  <si>
    <t>997221845</t>
  </si>
  <si>
    <t>Poplatek za uložení odpadu z asfaltových povrchů na skládce (skládkovné)</t>
  </si>
  <si>
    <t>-1933681046</t>
  </si>
  <si>
    <t>124</t>
  </si>
  <si>
    <t>711112001</t>
  </si>
  <si>
    <t>Provedení izolace proti zemní vlhkosti svislé za studena nátěrem penetračním</t>
  </si>
  <si>
    <t>-605610643</t>
  </si>
  <si>
    <t>"G - doplnění izolace - u přebetonované šachty"  0,75</t>
  </si>
  <si>
    <t>125</t>
  </si>
  <si>
    <t>111631500</t>
  </si>
  <si>
    <t>lak asfaltový ALP/9 bal 9 kg</t>
  </si>
  <si>
    <t>32</t>
  </si>
  <si>
    <t>-1175259083</t>
  </si>
  <si>
    <t>126</t>
  </si>
  <si>
    <t>711142559</t>
  </si>
  <si>
    <t>Provedení izolace proti zemní vlhkosti pásy přitavením svislé NAIP</t>
  </si>
  <si>
    <t>1612320423</t>
  </si>
  <si>
    <t>127</t>
  </si>
  <si>
    <t>628522540</t>
  </si>
  <si>
    <t>pás asfaltovaný modifikovaný SBS Elastodek 40 Special mineral</t>
  </si>
  <si>
    <t>1121917844</t>
  </si>
  <si>
    <t>0.750*1,20</t>
  </si>
  <si>
    <t>72</t>
  </si>
  <si>
    <t>998272201</t>
  </si>
  <si>
    <t>Přesun hmot pro trubní vedení z ocelových trub svařovaných otevřený výkop</t>
  </si>
  <si>
    <t>512</t>
  </si>
  <si>
    <t>-21426014</t>
  </si>
  <si>
    <t>73</t>
  </si>
  <si>
    <t>Poz</t>
  </si>
  <si>
    <t>soubor</t>
  </si>
  <si>
    <t>-1120503379</t>
  </si>
  <si>
    <t>5</t>
  </si>
  <si>
    <t>93</t>
  </si>
  <si>
    <t>GEO/1</t>
  </si>
  <si>
    <t>Vytyčení trasy</t>
  </si>
  <si>
    <t>1781284776</t>
  </si>
  <si>
    <t>94</t>
  </si>
  <si>
    <t>GEO/2</t>
  </si>
  <si>
    <t>Zaměření skutečného provedení</t>
  </si>
  <si>
    <t>-1643208757</t>
  </si>
  <si>
    <t>95</t>
  </si>
  <si>
    <t>GEO/3</t>
  </si>
  <si>
    <t xml:space="preserve">Vytyčení sítí  </t>
  </si>
  <si>
    <t>-535048690</t>
  </si>
  <si>
    <t>96</t>
  </si>
  <si>
    <t>POV/0</t>
  </si>
  <si>
    <t>Ocranné oplocení - 190 m trasy + oplocení zařízení staveniště</t>
  </si>
  <si>
    <t>183665967</t>
  </si>
  <si>
    <t>97</t>
  </si>
  <si>
    <t>POV/1</t>
  </si>
  <si>
    <t>Lávka pro pěší</t>
  </si>
  <si>
    <t>843390381</t>
  </si>
  <si>
    <t>98</t>
  </si>
  <si>
    <t>POV/2</t>
  </si>
  <si>
    <t>Těžké přemostění</t>
  </si>
  <si>
    <t>-1651212478</t>
  </si>
  <si>
    <t>99</t>
  </si>
  <si>
    <t>POV/3</t>
  </si>
  <si>
    <t>Dopravní řešení</t>
  </si>
  <si>
    <t>-901674516</t>
  </si>
  <si>
    <t>129</t>
  </si>
  <si>
    <t>POV/4</t>
  </si>
  <si>
    <t>Zábory</t>
  </si>
  <si>
    <t>504634760</t>
  </si>
  <si>
    <t>130</t>
  </si>
  <si>
    <t>POV/5</t>
  </si>
  <si>
    <t>-1061309548</t>
  </si>
  <si>
    <t>131</t>
  </si>
  <si>
    <t>POV/6</t>
  </si>
  <si>
    <t>Kompletační čiinost</t>
  </si>
  <si>
    <t>1370015841</t>
  </si>
  <si>
    <t>VP - Vícepráce</t>
  </si>
  <si>
    <t>PN</t>
  </si>
  <si>
    <t>STR - Strojní</t>
  </si>
  <si>
    <t>PSV - PSV</t>
  </si>
  <si>
    <t xml:space="preserve">    713 - Izolace tepelné</t>
  </si>
  <si>
    <t xml:space="preserve">    733 - Ústřední topení, rozvodné potrubí</t>
  </si>
  <si>
    <t xml:space="preserve">    734 - Ústřední topení, armatury</t>
  </si>
  <si>
    <t xml:space="preserve">    737 - Předizolované potrubí</t>
  </si>
  <si>
    <t xml:space="preserve">    783 - Dokončovací práce - nátěry</t>
  </si>
  <si>
    <t>713 040</t>
  </si>
  <si>
    <t>Potrubní izolační pouzdro _x000D_
z kamenné vlny s AL folií, průměr 108 tl. 100mm - DN 100 - DN 65, Součinitel tepelné vodivosti pro 0 °C_x000D_
 = 0,036 W/(m·K)</t>
  </si>
  <si>
    <t>-65574954</t>
  </si>
  <si>
    <t>7134</t>
  </si>
  <si>
    <t>Montáž izolačních pouzder _x000D_
z kamenné vlny</t>
  </si>
  <si>
    <t>2045069045</t>
  </si>
  <si>
    <t>10</t>
  </si>
  <si>
    <t>998713201</t>
  </si>
  <si>
    <t>Přesun hmot pro izolace tepelné v objektech v do 6 m</t>
  </si>
  <si>
    <t>%</t>
  </si>
  <si>
    <t>-240428718</t>
  </si>
  <si>
    <t>733121216</t>
  </si>
  <si>
    <t>Potrubí ocelové hladké bezešvé v kotelnách nebo strojovnách D 44,5x2,6</t>
  </si>
  <si>
    <t>-2007998206</t>
  </si>
  <si>
    <t>733121228</t>
  </si>
  <si>
    <t>Potrubí ocelové hladké bezešvé v kotelnách nebo strojovnách D 108x4,0</t>
  </si>
  <si>
    <t>1880960104</t>
  </si>
  <si>
    <t>733121245</t>
  </si>
  <si>
    <t>Chránička potrubí ocel D 324x8,0</t>
  </si>
  <si>
    <t>-1711502218</t>
  </si>
  <si>
    <t>733124128</t>
  </si>
  <si>
    <t>Příplatek k potrubí ocelovému hladkému za zhotovení přechodů z trubek hladkých kováním DN 150/100</t>
  </si>
  <si>
    <t>-2104963592</t>
  </si>
  <si>
    <t>733190235</t>
  </si>
  <si>
    <t>Zkouška těsnosti potrubí ocelové hladké do D 159x6,3</t>
  </si>
  <si>
    <t>1994564118</t>
  </si>
  <si>
    <t>998733201</t>
  </si>
  <si>
    <t>Přesun hmot procentní pro rozvody potrubí v objektech v do 6 m</t>
  </si>
  <si>
    <t>-506938741</t>
  </si>
  <si>
    <t>734 KK 020</t>
  </si>
  <si>
    <t>Kulový kohout navařovací, DN 100, Kv 600 m3/h, max teplota 165°C, PN 25</t>
  </si>
  <si>
    <t>899125286</t>
  </si>
  <si>
    <t>734 KK 032</t>
  </si>
  <si>
    <t>Kulový kohout navařovací, DN 32, Kv 50 m3/h, max teplota 165°C, PN 25</t>
  </si>
  <si>
    <t>581667376</t>
  </si>
  <si>
    <t>734 KK 040</t>
  </si>
  <si>
    <t>Kulový kohout navařovací, DN 40, Kv 90 m3/h, max teplota 165°C, PN 25</t>
  </si>
  <si>
    <t>88353431</t>
  </si>
  <si>
    <t>734109313</t>
  </si>
  <si>
    <t>Montáž armatur přívařovacích PN 25-40 DN 40</t>
  </si>
  <si>
    <t>-103954264</t>
  </si>
  <si>
    <t>734109317</t>
  </si>
  <si>
    <t>Montáž armatur přívařovacích PN 25-40 DN 100</t>
  </si>
  <si>
    <t>-783395008</t>
  </si>
  <si>
    <t>734109323</t>
  </si>
  <si>
    <t>Montáž armatur přívařovacích PN 25-40 DN 32</t>
  </si>
  <si>
    <t>1495757560</t>
  </si>
  <si>
    <t>998734201</t>
  </si>
  <si>
    <t>Přesun hmot procentní pro armatury v objektech v do 6 m</t>
  </si>
  <si>
    <t>2025948458</t>
  </si>
  <si>
    <t>73301</t>
  </si>
  <si>
    <t>Dodávka předizolovaného potrubí (dodávkou EOP)</t>
  </si>
  <si>
    <t>881086678</t>
  </si>
  <si>
    <t>733012</t>
  </si>
  <si>
    <t>Prefabrikovaná redukce WTS RED 2-DN 150/280 x 2-DN 100/225, Izolace série II</t>
  </si>
  <si>
    <t>1056481378</t>
  </si>
  <si>
    <t>733013</t>
  </si>
  <si>
    <t>Prefabrikovaná redukce WTS RED 1-DN 150/250 x 2-DN 100/200, Izolace série I</t>
  </si>
  <si>
    <t>1016115012</t>
  </si>
  <si>
    <t>733014</t>
  </si>
  <si>
    <t>Vypouštěcí armatura WTS 2 D-V DN 100/225 x DN 32, Izolace série II</t>
  </si>
  <si>
    <t>557641782</t>
  </si>
  <si>
    <t>733015</t>
  </si>
  <si>
    <t>Vypouštěcí armatura WTS 1 D-V DN 100/200 x DN 32, Izolace série I</t>
  </si>
  <si>
    <t>217026941</t>
  </si>
  <si>
    <t>73302</t>
  </si>
  <si>
    <t>Montáž předizolovaného potrubí</t>
  </si>
  <si>
    <t>-982274869</t>
  </si>
  <si>
    <t>733020</t>
  </si>
  <si>
    <t>Doprava komponentů PIP mimo dodávku Elektráren Opatovice</t>
  </si>
  <si>
    <t>1348734533</t>
  </si>
  <si>
    <t>73303</t>
  </si>
  <si>
    <t>Kontrola 20% svarových spojů RT + doprava RT</t>
  </si>
  <si>
    <t>-507229704</t>
  </si>
  <si>
    <t>73304</t>
  </si>
  <si>
    <t>Vizuální zkouška potrubí</t>
  </si>
  <si>
    <t>hod</t>
  </si>
  <si>
    <t>208073659</t>
  </si>
  <si>
    <t>73305</t>
  </si>
  <si>
    <t>Pronájem jeřábu</t>
  </si>
  <si>
    <t>-1672138484</t>
  </si>
  <si>
    <t>73306</t>
  </si>
  <si>
    <t>Proplach potrubí</t>
  </si>
  <si>
    <t>594497753</t>
  </si>
  <si>
    <t>73307</t>
  </si>
  <si>
    <t>Zkuška těsnosti</t>
  </si>
  <si>
    <t>-712045866</t>
  </si>
  <si>
    <t>73308</t>
  </si>
  <si>
    <t>Osazení signalizačních pásků</t>
  </si>
  <si>
    <t>-1587417730</t>
  </si>
  <si>
    <t>26</t>
  </si>
  <si>
    <t>737K</t>
  </si>
  <si>
    <t>Kabel CYKY J-3x1,5</t>
  </si>
  <si>
    <t>1279169373</t>
  </si>
  <si>
    <t>737L</t>
  </si>
  <si>
    <t>Elektroinstalační lišta 40x15 s kryty</t>
  </si>
  <si>
    <t>198405937</t>
  </si>
  <si>
    <t>737M</t>
  </si>
  <si>
    <t>Montáže elektroinstalací</t>
  </si>
  <si>
    <t>-1083079749</t>
  </si>
  <si>
    <t>737P</t>
  </si>
  <si>
    <t>Měřící přípojná krabice IP65 pro dva páry vodičů</t>
  </si>
  <si>
    <t>-1233053081</t>
  </si>
  <si>
    <t>30</t>
  </si>
  <si>
    <t>737Z</t>
  </si>
  <si>
    <t>Proměření Alarm systému</t>
  </si>
  <si>
    <t>1646704422</t>
  </si>
  <si>
    <t>783412420</t>
  </si>
  <si>
    <t>Nátěry syntetické potrubí do DN 200 dvojnásobné a 1x email</t>
  </si>
  <si>
    <t>-1207907080</t>
  </si>
  <si>
    <t>783425428</t>
  </si>
  <si>
    <t>Nátěry syntetické potrubí do DN 50 barva dražší základní antikorozní</t>
  </si>
  <si>
    <t>-1612400960</t>
  </si>
  <si>
    <t>56</t>
  </si>
  <si>
    <t>OST- DEM</t>
  </si>
  <si>
    <t>Demontáž stávajícího potrubí v kanále včetně uložení a izolace</t>
  </si>
  <si>
    <t>1845297896</t>
  </si>
  <si>
    <t>OST-TZ</t>
  </si>
  <si>
    <t>Topná zkouška dle ČSN 06 03 10</t>
  </si>
  <si>
    <t>-2048374775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</si>
</sst>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80008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94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12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horizontal="left" vertical="center"/>
    </xf>
    <xf numFmtId="0" fontId="14" fillId="2" borderId="0" xfId="1" applyFont="1" applyFill="1" applyAlignment="1" applyProtection="1">
      <alignment vertical="center"/>
    </xf>
    <xf numFmtId="0" fontId="0" fillId="2" borderId="0" xfId="0" applyFill="1"/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7" fillId="0" borderId="0" xfId="0" applyFont="1" applyAlignment="1">
      <alignment horizontal="left" vertical="center"/>
    </xf>
    <xf numFmtId="0" fontId="0" fillId="0" borderId="0" xfId="0" applyBorder="1"/>
    <xf numFmtId="0" fontId="18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20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1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3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3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31" fillId="0" borderId="16" xfId="0" applyNumberFormat="1" applyFont="1" applyBorder="1" applyAlignment="1">
      <alignment vertical="center"/>
    </xf>
    <xf numFmtId="4" fontId="31" fillId="0" borderId="17" xfId="0" applyNumberFormat="1" applyFont="1" applyBorder="1" applyAlignment="1">
      <alignment vertical="center"/>
    </xf>
    <xf numFmtId="166" fontId="31" fillId="0" borderId="17" xfId="0" applyNumberFormat="1" applyFont="1" applyBorder="1" applyAlignment="1">
      <alignment vertical="center"/>
    </xf>
    <xf numFmtId="4" fontId="31" fillId="0" borderId="18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23" fillId="4" borderId="11" xfId="0" applyNumberFormat="1" applyFont="1" applyFill="1" applyBorder="1" applyAlignment="1" applyProtection="1">
      <alignment horizontal="center" vertical="center"/>
      <protection locked="0"/>
    </xf>
    <xf numFmtId="0" fontId="23" fillId="4" borderId="12" xfId="0" applyFont="1" applyFill="1" applyBorder="1" applyAlignment="1" applyProtection="1">
      <alignment horizontal="center" vertical="center"/>
      <protection locked="0"/>
    </xf>
    <xf numFmtId="4" fontId="23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3" fillId="4" borderId="14" xfId="0" applyNumberFormat="1" applyFont="1" applyFill="1" applyBorder="1" applyAlignment="1" applyProtection="1">
      <alignment horizontal="center" vertical="center"/>
      <protection locked="0"/>
    </xf>
    <xf numFmtId="0" fontId="23" fillId="4" borderId="0" xfId="0" applyFont="1" applyFill="1" applyBorder="1" applyAlignment="1" applyProtection="1">
      <alignment horizontal="center" vertical="center"/>
      <protection locked="0"/>
    </xf>
    <xf numFmtId="4" fontId="23" fillId="0" borderId="15" xfId="0" applyNumberFormat="1" applyFont="1" applyBorder="1" applyAlignment="1">
      <alignment vertical="center"/>
    </xf>
    <xf numFmtId="164" fontId="23" fillId="4" borderId="16" xfId="0" applyNumberFormat="1" applyFont="1" applyFill="1" applyBorder="1" applyAlignment="1" applyProtection="1">
      <alignment horizontal="center" vertical="center"/>
      <protection locked="0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4" fontId="23" fillId="0" borderId="18" xfId="0" applyNumberFormat="1" applyFont="1" applyBorder="1" applyAlignment="1">
      <alignment vertical="center"/>
    </xf>
    <xf numFmtId="0" fontId="26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0" fillId="2" borderId="0" xfId="0" applyFill="1" applyProtection="1"/>
    <xf numFmtId="0" fontId="12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7" fontId="8" fillId="0" borderId="0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7" fontId="9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36" fillId="0" borderId="25" xfId="0" applyFont="1" applyBorder="1" applyAlignment="1" applyProtection="1">
      <alignment horizontal="center" vertical="center"/>
      <protection locked="0"/>
    </xf>
    <xf numFmtId="49" fontId="36" fillId="0" borderId="25" xfId="0" applyNumberFormat="1" applyFont="1" applyBorder="1" applyAlignment="1" applyProtection="1">
      <alignment horizontal="left" vertical="center" wrapText="1"/>
      <protection locked="0"/>
    </xf>
    <xf numFmtId="0" fontId="36" fillId="0" borderId="25" xfId="0" applyFont="1" applyBorder="1" applyAlignment="1" applyProtection="1">
      <alignment horizontal="center" vertical="center" wrapText="1"/>
      <protection locked="0"/>
    </xf>
    <xf numFmtId="167" fontId="36" fillId="0" borderId="25" xfId="0" applyNumberFormat="1" applyFont="1" applyBorder="1" applyAlignment="1" applyProtection="1">
      <alignment vertical="center"/>
      <protection locked="0"/>
    </xf>
    <xf numFmtId="0" fontId="0" fillId="0" borderId="16" xfId="0" applyFont="1" applyBorder="1" applyAlignment="1">
      <alignment vertical="center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12" fillId="0" borderId="0" xfId="0" applyNumberFormat="1" applyFont="1" applyBorder="1" applyAlignment="1">
      <alignment vertical="center"/>
    </xf>
    <xf numFmtId="4" fontId="21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4" fontId="30" fillId="0" borderId="0" xfId="0" applyNumberFormat="1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29" fillId="0" borderId="0" xfId="0" applyFont="1" applyBorder="1" applyAlignment="1">
      <alignment horizontal="left" vertical="center" wrapText="1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4" fontId="26" fillId="0" borderId="0" xfId="0" applyNumberFormat="1" applyFont="1" applyBorder="1" applyAlignment="1">
      <alignment horizontal="right" vertical="center"/>
    </xf>
    <xf numFmtId="4" fontId="26" fillId="0" borderId="0" xfId="0" applyNumberFormat="1" applyFont="1" applyBorder="1" applyAlignment="1">
      <alignment vertical="center"/>
    </xf>
    <xf numFmtId="4" fontId="26" fillId="6" borderId="0" xfId="0" applyNumberFormat="1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0" fillId="0" borderId="0" xfId="0"/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  <xf numFmtId="4" fontId="21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33" fillId="0" borderId="0" xfId="0" applyNumberFormat="1" applyFont="1" applyBorder="1" applyAlignment="1">
      <alignment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0" fontId="2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  <protection locked="0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/>
    </xf>
    <xf numFmtId="0" fontId="36" fillId="0" borderId="25" xfId="0" applyFont="1" applyBorder="1" applyAlignment="1" applyProtection="1">
      <alignment horizontal="left" vertical="center" wrapText="1"/>
      <protection locked="0"/>
    </xf>
    <xf numFmtId="4" fontId="36" fillId="4" borderId="25" xfId="0" applyNumberFormat="1" applyFont="1" applyFill="1" applyBorder="1" applyAlignment="1" applyProtection="1">
      <alignment vertical="center"/>
      <protection locked="0"/>
    </xf>
    <xf numFmtId="4" fontId="36" fillId="0" borderId="25" xfId="0" applyNumberFormat="1" applyFont="1" applyBorder="1" applyAlignment="1" applyProtection="1">
      <alignment vertical="center"/>
      <protection locked="0"/>
    </xf>
    <xf numFmtId="4" fontId="26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5" fillId="0" borderId="0" xfId="0" applyNumberFormat="1" applyFont="1" applyBorder="1" applyAlignment="1"/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4" fontId="6" fillId="0" borderId="23" xfId="0" applyNumberFormat="1" applyFont="1" applyBorder="1" applyAlignment="1"/>
    <xf numFmtId="4" fontId="6" fillId="0" borderId="23" xfId="0" applyNumberFormat="1" applyFont="1" applyBorder="1" applyAlignment="1">
      <alignment vertical="center"/>
    </xf>
    <xf numFmtId="4" fontId="5" fillId="0" borderId="12" xfId="0" applyNumberFormat="1" applyFont="1" applyBorder="1" applyAlignment="1"/>
    <xf numFmtId="4" fontId="5" fillId="0" borderId="12" xfId="0" applyNumberFormat="1" applyFont="1" applyBorder="1" applyAlignment="1">
      <alignment vertical="center"/>
    </xf>
    <xf numFmtId="4" fontId="5" fillId="0" borderId="23" xfId="0" applyNumberFormat="1" applyFont="1" applyBorder="1" applyAlignment="1"/>
    <xf numFmtId="4" fontId="5" fillId="0" borderId="23" xfId="0" applyNumberFormat="1" applyFont="1" applyBorder="1" applyAlignment="1">
      <alignment vertical="center"/>
    </xf>
    <xf numFmtId="0" fontId="14" fillId="2" borderId="0" xfId="1" applyFont="1" applyFill="1" applyAlignment="1" applyProtection="1">
      <alignment horizontal="center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8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3" t="s">
        <v>0</v>
      </c>
      <c r="B1" s="14"/>
      <c r="C1" s="14"/>
      <c r="D1" s="15" t="s">
        <v>1</v>
      </c>
      <c r="E1" s="14"/>
      <c r="F1" s="14"/>
      <c r="G1" s="14"/>
      <c r="H1" s="14"/>
      <c r="I1" s="14"/>
      <c r="J1" s="14"/>
      <c r="K1" s="16" t="s">
        <v>2</v>
      </c>
      <c r="L1" s="16"/>
      <c r="M1" s="16"/>
      <c r="N1" s="16"/>
      <c r="O1" s="16"/>
      <c r="P1" s="16"/>
      <c r="Q1" s="16"/>
      <c r="R1" s="16"/>
      <c r="S1" s="16"/>
      <c r="T1" s="14"/>
      <c r="U1" s="14"/>
      <c r="V1" s="14"/>
      <c r="W1" s="16" t="s">
        <v>3</v>
      </c>
      <c r="X1" s="16"/>
      <c r="Y1" s="16"/>
      <c r="Z1" s="16"/>
      <c r="AA1" s="16"/>
      <c r="AB1" s="16"/>
      <c r="AC1" s="16"/>
      <c r="AD1" s="16"/>
      <c r="AE1" s="16"/>
      <c r="AF1" s="16"/>
      <c r="AG1" s="14"/>
      <c r="AH1" s="14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8" t="s">
        <v>4</v>
      </c>
      <c r="BB1" s="18" t="s">
        <v>5</v>
      </c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T1" s="19" t="s">
        <v>6</v>
      </c>
      <c r="BU1" s="19" t="s">
        <v>6</v>
      </c>
    </row>
    <row r="2" spans="1:73" ht="36.950000000000003" customHeight="1">
      <c r="C2" s="199" t="s">
        <v>7</v>
      </c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R2" s="242" t="s">
        <v>8</v>
      </c>
      <c r="AS2" s="243"/>
      <c r="AT2" s="243"/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243"/>
      <c r="BS2" s="21" t="s">
        <v>9</v>
      </c>
      <c r="BT2" s="21" t="s">
        <v>10</v>
      </c>
    </row>
    <row r="3" spans="1:73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4"/>
      <c r="BS3" s="21" t="s">
        <v>9</v>
      </c>
      <c r="BT3" s="21" t="s">
        <v>11</v>
      </c>
    </row>
    <row r="4" spans="1:73" ht="36.950000000000003" customHeight="1">
      <c r="B4" s="25"/>
      <c r="C4" s="201" t="s">
        <v>12</v>
      </c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  <c r="AM4" s="202"/>
      <c r="AN4" s="202"/>
      <c r="AO4" s="202"/>
      <c r="AP4" s="202"/>
      <c r="AQ4" s="26"/>
      <c r="AS4" s="20" t="s">
        <v>13</v>
      </c>
      <c r="BE4" s="27" t="s">
        <v>14</v>
      </c>
      <c r="BS4" s="21" t="s">
        <v>15</v>
      </c>
    </row>
    <row r="5" spans="1:73" ht="14.45" customHeight="1">
      <c r="B5" s="25"/>
      <c r="C5" s="28"/>
      <c r="D5" s="29" t="s">
        <v>16</v>
      </c>
      <c r="E5" s="28"/>
      <c r="F5" s="28"/>
      <c r="G5" s="28"/>
      <c r="H5" s="28"/>
      <c r="I5" s="28"/>
      <c r="J5" s="28"/>
      <c r="K5" s="205" t="s">
        <v>17</v>
      </c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8"/>
      <c r="AQ5" s="26"/>
      <c r="BE5" s="203" t="s">
        <v>18</v>
      </c>
      <c r="BS5" s="21" t="s">
        <v>9</v>
      </c>
    </row>
    <row r="6" spans="1:73" ht="36.950000000000003" customHeight="1">
      <c r="B6" s="25"/>
      <c r="C6" s="28"/>
      <c r="D6" s="31" t="s">
        <v>19</v>
      </c>
      <c r="E6" s="28"/>
      <c r="F6" s="28"/>
      <c r="G6" s="28"/>
      <c r="H6" s="28"/>
      <c r="I6" s="28"/>
      <c r="J6" s="28"/>
      <c r="K6" s="207" t="s">
        <v>20</v>
      </c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8"/>
      <c r="AQ6" s="26"/>
      <c r="BE6" s="204"/>
      <c r="BS6" s="21" t="s">
        <v>9</v>
      </c>
    </row>
    <row r="7" spans="1:73" ht="14.45" customHeight="1">
      <c r="B7" s="25"/>
      <c r="C7" s="28"/>
      <c r="D7" s="32" t="s">
        <v>21</v>
      </c>
      <c r="E7" s="28"/>
      <c r="F7" s="28"/>
      <c r="G7" s="28"/>
      <c r="H7" s="28"/>
      <c r="I7" s="28"/>
      <c r="J7" s="28"/>
      <c r="K7" s="30" t="s">
        <v>5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2" t="s">
        <v>22</v>
      </c>
      <c r="AL7" s="28"/>
      <c r="AM7" s="28"/>
      <c r="AN7" s="30" t="s">
        <v>5</v>
      </c>
      <c r="AO7" s="28"/>
      <c r="AP7" s="28"/>
      <c r="AQ7" s="26"/>
      <c r="BE7" s="204"/>
      <c r="BS7" s="21" t="s">
        <v>9</v>
      </c>
    </row>
    <row r="8" spans="1:73" ht="14.45" customHeight="1">
      <c r="B8" s="25"/>
      <c r="C8" s="28"/>
      <c r="D8" s="32" t="s">
        <v>23</v>
      </c>
      <c r="E8" s="28"/>
      <c r="F8" s="28"/>
      <c r="G8" s="28"/>
      <c r="H8" s="28"/>
      <c r="I8" s="28"/>
      <c r="J8" s="28"/>
      <c r="K8" s="30" t="s">
        <v>24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2" t="s">
        <v>25</v>
      </c>
      <c r="AL8" s="28"/>
      <c r="AM8" s="28"/>
      <c r="AN8" s="33" t="s">
        <v>26</v>
      </c>
      <c r="AO8" s="28"/>
      <c r="AP8" s="28"/>
      <c r="AQ8" s="26"/>
      <c r="BE8" s="204"/>
      <c r="BS8" s="21" t="s">
        <v>9</v>
      </c>
    </row>
    <row r="9" spans="1:73" ht="14.45" customHeight="1">
      <c r="B9" s="25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6"/>
      <c r="BE9" s="204"/>
      <c r="BS9" s="21" t="s">
        <v>9</v>
      </c>
    </row>
    <row r="10" spans="1:73" ht="14.45" customHeight="1">
      <c r="B10" s="25"/>
      <c r="C10" s="28"/>
      <c r="D10" s="32" t="s">
        <v>27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2" t="s">
        <v>28</v>
      </c>
      <c r="AL10" s="28"/>
      <c r="AM10" s="28"/>
      <c r="AN10" s="30" t="s">
        <v>5</v>
      </c>
      <c r="AO10" s="28"/>
      <c r="AP10" s="28"/>
      <c r="AQ10" s="26"/>
      <c r="BE10" s="204"/>
      <c r="BS10" s="21" t="s">
        <v>29</v>
      </c>
    </row>
    <row r="11" spans="1:73" ht="18.399999999999999" customHeight="1">
      <c r="B11" s="25"/>
      <c r="C11" s="28"/>
      <c r="D11" s="28"/>
      <c r="E11" s="30" t="s">
        <v>30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2" t="s">
        <v>31</v>
      </c>
      <c r="AL11" s="28"/>
      <c r="AM11" s="28"/>
      <c r="AN11" s="30" t="s">
        <v>5</v>
      </c>
      <c r="AO11" s="28"/>
      <c r="AP11" s="28"/>
      <c r="AQ11" s="26"/>
      <c r="BE11" s="204"/>
      <c r="BS11" s="21" t="s">
        <v>29</v>
      </c>
    </row>
    <row r="12" spans="1:73" ht="6.95" customHeight="1">
      <c r="B12" s="25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6"/>
      <c r="BE12" s="204"/>
      <c r="BS12" s="21" t="s">
        <v>29</v>
      </c>
    </row>
    <row r="13" spans="1:73" ht="14.45" customHeight="1">
      <c r="B13" s="25"/>
      <c r="C13" s="28"/>
      <c r="D13" s="32" t="s">
        <v>32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2" t="s">
        <v>28</v>
      </c>
      <c r="AL13" s="28"/>
      <c r="AM13" s="28"/>
      <c r="AN13" s="34" t="s">
        <v>33</v>
      </c>
      <c r="AO13" s="28"/>
      <c r="AP13" s="28"/>
      <c r="AQ13" s="26"/>
      <c r="BE13" s="204"/>
      <c r="BS13" s="21" t="s">
        <v>29</v>
      </c>
    </row>
    <row r="14" spans="1:73">
      <c r="B14" s="25"/>
      <c r="C14" s="28"/>
      <c r="D14" s="28"/>
      <c r="E14" s="208" t="s">
        <v>33</v>
      </c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32" t="s">
        <v>31</v>
      </c>
      <c r="AL14" s="28"/>
      <c r="AM14" s="28"/>
      <c r="AN14" s="34" t="s">
        <v>33</v>
      </c>
      <c r="AO14" s="28"/>
      <c r="AP14" s="28"/>
      <c r="AQ14" s="26"/>
      <c r="BE14" s="204"/>
      <c r="BS14" s="21" t="s">
        <v>29</v>
      </c>
    </row>
    <row r="15" spans="1:73" ht="6.95" customHeight="1">
      <c r="B15" s="25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6"/>
      <c r="BE15" s="204"/>
      <c r="BS15" s="21" t="s">
        <v>6</v>
      </c>
    </row>
    <row r="16" spans="1:73" ht="14.45" customHeight="1">
      <c r="B16" s="25"/>
      <c r="C16" s="28"/>
      <c r="D16" s="32" t="s">
        <v>34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2" t="s">
        <v>28</v>
      </c>
      <c r="AL16" s="28"/>
      <c r="AM16" s="28"/>
      <c r="AN16" s="30" t="s">
        <v>5</v>
      </c>
      <c r="AO16" s="28"/>
      <c r="AP16" s="28"/>
      <c r="AQ16" s="26"/>
      <c r="BE16" s="204"/>
      <c r="BS16" s="21" t="s">
        <v>6</v>
      </c>
    </row>
    <row r="17" spans="2:71" ht="18.399999999999999" customHeight="1">
      <c r="B17" s="25"/>
      <c r="C17" s="28"/>
      <c r="D17" s="28"/>
      <c r="E17" s="30" t="s">
        <v>30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2" t="s">
        <v>31</v>
      </c>
      <c r="AL17" s="28"/>
      <c r="AM17" s="28"/>
      <c r="AN17" s="30" t="s">
        <v>5</v>
      </c>
      <c r="AO17" s="28"/>
      <c r="AP17" s="28"/>
      <c r="AQ17" s="26"/>
      <c r="BE17" s="204"/>
      <c r="BS17" s="21" t="s">
        <v>6</v>
      </c>
    </row>
    <row r="18" spans="2:71" ht="6.95" customHeight="1">
      <c r="B18" s="25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6"/>
      <c r="BE18" s="204"/>
      <c r="BS18" s="21" t="s">
        <v>9</v>
      </c>
    </row>
    <row r="19" spans="2:71" ht="14.45" customHeight="1">
      <c r="B19" s="25"/>
      <c r="C19" s="28"/>
      <c r="D19" s="32" t="s">
        <v>35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32" t="s">
        <v>28</v>
      </c>
      <c r="AL19" s="28"/>
      <c r="AM19" s="28"/>
      <c r="AN19" s="30" t="s">
        <v>5</v>
      </c>
      <c r="AO19" s="28"/>
      <c r="AP19" s="28"/>
      <c r="AQ19" s="26"/>
      <c r="BE19" s="204"/>
      <c r="BS19" s="21" t="s">
        <v>9</v>
      </c>
    </row>
    <row r="20" spans="2:71" ht="18.399999999999999" customHeight="1">
      <c r="B20" s="25"/>
      <c r="C20" s="28"/>
      <c r="D20" s="28"/>
      <c r="E20" s="30" t="s">
        <v>30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32" t="s">
        <v>31</v>
      </c>
      <c r="AL20" s="28"/>
      <c r="AM20" s="28"/>
      <c r="AN20" s="30" t="s">
        <v>5</v>
      </c>
      <c r="AO20" s="28"/>
      <c r="AP20" s="28"/>
      <c r="AQ20" s="26"/>
      <c r="BE20" s="204"/>
    </row>
    <row r="21" spans="2:71" ht="6.95" customHeight="1">
      <c r="B21" s="25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6"/>
      <c r="BE21" s="204"/>
    </row>
    <row r="22" spans="2:71">
      <c r="B22" s="25"/>
      <c r="C22" s="28"/>
      <c r="D22" s="32" t="s">
        <v>36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6"/>
      <c r="BE22" s="204"/>
    </row>
    <row r="23" spans="2:71" ht="16.5" customHeight="1">
      <c r="B23" s="25"/>
      <c r="C23" s="28"/>
      <c r="D23" s="28"/>
      <c r="E23" s="210" t="s">
        <v>5</v>
      </c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8"/>
      <c r="AP23" s="28"/>
      <c r="AQ23" s="26"/>
      <c r="BE23" s="204"/>
    </row>
    <row r="24" spans="2:71" ht="6.95" customHeight="1">
      <c r="B24" s="25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6"/>
      <c r="BE24" s="204"/>
    </row>
    <row r="25" spans="2:71" ht="6.95" customHeight="1">
      <c r="B25" s="25"/>
      <c r="C25" s="28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8"/>
      <c r="AQ25" s="26"/>
      <c r="BE25" s="204"/>
    </row>
    <row r="26" spans="2:71" ht="14.45" customHeight="1">
      <c r="B26" s="25"/>
      <c r="C26" s="28"/>
      <c r="D26" s="36" t="s">
        <v>37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11">
        <f>ROUND(AG87,2)</f>
        <v>0</v>
      </c>
      <c r="AL26" s="206"/>
      <c r="AM26" s="206"/>
      <c r="AN26" s="206"/>
      <c r="AO26" s="206"/>
      <c r="AP26" s="28"/>
      <c r="AQ26" s="26"/>
      <c r="BE26" s="204"/>
    </row>
    <row r="27" spans="2:71" ht="14.45" customHeight="1">
      <c r="B27" s="25"/>
      <c r="C27" s="28"/>
      <c r="D27" s="36" t="s">
        <v>38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11">
        <f>ROUND(AG91,2)</f>
        <v>0</v>
      </c>
      <c r="AL27" s="211"/>
      <c r="AM27" s="211"/>
      <c r="AN27" s="211"/>
      <c r="AO27" s="211"/>
      <c r="AP27" s="28"/>
      <c r="AQ27" s="26"/>
      <c r="BE27" s="204"/>
    </row>
    <row r="28" spans="2:71" s="1" customFormat="1" ht="6.95" customHeight="1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9"/>
      <c r="BE28" s="204"/>
    </row>
    <row r="29" spans="2:71" s="1" customFormat="1" ht="25.9" customHeight="1">
      <c r="B29" s="37"/>
      <c r="C29" s="38"/>
      <c r="D29" s="40" t="s">
        <v>39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212">
        <f>ROUND(AK26+AK27,2)</f>
        <v>0</v>
      </c>
      <c r="AL29" s="213"/>
      <c r="AM29" s="213"/>
      <c r="AN29" s="213"/>
      <c r="AO29" s="213"/>
      <c r="AP29" s="38"/>
      <c r="AQ29" s="39"/>
      <c r="BE29" s="204"/>
    </row>
    <row r="30" spans="2:71" s="1" customFormat="1" ht="6.95" customHeight="1"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9"/>
      <c r="BE30" s="204"/>
    </row>
    <row r="31" spans="2:71" s="2" customFormat="1" ht="14.45" customHeight="1">
      <c r="B31" s="42"/>
      <c r="C31" s="43"/>
      <c r="D31" s="44" t="s">
        <v>40</v>
      </c>
      <c r="E31" s="43"/>
      <c r="F31" s="44" t="s">
        <v>41</v>
      </c>
      <c r="G31" s="43"/>
      <c r="H31" s="43"/>
      <c r="I31" s="43"/>
      <c r="J31" s="43"/>
      <c r="K31" s="43"/>
      <c r="L31" s="214">
        <v>0.21</v>
      </c>
      <c r="M31" s="215"/>
      <c r="N31" s="215"/>
      <c r="O31" s="215"/>
      <c r="P31" s="43"/>
      <c r="Q31" s="43"/>
      <c r="R31" s="43"/>
      <c r="S31" s="43"/>
      <c r="T31" s="46" t="s">
        <v>42</v>
      </c>
      <c r="U31" s="43"/>
      <c r="V31" s="43"/>
      <c r="W31" s="216">
        <f>ROUND(AZ87+SUM(CD92:CD96),2)</f>
        <v>0</v>
      </c>
      <c r="X31" s="215"/>
      <c r="Y31" s="215"/>
      <c r="Z31" s="215"/>
      <c r="AA31" s="215"/>
      <c r="AB31" s="215"/>
      <c r="AC31" s="215"/>
      <c r="AD31" s="215"/>
      <c r="AE31" s="215"/>
      <c r="AF31" s="43"/>
      <c r="AG31" s="43"/>
      <c r="AH31" s="43"/>
      <c r="AI31" s="43"/>
      <c r="AJ31" s="43"/>
      <c r="AK31" s="216">
        <f>ROUND(AV87+SUM(BY92:BY96),2)</f>
        <v>0</v>
      </c>
      <c r="AL31" s="215"/>
      <c r="AM31" s="215"/>
      <c r="AN31" s="215"/>
      <c r="AO31" s="215"/>
      <c r="AP31" s="43"/>
      <c r="AQ31" s="47"/>
      <c r="BE31" s="204"/>
    </row>
    <row r="32" spans="2:71" s="2" customFormat="1" ht="14.45" customHeight="1">
      <c r="B32" s="42"/>
      <c r="C32" s="43"/>
      <c r="D32" s="43"/>
      <c r="E32" s="43"/>
      <c r="F32" s="44" t="s">
        <v>43</v>
      </c>
      <c r="G32" s="43"/>
      <c r="H32" s="43"/>
      <c r="I32" s="43"/>
      <c r="J32" s="43"/>
      <c r="K32" s="43"/>
      <c r="L32" s="214">
        <v>0.15</v>
      </c>
      <c r="M32" s="215"/>
      <c r="N32" s="215"/>
      <c r="O32" s="215"/>
      <c r="P32" s="43"/>
      <c r="Q32" s="43"/>
      <c r="R32" s="43"/>
      <c r="S32" s="43"/>
      <c r="T32" s="46" t="s">
        <v>42</v>
      </c>
      <c r="U32" s="43"/>
      <c r="V32" s="43"/>
      <c r="W32" s="216">
        <f>ROUND(BA87+SUM(CE92:CE96),2)</f>
        <v>0</v>
      </c>
      <c r="X32" s="215"/>
      <c r="Y32" s="215"/>
      <c r="Z32" s="215"/>
      <c r="AA32" s="215"/>
      <c r="AB32" s="215"/>
      <c r="AC32" s="215"/>
      <c r="AD32" s="215"/>
      <c r="AE32" s="215"/>
      <c r="AF32" s="43"/>
      <c r="AG32" s="43"/>
      <c r="AH32" s="43"/>
      <c r="AI32" s="43"/>
      <c r="AJ32" s="43"/>
      <c r="AK32" s="216">
        <f>ROUND(AW87+SUM(BZ92:BZ96),2)</f>
        <v>0</v>
      </c>
      <c r="AL32" s="215"/>
      <c r="AM32" s="215"/>
      <c r="AN32" s="215"/>
      <c r="AO32" s="215"/>
      <c r="AP32" s="43"/>
      <c r="AQ32" s="47"/>
      <c r="BE32" s="204"/>
    </row>
    <row r="33" spans="2:57" s="2" customFormat="1" ht="14.45" hidden="1" customHeight="1">
      <c r="B33" s="42"/>
      <c r="C33" s="43"/>
      <c r="D33" s="43"/>
      <c r="E33" s="43"/>
      <c r="F33" s="44" t="s">
        <v>44</v>
      </c>
      <c r="G33" s="43"/>
      <c r="H33" s="43"/>
      <c r="I33" s="43"/>
      <c r="J33" s="43"/>
      <c r="K33" s="43"/>
      <c r="L33" s="214">
        <v>0.21</v>
      </c>
      <c r="M33" s="215"/>
      <c r="N33" s="215"/>
      <c r="O33" s="215"/>
      <c r="P33" s="43"/>
      <c r="Q33" s="43"/>
      <c r="R33" s="43"/>
      <c r="S33" s="43"/>
      <c r="T33" s="46" t="s">
        <v>42</v>
      </c>
      <c r="U33" s="43"/>
      <c r="V33" s="43"/>
      <c r="W33" s="216">
        <f>ROUND(BB87+SUM(CF92:CF96),2)</f>
        <v>0</v>
      </c>
      <c r="X33" s="215"/>
      <c r="Y33" s="215"/>
      <c r="Z33" s="215"/>
      <c r="AA33" s="215"/>
      <c r="AB33" s="215"/>
      <c r="AC33" s="215"/>
      <c r="AD33" s="215"/>
      <c r="AE33" s="215"/>
      <c r="AF33" s="43"/>
      <c r="AG33" s="43"/>
      <c r="AH33" s="43"/>
      <c r="AI33" s="43"/>
      <c r="AJ33" s="43"/>
      <c r="AK33" s="216">
        <v>0</v>
      </c>
      <c r="AL33" s="215"/>
      <c r="AM33" s="215"/>
      <c r="AN33" s="215"/>
      <c r="AO33" s="215"/>
      <c r="AP33" s="43"/>
      <c r="AQ33" s="47"/>
      <c r="BE33" s="204"/>
    </row>
    <row r="34" spans="2:57" s="2" customFormat="1" ht="14.45" hidden="1" customHeight="1">
      <c r="B34" s="42"/>
      <c r="C34" s="43"/>
      <c r="D34" s="43"/>
      <c r="E34" s="43"/>
      <c r="F34" s="44" t="s">
        <v>45</v>
      </c>
      <c r="G34" s="43"/>
      <c r="H34" s="43"/>
      <c r="I34" s="43"/>
      <c r="J34" s="43"/>
      <c r="K34" s="43"/>
      <c r="L34" s="214">
        <v>0.15</v>
      </c>
      <c r="M34" s="215"/>
      <c r="N34" s="215"/>
      <c r="O34" s="215"/>
      <c r="P34" s="43"/>
      <c r="Q34" s="43"/>
      <c r="R34" s="43"/>
      <c r="S34" s="43"/>
      <c r="T34" s="46" t="s">
        <v>42</v>
      </c>
      <c r="U34" s="43"/>
      <c r="V34" s="43"/>
      <c r="W34" s="216">
        <f>ROUND(BC87+SUM(CG92:CG96),2)</f>
        <v>0</v>
      </c>
      <c r="X34" s="215"/>
      <c r="Y34" s="215"/>
      <c r="Z34" s="215"/>
      <c r="AA34" s="215"/>
      <c r="AB34" s="215"/>
      <c r="AC34" s="215"/>
      <c r="AD34" s="215"/>
      <c r="AE34" s="215"/>
      <c r="AF34" s="43"/>
      <c r="AG34" s="43"/>
      <c r="AH34" s="43"/>
      <c r="AI34" s="43"/>
      <c r="AJ34" s="43"/>
      <c r="AK34" s="216">
        <v>0</v>
      </c>
      <c r="AL34" s="215"/>
      <c r="AM34" s="215"/>
      <c r="AN34" s="215"/>
      <c r="AO34" s="215"/>
      <c r="AP34" s="43"/>
      <c r="AQ34" s="47"/>
      <c r="BE34" s="204"/>
    </row>
    <row r="35" spans="2:57" s="2" customFormat="1" ht="14.45" hidden="1" customHeight="1">
      <c r="B35" s="42"/>
      <c r="C35" s="43"/>
      <c r="D35" s="43"/>
      <c r="E35" s="43"/>
      <c r="F35" s="44" t="s">
        <v>46</v>
      </c>
      <c r="G35" s="43"/>
      <c r="H35" s="43"/>
      <c r="I35" s="43"/>
      <c r="J35" s="43"/>
      <c r="K35" s="43"/>
      <c r="L35" s="214">
        <v>0</v>
      </c>
      <c r="M35" s="215"/>
      <c r="N35" s="215"/>
      <c r="O35" s="215"/>
      <c r="P35" s="43"/>
      <c r="Q35" s="43"/>
      <c r="R35" s="43"/>
      <c r="S35" s="43"/>
      <c r="T35" s="46" t="s">
        <v>42</v>
      </c>
      <c r="U35" s="43"/>
      <c r="V35" s="43"/>
      <c r="W35" s="216">
        <f>ROUND(BD87+SUM(CH92:CH96),2)</f>
        <v>0</v>
      </c>
      <c r="X35" s="215"/>
      <c r="Y35" s="215"/>
      <c r="Z35" s="215"/>
      <c r="AA35" s="215"/>
      <c r="AB35" s="215"/>
      <c r="AC35" s="215"/>
      <c r="AD35" s="215"/>
      <c r="AE35" s="215"/>
      <c r="AF35" s="43"/>
      <c r="AG35" s="43"/>
      <c r="AH35" s="43"/>
      <c r="AI35" s="43"/>
      <c r="AJ35" s="43"/>
      <c r="AK35" s="216">
        <v>0</v>
      </c>
      <c r="AL35" s="215"/>
      <c r="AM35" s="215"/>
      <c r="AN35" s="215"/>
      <c r="AO35" s="215"/>
      <c r="AP35" s="43"/>
      <c r="AQ35" s="47"/>
    </row>
    <row r="36" spans="2:57" s="1" customFormat="1" ht="6.95" customHeight="1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9"/>
    </row>
    <row r="37" spans="2:57" s="1" customFormat="1" ht="25.9" customHeight="1">
      <c r="B37" s="37"/>
      <c r="C37" s="48"/>
      <c r="D37" s="49" t="s">
        <v>47</v>
      </c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1" t="s">
        <v>48</v>
      </c>
      <c r="U37" s="50"/>
      <c r="V37" s="50"/>
      <c r="W37" s="50"/>
      <c r="X37" s="217" t="s">
        <v>49</v>
      </c>
      <c r="Y37" s="218"/>
      <c r="Z37" s="218"/>
      <c r="AA37" s="218"/>
      <c r="AB37" s="218"/>
      <c r="AC37" s="50"/>
      <c r="AD37" s="50"/>
      <c r="AE37" s="50"/>
      <c r="AF37" s="50"/>
      <c r="AG37" s="50"/>
      <c r="AH37" s="50"/>
      <c r="AI37" s="50"/>
      <c r="AJ37" s="50"/>
      <c r="AK37" s="219">
        <f>SUM(AK29:AK35)</f>
        <v>0</v>
      </c>
      <c r="AL37" s="218"/>
      <c r="AM37" s="218"/>
      <c r="AN37" s="218"/>
      <c r="AO37" s="220"/>
      <c r="AP37" s="48"/>
      <c r="AQ37" s="39"/>
    </row>
    <row r="38" spans="2:57" s="1" customFormat="1" ht="14.45" customHeight="1"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9"/>
    </row>
    <row r="39" spans="2:57" ht="13.5">
      <c r="B39" s="25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6"/>
    </row>
    <row r="40" spans="2:57" ht="13.5">
      <c r="B40" s="25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6"/>
    </row>
    <row r="41" spans="2:57" ht="13.5">
      <c r="B41" s="25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6"/>
    </row>
    <row r="42" spans="2:57" ht="13.5">
      <c r="B42" s="25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6"/>
    </row>
    <row r="43" spans="2:57" ht="13.5">
      <c r="B43" s="25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6"/>
    </row>
    <row r="44" spans="2:57" ht="13.5">
      <c r="B44" s="25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6"/>
    </row>
    <row r="45" spans="2:57" ht="13.5">
      <c r="B45" s="25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6"/>
    </row>
    <row r="46" spans="2:57" ht="13.5">
      <c r="B46" s="25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6"/>
    </row>
    <row r="47" spans="2:57" ht="13.5">
      <c r="B47" s="25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6"/>
    </row>
    <row r="48" spans="2:57" ht="13.5">
      <c r="B48" s="25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6"/>
    </row>
    <row r="49" spans="2:43" s="1" customFormat="1">
      <c r="B49" s="37"/>
      <c r="C49" s="38"/>
      <c r="D49" s="52" t="s">
        <v>50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4"/>
      <c r="AA49" s="38"/>
      <c r="AB49" s="38"/>
      <c r="AC49" s="52" t="s">
        <v>51</v>
      </c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4"/>
      <c r="AP49" s="38"/>
      <c r="AQ49" s="39"/>
    </row>
    <row r="50" spans="2:43" ht="13.5">
      <c r="B50" s="25"/>
      <c r="C50" s="28"/>
      <c r="D50" s="55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56"/>
      <c r="AA50" s="28"/>
      <c r="AB50" s="28"/>
      <c r="AC50" s="55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56"/>
      <c r="AP50" s="28"/>
      <c r="AQ50" s="26"/>
    </row>
    <row r="51" spans="2:43" ht="13.5">
      <c r="B51" s="25"/>
      <c r="C51" s="28"/>
      <c r="D51" s="55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56"/>
      <c r="AA51" s="28"/>
      <c r="AB51" s="28"/>
      <c r="AC51" s="55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56"/>
      <c r="AP51" s="28"/>
      <c r="AQ51" s="26"/>
    </row>
    <row r="52" spans="2:43" ht="13.5">
      <c r="B52" s="25"/>
      <c r="C52" s="28"/>
      <c r="D52" s="55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56"/>
      <c r="AA52" s="28"/>
      <c r="AB52" s="28"/>
      <c r="AC52" s="55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56"/>
      <c r="AP52" s="28"/>
      <c r="AQ52" s="26"/>
    </row>
    <row r="53" spans="2:43" ht="13.5">
      <c r="B53" s="25"/>
      <c r="C53" s="28"/>
      <c r="D53" s="55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56"/>
      <c r="AA53" s="28"/>
      <c r="AB53" s="28"/>
      <c r="AC53" s="55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56"/>
      <c r="AP53" s="28"/>
      <c r="AQ53" s="26"/>
    </row>
    <row r="54" spans="2:43" ht="13.5">
      <c r="B54" s="25"/>
      <c r="C54" s="28"/>
      <c r="D54" s="55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56"/>
      <c r="AA54" s="28"/>
      <c r="AB54" s="28"/>
      <c r="AC54" s="55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56"/>
      <c r="AP54" s="28"/>
      <c r="AQ54" s="26"/>
    </row>
    <row r="55" spans="2:43" ht="13.5">
      <c r="B55" s="25"/>
      <c r="C55" s="28"/>
      <c r="D55" s="55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56"/>
      <c r="AA55" s="28"/>
      <c r="AB55" s="28"/>
      <c r="AC55" s="55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56"/>
      <c r="AP55" s="28"/>
      <c r="AQ55" s="26"/>
    </row>
    <row r="56" spans="2:43" ht="13.5">
      <c r="B56" s="25"/>
      <c r="C56" s="28"/>
      <c r="D56" s="55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56"/>
      <c r="AA56" s="28"/>
      <c r="AB56" s="28"/>
      <c r="AC56" s="55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56"/>
      <c r="AP56" s="28"/>
      <c r="AQ56" s="26"/>
    </row>
    <row r="57" spans="2:43" ht="13.5">
      <c r="B57" s="25"/>
      <c r="C57" s="28"/>
      <c r="D57" s="55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56"/>
      <c r="AA57" s="28"/>
      <c r="AB57" s="28"/>
      <c r="AC57" s="55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56"/>
      <c r="AP57" s="28"/>
      <c r="AQ57" s="26"/>
    </row>
    <row r="58" spans="2:43" s="1" customFormat="1">
      <c r="B58" s="37"/>
      <c r="C58" s="38"/>
      <c r="D58" s="57" t="s">
        <v>52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9" t="s">
        <v>53</v>
      </c>
      <c r="S58" s="58"/>
      <c r="T58" s="58"/>
      <c r="U58" s="58"/>
      <c r="V58" s="58"/>
      <c r="W58" s="58"/>
      <c r="X58" s="58"/>
      <c r="Y58" s="58"/>
      <c r="Z58" s="60"/>
      <c r="AA58" s="38"/>
      <c r="AB58" s="38"/>
      <c r="AC58" s="57" t="s">
        <v>52</v>
      </c>
      <c r="AD58" s="58"/>
      <c r="AE58" s="58"/>
      <c r="AF58" s="58"/>
      <c r="AG58" s="58"/>
      <c r="AH58" s="58"/>
      <c r="AI58" s="58"/>
      <c r="AJ58" s="58"/>
      <c r="AK58" s="58"/>
      <c r="AL58" s="58"/>
      <c r="AM58" s="59" t="s">
        <v>53</v>
      </c>
      <c r="AN58" s="58"/>
      <c r="AO58" s="60"/>
      <c r="AP58" s="38"/>
      <c r="AQ58" s="39"/>
    </row>
    <row r="59" spans="2:43" ht="13.5">
      <c r="B59" s="25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6"/>
    </row>
    <row r="60" spans="2:43" s="1" customFormat="1">
      <c r="B60" s="37"/>
      <c r="C60" s="38"/>
      <c r="D60" s="52" t="s">
        <v>54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4"/>
      <c r="AA60" s="38"/>
      <c r="AB60" s="38"/>
      <c r="AC60" s="52" t="s">
        <v>55</v>
      </c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4"/>
      <c r="AP60" s="38"/>
      <c r="AQ60" s="39"/>
    </row>
    <row r="61" spans="2:43" ht="13.5">
      <c r="B61" s="25"/>
      <c r="C61" s="28"/>
      <c r="D61" s="55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56"/>
      <c r="AA61" s="28"/>
      <c r="AB61" s="28"/>
      <c r="AC61" s="55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56"/>
      <c r="AP61" s="28"/>
      <c r="AQ61" s="26"/>
    </row>
    <row r="62" spans="2:43" ht="13.5">
      <c r="B62" s="25"/>
      <c r="C62" s="28"/>
      <c r="D62" s="55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56"/>
      <c r="AA62" s="28"/>
      <c r="AB62" s="28"/>
      <c r="AC62" s="55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56"/>
      <c r="AP62" s="28"/>
      <c r="AQ62" s="26"/>
    </row>
    <row r="63" spans="2:43" ht="13.5">
      <c r="B63" s="25"/>
      <c r="C63" s="28"/>
      <c r="D63" s="55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56"/>
      <c r="AA63" s="28"/>
      <c r="AB63" s="28"/>
      <c r="AC63" s="55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56"/>
      <c r="AP63" s="28"/>
      <c r="AQ63" s="26"/>
    </row>
    <row r="64" spans="2:43" ht="13.5">
      <c r="B64" s="25"/>
      <c r="C64" s="28"/>
      <c r="D64" s="55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56"/>
      <c r="AA64" s="28"/>
      <c r="AB64" s="28"/>
      <c r="AC64" s="55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56"/>
      <c r="AP64" s="28"/>
      <c r="AQ64" s="26"/>
    </row>
    <row r="65" spans="2:43" ht="13.5">
      <c r="B65" s="25"/>
      <c r="C65" s="28"/>
      <c r="D65" s="55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56"/>
      <c r="AA65" s="28"/>
      <c r="AB65" s="28"/>
      <c r="AC65" s="55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56"/>
      <c r="AP65" s="28"/>
      <c r="AQ65" s="26"/>
    </row>
    <row r="66" spans="2:43" ht="13.5">
      <c r="B66" s="25"/>
      <c r="C66" s="28"/>
      <c r="D66" s="55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56"/>
      <c r="AA66" s="28"/>
      <c r="AB66" s="28"/>
      <c r="AC66" s="55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56"/>
      <c r="AP66" s="28"/>
      <c r="AQ66" s="26"/>
    </row>
    <row r="67" spans="2:43" ht="13.5">
      <c r="B67" s="25"/>
      <c r="C67" s="28"/>
      <c r="D67" s="55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56"/>
      <c r="AA67" s="28"/>
      <c r="AB67" s="28"/>
      <c r="AC67" s="55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56"/>
      <c r="AP67" s="28"/>
      <c r="AQ67" s="26"/>
    </row>
    <row r="68" spans="2:43" ht="13.5">
      <c r="B68" s="25"/>
      <c r="C68" s="28"/>
      <c r="D68" s="55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56"/>
      <c r="AA68" s="28"/>
      <c r="AB68" s="28"/>
      <c r="AC68" s="55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56"/>
      <c r="AP68" s="28"/>
      <c r="AQ68" s="26"/>
    </row>
    <row r="69" spans="2:43" s="1" customFormat="1">
      <c r="B69" s="37"/>
      <c r="C69" s="38"/>
      <c r="D69" s="57" t="s">
        <v>52</v>
      </c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9" t="s">
        <v>53</v>
      </c>
      <c r="S69" s="58"/>
      <c r="T69" s="58"/>
      <c r="U69" s="58"/>
      <c r="V69" s="58"/>
      <c r="W69" s="58"/>
      <c r="X69" s="58"/>
      <c r="Y69" s="58"/>
      <c r="Z69" s="60"/>
      <c r="AA69" s="38"/>
      <c r="AB69" s="38"/>
      <c r="AC69" s="57" t="s">
        <v>52</v>
      </c>
      <c r="AD69" s="58"/>
      <c r="AE69" s="58"/>
      <c r="AF69" s="58"/>
      <c r="AG69" s="58"/>
      <c r="AH69" s="58"/>
      <c r="AI69" s="58"/>
      <c r="AJ69" s="58"/>
      <c r="AK69" s="58"/>
      <c r="AL69" s="58"/>
      <c r="AM69" s="59" t="s">
        <v>53</v>
      </c>
      <c r="AN69" s="58"/>
      <c r="AO69" s="60"/>
      <c r="AP69" s="38"/>
      <c r="AQ69" s="39"/>
    </row>
    <row r="70" spans="2:43" s="1" customFormat="1" ht="6.95" customHeight="1"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9"/>
    </row>
    <row r="71" spans="2:43" s="1" customFormat="1" ht="6.95" customHeight="1"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3"/>
    </row>
    <row r="75" spans="2:43" s="1" customFormat="1" ht="6.95" customHeight="1"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6"/>
    </row>
    <row r="76" spans="2:43" s="1" customFormat="1" ht="36.950000000000003" customHeight="1">
      <c r="B76" s="37"/>
      <c r="C76" s="201" t="s">
        <v>56</v>
      </c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202"/>
      <c r="W76" s="202"/>
      <c r="X76" s="202"/>
      <c r="Y76" s="202"/>
      <c r="Z76" s="202"/>
      <c r="AA76" s="202"/>
      <c r="AB76" s="202"/>
      <c r="AC76" s="202"/>
      <c r="AD76" s="202"/>
      <c r="AE76" s="202"/>
      <c r="AF76" s="202"/>
      <c r="AG76" s="202"/>
      <c r="AH76" s="202"/>
      <c r="AI76" s="202"/>
      <c r="AJ76" s="202"/>
      <c r="AK76" s="202"/>
      <c r="AL76" s="202"/>
      <c r="AM76" s="202"/>
      <c r="AN76" s="202"/>
      <c r="AO76" s="202"/>
      <c r="AP76" s="202"/>
      <c r="AQ76" s="39"/>
    </row>
    <row r="77" spans="2:43" s="3" customFormat="1" ht="14.45" customHeight="1">
      <c r="B77" s="67"/>
      <c r="C77" s="32" t="s">
        <v>16</v>
      </c>
      <c r="D77" s="68"/>
      <c r="E77" s="68"/>
      <c r="F77" s="68"/>
      <c r="G77" s="68"/>
      <c r="H77" s="68"/>
      <c r="I77" s="68"/>
      <c r="J77" s="68"/>
      <c r="K77" s="68"/>
      <c r="L77" s="68" t="str">
        <f>K5</f>
        <v>16P016</v>
      </c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9"/>
    </row>
    <row r="78" spans="2:43" s="4" customFormat="1" ht="36.950000000000003" customHeight="1">
      <c r="B78" s="70"/>
      <c r="C78" s="71" t="s">
        <v>19</v>
      </c>
      <c r="D78" s="72"/>
      <c r="E78" s="72"/>
      <c r="F78" s="72"/>
      <c r="G78" s="72"/>
      <c r="H78" s="72"/>
      <c r="I78" s="72"/>
      <c r="J78" s="72"/>
      <c r="K78" s="72"/>
      <c r="L78" s="221" t="str">
        <f>K6</f>
        <v>Pardubice-ulice Marie Majerové - rekonstrulce HV přípojky C002</v>
      </c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72"/>
      <c r="AQ78" s="73"/>
    </row>
    <row r="79" spans="2:43" s="1" customFormat="1" ht="6.95" customHeight="1"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9"/>
    </row>
    <row r="80" spans="2:43" s="1" customFormat="1">
      <c r="B80" s="37"/>
      <c r="C80" s="32" t="s">
        <v>23</v>
      </c>
      <c r="D80" s="38"/>
      <c r="E80" s="38"/>
      <c r="F80" s="38"/>
      <c r="G80" s="38"/>
      <c r="H80" s="38"/>
      <c r="I80" s="38"/>
      <c r="J80" s="38"/>
      <c r="K80" s="38"/>
      <c r="L80" s="74" t="str">
        <f>IF(K8="","",K8)</f>
        <v>Pardubice</v>
      </c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2" t="s">
        <v>25</v>
      </c>
      <c r="AJ80" s="38"/>
      <c r="AK80" s="38"/>
      <c r="AL80" s="38"/>
      <c r="AM80" s="75" t="str">
        <f>IF(AN8= "","",AN8)</f>
        <v>4. 4. 2016</v>
      </c>
      <c r="AN80" s="38"/>
      <c r="AO80" s="38"/>
      <c r="AP80" s="38"/>
      <c r="AQ80" s="39"/>
    </row>
    <row r="81" spans="1:89" s="1" customFormat="1" ht="6.95" customHeight="1"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9"/>
    </row>
    <row r="82" spans="1:89" s="1" customFormat="1">
      <c r="B82" s="37"/>
      <c r="C82" s="32" t="s">
        <v>27</v>
      </c>
      <c r="D82" s="38"/>
      <c r="E82" s="38"/>
      <c r="F82" s="38"/>
      <c r="G82" s="38"/>
      <c r="H82" s="38"/>
      <c r="I82" s="38"/>
      <c r="J82" s="38"/>
      <c r="K82" s="38"/>
      <c r="L82" s="68" t="str">
        <f>IF(E11= "","",E11)</f>
        <v xml:space="preserve"> </v>
      </c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2" t="s">
        <v>34</v>
      </c>
      <c r="AJ82" s="38"/>
      <c r="AK82" s="38"/>
      <c r="AL82" s="38"/>
      <c r="AM82" s="223" t="str">
        <f>IF(E17="","",E17)</f>
        <v xml:space="preserve"> </v>
      </c>
      <c r="AN82" s="223"/>
      <c r="AO82" s="223"/>
      <c r="AP82" s="223"/>
      <c r="AQ82" s="39"/>
      <c r="AS82" s="224" t="s">
        <v>57</v>
      </c>
      <c r="AT82" s="225"/>
      <c r="AU82" s="53"/>
      <c r="AV82" s="53"/>
      <c r="AW82" s="53"/>
      <c r="AX82" s="53"/>
      <c r="AY82" s="53"/>
      <c r="AZ82" s="53"/>
      <c r="BA82" s="53"/>
      <c r="BB82" s="53"/>
      <c r="BC82" s="53"/>
      <c r="BD82" s="54"/>
    </row>
    <row r="83" spans="1:89" s="1" customFormat="1">
      <c r="B83" s="37"/>
      <c r="C83" s="32" t="s">
        <v>32</v>
      </c>
      <c r="D83" s="38"/>
      <c r="E83" s="38"/>
      <c r="F83" s="38"/>
      <c r="G83" s="38"/>
      <c r="H83" s="38"/>
      <c r="I83" s="38"/>
      <c r="J83" s="38"/>
      <c r="K83" s="38"/>
      <c r="L83" s="68" t="str">
        <f>IF(E14= "Vyplň údaj","",E14)</f>
        <v/>
      </c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2" t="s">
        <v>35</v>
      </c>
      <c r="AJ83" s="38"/>
      <c r="AK83" s="38"/>
      <c r="AL83" s="38"/>
      <c r="AM83" s="223" t="str">
        <f>IF(E20="","",E20)</f>
        <v xml:space="preserve"> </v>
      </c>
      <c r="AN83" s="223"/>
      <c r="AO83" s="223"/>
      <c r="AP83" s="223"/>
      <c r="AQ83" s="39"/>
      <c r="AS83" s="226"/>
      <c r="AT83" s="227"/>
      <c r="AU83" s="38"/>
      <c r="AV83" s="38"/>
      <c r="AW83" s="38"/>
      <c r="AX83" s="38"/>
      <c r="AY83" s="38"/>
      <c r="AZ83" s="38"/>
      <c r="BA83" s="38"/>
      <c r="BB83" s="38"/>
      <c r="BC83" s="38"/>
      <c r="BD83" s="76"/>
    </row>
    <row r="84" spans="1:89" s="1" customFormat="1" ht="10.9" customHeight="1"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9"/>
      <c r="AS84" s="226"/>
      <c r="AT84" s="227"/>
      <c r="AU84" s="38"/>
      <c r="AV84" s="38"/>
      <c r="AW84" s="38"/>
      <c r="AX84" s="38"/>
      <c r="AY84" s="38"/>
      <c r="AZ84" s="38"/>
      <c r="BA84" s="38"/>
      <c r="BB84" s="38"/>
      <c r="BC84" s="38"/>
      <c r="BD84" s="76"/>
    </row>
    <row r="85" spans="1:89" s="1" customFormat="1" ht="29.25" customHeight="1">
      <c r="B85" s="37"/>
      <c r="C85" s="228" t="s">
        <v>58</v>
      </c>
      <c r="D85" s="229"/>
      <c r="E85" s="229"/>
      <c r="F85" s="229"/>
      <c r="G85" s="229"/>
      <c r="H85" s="77"/>
      <c r="I85" s="230" t="s">
        <v>59</v>
      </c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30" t="s">
        <v>60</v>
      </c>
      <c r="AH85" s="229"/>
      <c r="AI85" s="229"/>
      <c r="AJ85" s="229"/>
      <c r="AK85" s="229"/>
      <c r="AL85" s="229"/>
      <c r="AM85" s="229"/>
      <c r="AN85" s="230" t="s">
        <v>61</v>
      </c>
      <c r="AO85" s="229"/>
      <c r="AP85" s="231"/>
      <c r="AQ85" s="39"/>
      <c r="AS85" s="78" t="s">
        <v>62</v>
      </c>
      <c r="AT85" s="79" t="s">
        <v>63</v>
      </c>
      <c r="AU85" s="79" t="s">
        <v>64</v>
      </c>
      <c r="AV85" s="79" t="s">
        <v>65</v>
      </c>
      <c r="AW85" s="79" t="s">
        <v>66</v>
      </c>
      <c r="AX85" s="79" t="s">
        <v>67</v>
      </c>
      <c r="AY85" s="79" t="s">
        <v>68</v>
      </c>
      <c r="AZ85" s="79" t="s">
        <v>69</v>
      </c>
      <c r="BA85" s="79" t="s">
        <v>70</v>
      </c>
      <c r="BB85" s="79" t="s">
        <v>71</v>
      </c>
      <c r="BC85" s="79" t="s">
        <v>72</v>
      </c>
      <c r="BD85" s="80" t="s">
        <v>73</v>
      </c>
    </row>
    <row r="86" spans="1:89" s="1" customFormat="1" ht="10.9" customHeight="1"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9"/>
      <c r="AS86" s="81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4"/>
    </row>
    <row r="87" spans="1:89" s="4" customFormat="1" ht="32.450000000000003" customHeight="1">
      <c r="B87" s="70"/>
      <c r="C87" s="82" t="s">
        <v>74</v>
      </c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239">
        <f>ROUND(SUM(AG88:AG89),2)</f>
        <v>0</v>
      </c>
      <c r="AH87" s="239"/>
      <c r="AI87" s="239"/>
      <c r="AJ87" s="239"/>
      <c r="AK87" s="239"/>
      <c r="AL87" s="239"/>
      <c r="AM87" s="239"/>
      <c r="AN87" s="240">
        <f>SUM(AG87,AT87)</f>
        <v>0</v>
      </c>
      <c r="AO87" s="240"/>
      <c r="AP87" s="240"/>
      <c r="AQ87" s="73"/>
      <c r="AS87" s="84">
        <f>ROUND(SUM(AS88:AS89),2)</f>
        <v>0</v>
      </c>
      <c r="AT87" s="85">
        <f>ROUND(SUM(AV87:AW87),2)</f>
        <v>0</v>
      </c>
      <c r="AU87" s="86">
        <f>ROUND(SUM(AU88:AU89),5)</f>
        <v>0</v>
      </c>
      <c r="AV87" s="85">
        <f>ROUND(AZ87*L31,2)</f>
        <v>0</v>
      </c>
      <c r="AW87" s="85">
        <f>ROUND(BA87*L32,2)</f>
        <v>0</v>
      </c>
      <c r="AX87" s="85">
        <f>ROUND(BB87*L31,2)</f>
        <v>0</v>
      </c>
      <c r="AY87" s="85">
        <f>ROUND(BC87*L32,2)</f>
        <v>0</v>
      </c>
      <c r="AZ87" s="85">
        <f>ROUND(SUM(AZ88:AZ89),2)</f>
        <v>0</v>
      </c>
      <c r="BA87" s="85">
        <f>ROUND(SUM(BA88:BA89),2)</f>
        <v>0</v>
      </c>
      <c r="BB87" s="85">
        <f>ROUND(SUM(BB88:BB89),2)</f>
        <v>0</v>
      </c>
      <c r="BC87" s="85">
        <f>ROUND(SUM(BC88:BC89),2)</f>
        <v>0</v>
      </c>
      <c r="BD87" s="87">
        <f>ROUND(SUM(BD88:BD89),2)</f>
        <v>0</v>
      </c>
      <c r="BS87" s="88" t="s">
        <v>75</v>
      </c>
      <c r="BT87" s="88" t="s">
        <v>76</v>
      </c>
      <c r="BU87" s="89" t="s">
        <v>77</v>
      </c>
      <c r="BV87" s="88" t="s">
        <v>78</v>
      </c>
      <c r="BW87" s="88" t="s">
        <v>79</v>
      </c>
      <c r="BX87" s="88" t="s">
        <v>80</v>
      </c>
    </row>
    <row r="88" spans="1:89" s="5" customFormat="1" ht="16.5" customHeight="1">
      <c r="A88" s="90" t="s">
        <v>81</v>
      </c>
      <c r="B88" s="91"/>
      <c r="C88" s="92"/>
      <c r="D88" s="234" t="s">
        <v>82</v>
      </c>
      <c r="E88" s="234"/>
      <c r="F88" s="234"/>
      <c r="G88" s="234"/>
      <c r="H88" s="234"/>
      <c r="I88" s="93"/>
      <c r="J88" s="234" t="s">
        <v>83</v>
      </c>
      <c r="K88" s="234"/>
      <c r="L88" s="234"/>
      <c r="M88" s="234"/>
      <c r="N88" s="234"/>
      <c r="O88" s="234"/>
      <c r="P88" s="234"/>
      <c r="Q88" s="234"/>
      <c r="R88" s="234"/>
      <c r="S88" s="234"/>
      <c r="T88" s="234"/>
      <c r="U88" s="234"/>
      <c r="V88" s="234"/>
      <c r="W88" s="234"/>
      <c r="X88" s="234"/>
      <c r="Y88" s="234"/>
      <c r="Z88" s="234"/>
      <c r="AA88" s="234"/>
      <c r="AB88" s="234"/>
      <c r="AC88" s="234"/>
      <c r="AD88" s="234"/>
      <c r="AE88" s="234"/>
      <c r="AF88" s="234"/>
      <c r="AG88" s="232">
        <f>'ST - stavební'!M30</f>
        <v>0</v>
      </c>
      <c r="AH88" s="233"/>
      <c r="AI88" s="233"/>
      <c r="AJ88" s="233"/>
      <c r="AK88" s="233"/>
      <c r="AL88" s="233"/>
      <c r="AM88" s="233"/>
      <c r="AN88" s="232">
        <f>SUM(AG88,AT88)</f>
        <v>0</v>
      </c>
      <c r="AO88" s="233"/>
      <c r="AP88" s="233"/>
      <c r="AQ88" s="94"/>
      <c r="AS88" s="95">
        <f>'ST - stavební'!M28</f>
        <v>0</v>
      </c>
      <c r="AT88" s="96">
        <f>ROUND(SUM(AV88:AW88),2)</f>
        <v>0</v>
      </c>
      <c r="AU88" s="97">
        <f>'ST - stavební'!W134</f>
        <v>0</v>
      </c>
      <c r="AV88" s="96">
        <f>'ST - stavební'!M32</f>
        <v>0</v>
      </c>
      <c r="AW88" s="96">
        <f>'ST - stavební'!M33</f>
        <v>0</v>
      </c>
      <c r="AX88" s="96">
        <f>'ST - stavební'!M34</f>
        <v>0</v>
      </c>
      <c r="AY88" s="96">
        <f>'ST - stavební'!M35</f>
        <v>0</v>
      </c>
      <c r="AZ88" s="96">
        <f>'ST - stavební'!H32</f>
        <v>0</v>
      </c>
      <c r="BA88" s="96">
        <f>'ST - stavební'!H33</f>
        <v>0</v>
      </c>
      <c r="BB88" s="96">
        <f>'ST - stavební'!H34</f>
        <v>0</v>
      </c>
      <c r="BC88" s="96">
        <f>'ST - stavební'!H35</f>
        <v>0</v>
      </c>
      <c r="BD88" s="98">
        <f>'ST - stavební'!H36</f>
        <v>0</v>
      </c>
      <c r="BT88" s="99" t="s">
        <v>84</v>
      </c>
      <c r="BV88" s="99" t="s">
        <v>78</v>
      </c>
      <c r="BW88" s="99" t="s">
        <v>85</v>
      </c>
      <c r="BX88" s="99" t="s">
        <v>79</v>
      </c>
    </row>
    <row r="89" spans="1:89" s="5" customFormat="1" ht="16.5" customHeight="1">
      <c r="A89" s="90" t="s">
        <v>81</v>
      </c>
      <c r="B89" s="91"/>
      <c r="C89" s="92"/>
      <c r="D89" s="234" t="s">
        <v>86</v>
      </c>
      <c r="E89" s="234"/>
      <c r="F89" s="234"/>
      <c r="G89" s="234"/>
      <c r="H89" s="234"/>
      <c r="I89" s="93"/>
      <c r="J89" s="234" t="s">
        <v>87</v>
      </c>
      <c r="K89" s="234"/>
      <c r="L89" s="234"/>
      <c r="M89" s="234"/>
      <c r="N89" s="234"/>
      <c r="O89" s="234"/>
      <c r="P89" s="234"/>
      <c r="Q89" s="234"/>
      <c r="R89" s="234"/>
      <c r="S89" s="234"/>
      <c r="T89" s="234"/>
      <c r="U89" s="234"/>
      <c r="V89" s="234"/>
      <c r="W89" s="234"/>
      <c r="X89" s="234"/>
      <c r="Y89" s="234"/>
      <c r="Z89" s="234"/>
      <c r="AA89" s="234"/>
      <c r="AB89" s="234"/>
      <c r="AC89" s="234"/>
      <c r="AD89" s="234"/>
      <c r="AE89" s="234"/>
      <c r="AF89" s="234"/>
      <c r="AG89" s="232">
        <f>'STR - Strojní'!M30</f>
        <v>0</v>
      </c>
      <c r="AH89" s="233"/>
      <c r="AI89" s="233"/>
      <c r="AJ89" s="233"/>
      <c r="AK89" s="233"/>
      <c r="AL89" s="233"/>
      <c r="AM89" s="233"/>
      <c r="AN89" s="232">
        <f>SUM(AG89,AT89)</f>
        <v>0</v>
      </c>
      <c r="AO89" s="233"/>
      <c r="AP89" s="233"/>
      <c r="AQ89" s="94"/>
      <c r="AS89" s="100">
        <f>'STR - Strojní'!M28</f>
        <v>0</v>
      </c>
      <c r="AT89" s="101">
        <f>ROUND(SUM(AV89:AW89),2)</f>
        <v>0</v>
      </c>
      <c r="AU89" s="102">
        <f>'STR - Strojní'!W122</f>
        <v>0</v>
      </c>
      <c r="AV89" s="101">
        <f>'STR - Strojní'!M32</f>
        <v>0</v>
      </c>
      <c r="AW89" s="101">
        <f>'STR - Strojní'!M33</f>
        <v>0</v>
      </c>
      <c r="AX89" s="101">
        <f>'STR - Strojní'!M34</f>
        <v>0</v>
      </c>
      <c r="AY89" s="101">
        <f>'STR - Strojní'!M35</f>
        <v>0</v>
      </c>
      <c r="AZ89" s="101">
        <f>'STR - Strojní'!H32</f>
        <v>0</v>
      </c>
      <c r="BA89" s="101">
        <f>'STR - Strojní'!H33</f>
        <v>0</v>
      </c>
      <c r="BB89" s="101">
        <f>'STR - Strojní'!H34</f>
        <v>0</v>
      </c>
      <c r="BC89" s="101">
        <f>'STR - Strojní'!H35</f>
        <v>0</v>
      </c>
      <c r="BD89" s="103">
        <f>'STR - Strojní'!H36</f>
        <v>0</v>
      </c>
      <c r="BT89" s="99" t="s">
        <v>84</v>
      </c>
      <c r="BV89" s="99" t="s">
        <v>78</v>
      </c>
      <c r="BW89" s="99" t="s">
        <v>88</v>
      </c>
      <c r="BX89" s="99" t="s">
        <v>79</v>
      </c>
    </row>
    <row r="90" spans="1:89" ht="13.5">
      <c r="B90" s="25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6"/>
    </row>
    <row r="91" spans="1:89" s="1" customFormat="1" ht="30" customHeight="1">
      <c r="B91" s="37"/>
      <c r="C91" s="82" t="s">
        <v>89</v>
      </c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240">
        <f>ROUND(SUM(AG92:AG95),2)</f>
        <v>0</v>
      </c>
      <c r="AH91" s="240"/>
      <c r="AI91" s="240"/>
      <c r="AJ91" s="240"/>
      <c r="AK91" s="240"/>
      <c r="AL91" s="240"/>
      <c r="AM91" s="240"/>
      <c r="AN91" s="240">
        <f>ROUND(SUM(AN92:AN95),2)</f>
        <v>0</v>
      </c>
      <c r="AO91" s="240"/>
      <c r="AP91" s="240"/>
      <c r="AQ91" s="39"/>
      <c r="AS91" s="78" t="s">
        <v>90</v>
      </c>
      <c r="AT91" s="79" t="s">
        <v>91</v>
      </c>
      <c r="AU91" s="79" t="s">
        <v>40</v>
      </c>
      <c r="AV91" s="80" t="s">
        <v>63</v>
      </c>
    </row>
    <row r="92" spans="1:89" s="1" customFormat="1" ht="19.899999999999999" customHeight="1">
      <c r="B92" s="37"/>
      <c r="C92" s="38"/>
      <c r="D92" s="104" t="s">
        <v>92</v>
      </c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235">
        <f>ROUND(AG87*AS92,2)</f>
        <v>0</v>
      </c>
      <c r="AH92" s="236"/>
      <c r="AI92" s="236"/>
      <c r="AJ92" s="236"/>
      <c r="AK92" s="236"/>
      <c r="AL92" s="236"/>
      <c r="AM92" s="236"/>
      <c r="AN92" s="236">
        <f>ROUND(AG92+AV92,2)</f>
        <v>0</v>
      </c>
      <c r="AO92" s="236"/>
      <c r="AP92" s="236"/>
      <c r="AQ92" s="39"/>
      <c r="AS92" s="105">
        <v>0</v>
      </c>
      <c r="AT92" s="106" t="s">
        <v>93</v>
      </c>
      <c r="AU92" s="106" t="s">
        <v>41</v>
      </c>
      <c r="AV92" s="107">
        <f>ROUND(IF(AU92="základní",AG92*L31,IF(AU92="snížená",AG92*L32,0)),2)</f>
        <v>0</v>
      </c>
      <c r="BV92" s="21" t="s">
        <v>94</v>
      </c>
      <c r="BY92" s="108">
        <f>IF(AU92="základní",AV92,0)</f>
        <v>0</v>
      </c>
      <c r="BZ92" s="108">
        <f>IF(AU92="snížená",AV92,0)</f>
        <v>0</v>
      </c>
      <c r="CA92" s="108">
        <v>0</v>
      </c>
      <c r="CB92" s="108">
        <v>0</v>
      </c>
      <c r="CC92" s="108">
        <v>0</v>
      </c>
      <c r="CD92" s="108">
        <f>IF(AU92="základní",AG92,0)</f>
        <v>0</v>
      </c>
      <c r="CE92" s="108">
        <f>IF(AU92="snížená",AG92,0)</f>
        <v>0</v>
      </c>
      <c r="CF92" s="108">
        <f>IF(AU92="zákl. přenesená",AG92,0)</f>
        <v>0</v>
      </c>
      <c r="CG92" s="108">
        <f>IF(AU92="sníž. přenesená",AG92,0)</f>
        <v>0</v>
      </c>
      <c r="CH92" s="108">
        <f>IF(AU92="nulová",AG92,0)</f>
        <v>0</v>
      </c>
      <c r="CI92" s="21">
        <f>IF(AU92="základní",1,IF(AU92="snížená",2,IF(AU92="zákl. přenesená",4,IF(AU92="sníž. přenesená",5,3))))</f>
        <v>1</v>
      </c>
      <c r="CJ92" s="21">
        <f>IF(AT92="stavební čast",1,IF(8892="investiční čast",2,3))</f>
        <v>1</v>
      </c>
      <c r="CK92" s="21" t="str">
        <f>IF(D92="Vyplň vlastní","","x")</f>
        <v>x</v>
      </c>
    </row>
    <row r="93" spans="1:89" s="1" customFormat="1" ht="19.899999999999999" customHeight="1">
      <c r="B93" s="37"/>
      <c r="C93" s="38"/>
      <c r="D93" s="237" t="s">
        <v>95</v>
      </c>
      <c r="E93" s="238"/>
      <c r="F93" s="238"/>
      <c r="G93" s="238"/>
      <c r="H93" s="238"/>
      <c r="I93" s="238"/>
      <c r="J93" s="238"/>
      <c r="K93" s="238"/>
      <c r="L93" s="238"/>
      <c r="M93" s="238"/>
      <c r="N93" s="238"/>
      <c r="O93" s="238"/>
      <c r="P93" s="238"/>
      <c r="Q93" s="238"/>
      <c r="R93" s="238"/>
      <c r="S93" s="238"/>
      <c r="T93" s="238"/>
      <c r="U93" s="238"/>
      <c r="V93" s="238"/>
      <c r="W93" s="238"/>
      <c r="X93" s="238"/>
      <c r="Y93" s="238"/>
      <c r="Z93" s="238"/>
      <c r="AA93" s="238"/>
      <c r="AB93" s="238"/>
      <c r="AC93" s="38"/>
      <c r="AD93" s="38"/>
      <c r="AE93" s="38"/>
      <c r="AF93" s="38"/>
      <c r="AG93" s="235">
        <f>AG87*AS93</f>
        <v>0</v>
      </c>
      <c r="AH93" s="236"/>
      <c r="AI93" s="236"/>
      <c r="AJ93" s="236"/>
      <c r="AK93" s="236"/>
      <c r="AL93" s="236"/>
      <c r="AM93" s="236"/>
      <c r="AN93" s="236">
        <f>AG93+AV93</f>
        <v>0</v>
      </c>
      <c r="AO93" s="236"/>
      <c r="AP93" s="236"/>
      <c r="AQ93" s="39"/>
      <c r="AS93" s="109">
        <v>0</v>
      </c>
      <c r="AT93" s="110" t="s">
        <v>93</v>
      </c>
      <c r="AU93" s="110" t="s">
        <v>41</v>
      </c>
      <c r="AV93" s="111">
        <f>ROUND(IF(AU93="nulová",0,IF(OR(AU93="základní",AU93="zákl. přenesená"),AG93*L31,AG93*L32)),2)</f>
        <v>0</v>
      </c>
      <c r="BV93" s="21" t="s">
        <v>96</v>
      </c>
      <c r="BY93" s="108">
        <f>IF(AU93="základní",AV93,0)</f>
        <v>0</v>
      </c>
      <c r="BZ93" s="108">
        <f>IF(AU93="snížená",AV93,0)</f>
        <v>0</v>
      </c>
      <c r="CA93" s="108">
        <f>IF(AU93="zákl. přenesená",AV93,0)</f>
        <v>0</v>
      </c>
      <c r="CB93" s="108">
        <f>IF(AU93="sníž. přenesená",AV93,0)</f>
        <v>0</v>
      </c>
      <c r="CC93" s="108">
        <f>IF(AU93="nulová",AV93,0)</f>
        <v>0</v>
      </c>
      <c r="CD93" s="108">
        <f>IF(AU93="základní",AG93,0)</f>
        <v>0</v>
      </c>
      <c r="CE93" s="108">
        <f>IF(AU93="snížená",AG93,0)</f>
        <v>0</v>
      </c>
      <c r="CF93" s="108">
        <f>IF(AU93="zákl. přenesená",AG93,0)</f>
        <v>0</v>
      </c>
      <c r="CG93" s="108">
        <f>IF(AU93="sníž. přenesená",AG93,0)</f>
        <v>0</v>
      </c>
      <c r="CH93" s="108">
        <f>IF(AU93="nulová",AG93,0)</f>
        <v>0</v>
      </c>
      <c r="CI93" s="21">
        <f>IF(AU93="základní",1,IF(AU93="snížená",2,IF(AU93="zákl. přenesená",4,IF(AU93="sníž. přenesená",5,3))))</f>
        <v>1</v>
      </c>
      <c r="CJ93" s="21">
        <f>IF(AT93="stavební čast",1,IF(8893="investiční čast",2,3))</f>
        <v>1</v>
      </c>
      <c r="CK93" s="21" t="str">
        <f>IF(D93="Vyplň vlastní","","x")</f>
        <v/>
      </c>
    </row>
    <row r="94" spans="1:89" s="1" customFormat="1" ht="19.899999999999999" customHeight="1">
      <c r="B94" s="37"/>
      <c r="C94" s="38"/>
      <c r="D94" s="237" t="s">
        <v>95</v>
      </c>
      <c r="E94" s="238"/>
      <c r="F94" s="238"/>
      <c r="G94" s="238"/>
      <c r="H94" s="238"/>
      <c r="I94" s="238"/>
      <c r="J94" s="238"/>
      <c r="K94" s="238"/>
      <c r="L94" s="238"/>
      <c r="M94" s="238"/>
      <c r="N94" s="238"/>
      <c r="O94" s="238"/>
      <c r="P94" s="238"/>
      <c r="Q94" s="238"/>
      <c r="R94" s="238"/>
      <c r="S94" s="238"/>
      <c r="T94" s="238"/>
      <c r="U94" s="238"/>
      <c r="V94" s="238"/>
      <c r="W94" s="238"/>
      <c r="X94" s="238"/>
      <c r="Y94" s="238"/>
      <c r="Z94" s="238"/>
      <c r="AA94" s="238"/>
      <c r="AB94" s="238"/>
      <c r="AC94" s="38"/>
      <c r="AD94" s="38"/>
      <c r="AE94" s="38"/>
      <c r="AF94" s="38"/>
      <c r="AG94" s="235">
        <f>AG87*AS94</f>
        <v>0</v>
      </c>
      <c r="AH94" s="236"/>
      <c r="AI94" s="236"/>
      <c r="AJ94" s="236"/>
      <c r="AK94" s="236"/>
      <c r="AL94" s="236"/>
      <c r="AM94" s="236"/>
      <c r="AN94" s="236">
        <f>AG94+AV94</f>
        <v>0</v>
      </c>
      <c r="AO94" s="236"/>
      <c r="AP94" s="236"/>
      <c r="AQ94" s="39"/>
      <c r="AS94" s="109">
        <v>0</v>
      </c>
      <c r="AT94" s="110" t="s">
        <v>93</v>
      </c>
      <c r="AU94" s="110" t="s">
        <v>41</v>
      </c>
      <c r="AV94" s="111">
        <f>ROUND(IF(AU94="nulová",0,IF(OR(AU94="základní",AU94="zákl. přenesená"),AG94*L31,AG94*L32)),2)</f>
        <v>0</v>
      </c>
      <c r="BV94" s="21" t="s">
        <v>96</v>
      </c>
      <c r="BY94" s="108">
        <f>IF(AU94="základní",AV94,0)</f>
        <v>0</v>
      </c>
      <c r="BZ94" s="108">
        <f>IF(AU94="snížená",AV94,0)</f>
        <v>0</v>
      </c>
      <c r="CA94" s="108">
        <f>IF(AU94="zákl. přenesená",AV94,0)</f>
        <v>0</v>
      </c>
      <c r="CB94" s="108">
        <f>IF(AU94="sníž. přenesená",AV94,0)</f>
        <v>0</v>
      </c>
      <c r="CC94" s="108">
        <f>IF(AU94="nulová",AV94,0)</f>
        <v>0</v>
      </c>
      <c r="CD94" s="108">
        <f>IF(AU94="základní",AG94,0)</f>
        <v>0</v>
      </c>
      <c r="CE94" s="108">
        <f>IF(AU94="snížená",AG94,0)</f>
        <v>0</v>
      </c>
      <c r="CF94" s="108">
        <f>IF(AU94="zákl. přenesená",AG94,0)</f>
        <v>0</v>
      </c>
      <c r="CG94" s="108">
        <f>IF(AU94="sníž. přenesená",AG94,0)</f>
        <v>0</v>
      </c>
      <c r="CH94" s="108">
        <f>IF(AU94="nulová",AG94,0)</f>
        <v>0</v>
      </c>
      <c r="CI94" s="21">
        <f>IF(AU94="základní",1,IF(AU94="snížená",2,IF(AU94="zákl. přenesená",4,IF(AU94="sníž. přenesená",5,3))))</f>
        <v>1</v>
      </c>
      <c r="CJ94" s="21">
        <f>IF(AT94="stavební čast",1,IF(8894="investiční čast",2,3))</f>
        <v>1</v>
      </c>
      <c r="CK94" s="21" t="str">
        <f>IF(D94="Vyplň vlastní","","x")</f>
        <v/>
      </c>
    </row>
    <row r="95" spans="1:89" s="1" customFormat="1" ht="19.899999999999999" customHeight="1">
      <c r="B95" s="37"/>
      <c r="C95" s="38"/>
      <c r="D95" s="237" t="s">
        <v>95</v>
      </c>
      <c r="E95" s="238"/>
      <c r="F95" s="238"/>
      <c r="G95" s="238"/>
      <c r="H95" s="238"/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38"/>
      <c r="AD95" s="38"/>
      <c r="AE95" s="38"/>
      <c r="AF95" s="38"/>
      <c r="AG95" s="235">
        <f>AG87*AS95</f>
        <v>0</v>
      </c>
      <c r="AH95" s="236"/>
      <c r="AI95" s="236"/>
      <c r="AJ95" s="236"/>
      <c r="AK95" s="236"/>
      <c r="AL95" s="236"/>
      <c r="AM95" s="236"/>
      <c r="AN95" s="236">
        <f>AG95+AV95</f>
        <v>0</v>
      </c>
      <c r="AO95" s="236"/>
      <c r="AP95" s="236"/>
      <c r="AQ95" s="39"/>
      <c r="AS95" s="112">
        <v>0</v>
      </c>
      <c r="AT95" s="113" t="s">
        <v>93</v>
      </c>
      <c r="AU95" s="113" t="s">
        <v>41</v>
      </c>
      <c r="AV95" s="114">
        <f>ROUND(IF(AU95="nulová",0,IF(OR(AU95="základní",AU95="zákl. přenesená"),AG95*L31,AG95*L32)),2)</f>
        <v>0</v>
      </c>
      <c r="BV95" s="21" t="s">
        <v>96</v>
      </c>
      <c r="BY95" s="108">
        <f>IF(AU95="základní",AV95,0)</f>
        <v>0</v>
      </c>
      <c r="BZ95" s="108">
        <f>IF(AU95="snížená",AV95,0)</f>
        <v>0</v>
      </c>
      <c r="CA95" s="108">
        <f>IF(AU95="zákl. přenesená",AV95,0)</f>
        <v>0</v>
      </c>
      <c r="CB95" s="108">
        <f>IF(AU95="sníž. přenesená",AV95,0)</f>
        <v>0</v>
      </c>
      <c r="CC95" s="108">
        <f>IF(AU95="nulová",AV95,0)</f>
        <v>0</v>
      </c>
      <c r="CD95" s="108">
        <f>IF(AU95="základní",AG95,0)</f>
        <v>0</v>
      </c>
      <c r="CE95" s="108">
        <f>IF(AU95="snížená",AG95,0)</f>
        <v>0</v>
      </c>
      <c r="CF95" s="108">
        <f>IF(AU95="zákl. přenesená",AG95,0)</f>
        <v>0</v>
      </c>
      <c r="CG95" s="108">
        <f>IF(AU95="sníž. přenesená",AG95,0)</f>
        <v>0</v>
      </c>
      <c r="CH95" s="108">
        <f>IF(AU95="nulová",AG95,0)</f>
        <v>0</v>
      </c>
      <c r="CI95" s="21">
        <f>IF(AU95="základní",1,IF(AU95="snížená",2,IF(AU95="zákl. přenesená",4,IF(AU95="sníž. přenesená",5,3))))</f>
        <v>1</v>
      </c>
      <c r="CJ95" s="21">
        <f>IF(AT95="stavební čast",1,IF(8895="investiční čast",2,3))</f>
        <v>1</v>
      </c>
      <c r="CK95" s="21" t="str">
        <f>IF(D95="Vyplň vlastní","","x")</f>
        <v/>
      </c>
    </row>
    <row r="96" spans="1:89" s="1" customFormat="1" ht="10.9" customHeight="1"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9"/>
    </row>
    <row r="97" spans="2:43" s="1" customFormat="1" ht="30" customHeight="1">
      <c r="B97" s="37"/>
      <c r="C97" s="115" t="s">
        <v>97</v>
      </c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241">
        <f>ROUND(AG87+AG91,2)</f>
        <v>0</v>
      </c>
      <c r="AH97" s="241"/>
      <c r="AI97" s="241"/>
      <c r="AJ97" s="241"/>
      <c r="AK97" s="241"/>
      <c r="AL97" s="241"/>
      <c r="AM97" s="241"/>
      <c r="AN97" s="241">
        <f>AN87+AN91</f>
        <v>0</v>
      </c>
      <c r="AO97" s="241"/>
      <c r="AP97" s="241"/>
      <c r="AQ97" s="39"/>
    </row>
    <row r="98" spans="2:43" s="1" customFormat="1" ht="6.95" customHeight="1">
      <c r="B98" s="61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3"/>
    </row>
  </sheetData>
  <mergeCells count="62">
    <mergeCell ref="AG97:AM97"/>
    <mergeCell ref="AN97:AP97"/>
    <mergeCell ref="AR2:BE2"/>
    <mergeCell ref="D95:AB95"/>
    <mergeCell ref="AG95:AM95"/>
    <mergeCell ref="AN95:AP95"/>
    <mergeCell ref="AG87:AM87"/>
    <mergeCell ref="AN87:AP87"/>
    <mergeCell ref="AG91:AM91"/>
    <mergeCell ref="AN91:AP91"/>
    <mergeCell ref="D93:AB93"/>
    <mergeCell ref="AG93:AM93"/>
    <mergeCell ref="AN93:AP93"/>
    <mergeCell ref="D94:AB94"/>
    <mergeCell ref="AG94:AM94"/>
    <mergeCell ref="AN94:AP94"/>
    <mergeCell ref="AN89:AP89"/>
    <mergeCell ref="AG89:AM89"/>
    <mergeCell ref="D89:H89"/>
    <mergeCell ref="J89:AF89"/>
    <mergeCell ref="AG92:AM92"/>
    <mergeCell ref="AN92:AP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  <mergeCell ref="AK37:AO37"/>
    <mergeCell ref="L33:O33"/>
    <mergeCell ref="W33:AE33"/>
    <mergeCell ref="AK33:AO33"/>
    <mergeCell ref="L34:O34"/>
    <mergeCell ref="W34:AE34"/>
    <mergeCell ref="AK34:AO34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</mergeCells>
  <dataValidations count="2">
    <dataValidation type="list" allowBlank="1" showInputMessage="1" showErrorMessage="1" error="Povoleny jsou hodnoty základní, snížená, zákl. přenesená, sníž. přenesená, nulová." sqref="AU92:AU96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2:AT96">
      <formula1>"stavební čast, technologická čast, investiční čast"</formula1>
    </dataValidation>
  </dataValidations>
  <hyperlinks>
    <hyperlink ref="K1:S1" location="C2" display="1) Souhrnný list stavby"/>
    <hyperlink ref="W1:AF1" location="C87" display="2) Rekapitulace objektů"/>
    <hyperlink ref="A88" location="'ST - stavební'!C2" display="/"/>
    <hyperlink ref="A89" location="'STR - Strojní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363"/>
  <sheetViews>
    <sheetView showGridLines="0" workbookViewId="0">
      <pane ySplit="1" topLeftCell="A157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7"/>
      <c r="B1" s="14"/>
      <c r="C1" s="14"/>
      <c r="D1" s="15" t="s">
        <v>1</v>
      </c>
      <c r="E1" s="14"/>
      <c r="F1" s="16" t="s">
        <v>98</v>
      </c>
      <c r="G1" s="16"/>
      <c r="H1" s="293" t="s">
        <v>99</v>
      </c>
      <c r="I1" s="293"/>
      <c r="J1" s="293"/>
      <c r="K1" s="293"/>
      <c r="L1" s="16" t="s">
        <v>100</v>
      </c>
      <c r="M1" s="14"/>
      <c r="N1" s="14"/>
      <c r="O1" s="15" t="s">
        <v>101</v>
      </c>
      <c r="P1" s="14"/>
      <c r="Q1" s="14"/>
      <c r="R1" s="14"/>
      <c r="S1" s="16" t="s">
        <v>102</v>
      </c>
      <c r="T1" s="16"/>
      <c r="U1" s="117"/>
      <c r="V1" s="1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50000000000003" customHeight="1">
      <c r="C2" s="199" t="s">
        <v>7</v>
      </c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S2" s="242" t="s">
        <v>8</v>
      </c>
      <c r="T2" s="243"/>
      <c r="U2" s="243"/>
      <c r="V2" s="243"/>
      <c r="W2" s="243"/>
      <c r="X2" s="243"/>
      <c r="Y2" s="243"/>
      <c r="Z2" s="243"/>
      <c r="AA2" s="243"/>
      <c r="AB2" s="243"/>
      <c r="AC2" s="243"/>
      <c r="AT2" s="21" t="s">
        <v>85</v>
      </c>
    </row>
    <row r="3" spans="1:66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103</v>
      </c>
    </row>
    <row r="4" spans="1:66" ht="36.950000000000003" customHeight="1">
      <c r="B4" s="25"/>
      <c r="C4" s="201" t="s">
        <v>104</v>
      </c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6"/>
      <c r="T4" s="20" t="s">
        <v>13</v>
      </c>
      <c r="AT4" s="21" t="s">
        <v>6</v>
      </c>
    </row>
    <row r="5" spans="1:66" ht="6.95" customHeight="1">
      <c r="B5" s="25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6"/>
    </row>
    <row r="6" spans="1:66" ht="25.35" customHeight="1">
      <c r="B6" s="25"/>
      <c r="C6" s="28"/>
      <c r="D6" s="32" t="s">
        <v>19</v>
      </c>
      <c r="E6" s="28"/>
      <c r="F6" s="244" t="str">
        <f>'Rekapitulace stavby'!K6</f>
        <v>Pardubice-ulice Marie Majerové - rekonstrulce HV přípojky C002</v>
      </c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8"/>
      <c r="R6" s="26"/>
    </row>
    <row r="7" spans="1:66" s="1" customFormat="1" ht="32.85" customHeight="1">
      <c r="B7" s="37"/>
      <c r="C7" s="38"/>
      <c r="D7" s="31" t="s">
        <v>105</v>
      </c>
      <c r="E7" s="38"/>
      <c r="F7" s="207" t="s">
        <v>106</v>
      </c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38"/>
      <c r="R7" s="39"/>
    </row>
    <row r="8" spans="1:66" s="1" customFormat="1" ht="14.45" customHeight="1">
      <c r="B8" s="37"/>
      <c r="C8" s="38"/>
      <c r="D8" s="32" t="s">
        <v>21</v>
      </c>
      <c r="E8" s="38"/>
      <c r="F8" s="30" t="s">
        <v>5</v>
      </c>
      <c r="G8" s="38"/>
      <c r="H8" s="38"/>
      <c r="I8" s="38"/>
      <c r="J8" s="38"/>
      <c r="K8" s="38"/>
      <c r="L8" s="38"/>
      <c r="M8" s="32" t="s">
        <v>22</v>
      </c>
      <c r="N8" s="38"/>
      <c r="O8" s="30" t="s">
        <v>5</v>
      </c>
      <c r="P8" s="38"/>
      <c r="Q8" s="38"/>
      <c r="R8" s="39"/>
    </row>
    <row r="9" spans="1:66" s="1" customFormat="1" ht="14.45" customHeight="1">
      <c r="B9" s="37"/>
      <c r="C9" s="38"/>
      <c r="D9" s="32" t="s">
        <v>23</v>
      </c>
      <c r="E9" s="38"/>
      <c r="F9" s="30" t="s">
        <v>24</v>
      </c>
      <c r="G9" s="38"/>
      <c r="H9" s="38"/>
      <c r="I9" s="38"/>
      <c r="J9" s="38"/>
      <c r="K9" s="38"/>
      <c r="L9" s="38"/>
      <c r="M9" s="32" t="s">
        <v>25</v>
      </c>
      <c r="N9" s="38"/>
      <c r="O9" s="247" t="str">
        <f>'Rekapitulace stavby'!AN8</f>
        <v>4. 4. 2016</v>
      </c>
      <c r="P9" s="248"/>
      <c r="Q9" s="38"/>
      <c r="R9" s="39"/>
    </row>
    <row r="10" spans="1:66" s="1" customFormat="1" ht="10.9" customHeight="1"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9"/>
    </row>
    <row r="11" spans="1:66" s="1" customFormat="1" ht="14.45" customHeight="1">
      <c r="B11" s="37"/>
      <c r="C11" s="38"/>
      <c r="D11" s="32" t="s">
        <v>27</v>
      </c>
      <c r="E11" s="38"/>
      <c r="F11" s="38"/>
      <c r="G11" s="38"/>
      <c r="H11" s="38"/>
      <c r="I11" s="38"/>
      <c r="J11" s="38"/>
      <c r="K11" s="38"/>
      <c r="L11" s="38"/>
      <c r="M11" s="32" t="s">
        <v>28</v>
      </c>
      <c r="N11" s="38"/>
      <c r="O11" s="205" t="str">
        <f>IF('Rekapitulace stavby'!AN10="","",'Rekapitulace stavby'!AN10)</f>
        <v/>
      </c>
      <c r="P11" s="205"/>
      <c r="Q11" s="38"/>
      <c r="R11" s="39"/>
    </row>
    <row r="12" spans="1:66" s="1" customFormat="1" ht="18" customHeight="1">
      <c r="B12" s="37"/>
      <c r="C12" s="38"/>
      <c r="D12" s="38"/>
      <c r="E12" s="30" t="str">
        <f>IF('Rekapitulace stavby'!E11="","",'Rekapitulace stavby'!E11)</f>
        <v xml:space="preserve"> </v>
      </c>
      <c r="F12" s="38"/>
      <c r="G12" s="38"/>
      <c r="H12" s="38"/>
      <c r="I12" s="38"/>
      <c r="J12" s="38"/>
      <c r="K12" s="38"/>
      <c r="L12" s="38"/>
      <c r="M12" s="32" t="s">
        <v>31</v>
      </c>
      <c r="N12" s="38"/>
      <c r="O12" s="205" t="str">
        <f>IF('Rekapitulace stavby'!AN11="","",'Rekapitulace stavby'!AN11)</f>
        <v/>
      </c>
      <c r="P12" s="205"/>
      <c r="Q12" s="38"/>
      <c r="R12" s="39"/>
    </row>
    <row r="13" spans="1:66" s="1" customFormat="1" ht="6.95" customHeight="1"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9"/>
    </row>
    <row r="14" spans="1:66" s="1" customFormat="1" ht="14.45" customHeight="1">
      <c r="B14" s="37"/>
      <c r="C14" s="38"/>
      <c r="D14" s="32" t="s">
        <v>32</v>
      </c>
      <c r="E14" s="38"/>
      <c r="F14" s="38"/>
      <c r="G14" s="38"/>
      <c r="H14" s="38"/>
      <c r="I14" s="38"/>
      <c r="J14" s="38"/>
      <c r="K14" s="38"/>
      <c r="L14" s="38"/>
      <c r="M14" s="32" t="s">
        <v>28</v>
      </c>
      <c r="N14" s="38"/>
      <c r="O14" s="249" t="str">
        <f>IF('Rekapitulace stavby'!AN13="","",'Rekapitulace stavby'!AN13)</f>
        <v>Vyplň údaj</v>
      </c>
      <c r="P14" s="205"/>
      <c r="Q14" s="38"/>
      <c r="R14" s="39"/>
    </row>
    <row r="15" spans="1:66" s="1" customFormat="1" ht="18" customHeight="1">
      <c r="B15" s="37"/>
      <c r="C15" s="38"/>
      <c r="D15" s="38"/>
      <c r="E15" s="249" t="str">
        <f>IF('Rekapitulace stavby'!E14="","",'Rekapitulace stavby'!E14)</f>
        <v>Vyplň údaj</v>
      </c>
      <c r="F15" s="250"/>
      <c r="G15" s="250"/>
      <c r="H15" s="250"/>
      <c r="I15" s="250"/>
      <c r="J15" s="250"/>
      <c r="K15" s="250"/>
      <c r="L15" s="250"/>
      <c r="M15" s="32" t="s">
        <v>31</v>
      </c>
      <c r="N15" s="38"/>
      <c r="O15" s="249" t="str">
        <f>IF('Rekapitulace stavby'!AN14="","",'Rekapitulace stavby'!AN14)</f>
        <v>Vyplň údaj</v>
      </c>
      <c r="P15" s="205"/>
      <c r="Q15" s="38"/>
      <c r="R15" s="39"/>
    </row>
    <row r="16" spans="1:66" s="1" customFormat="1" ht="6.95" customHeight="1"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9"/>
    </row>
    <row r="17" spans="2:18" s="1" customFormat="1" ht="14.45" customHeight="1">
      <c r="B17" s="37"/>
      <c r="C17" s="38"/>
      <c r="D17" s="32" t="s">
        <v>34</v>
      </c>
      <c r="E17" s="38"/>
      <c r="F17" s="38"/>
      <c r="G17" s="38"/>
      <c r="H17" s="38"/>
      <c r="I17" s="38"/>
      <c r="J17" s="38"/>
      <c r="K17" s="38"/>
      <c r="L17" s="38"/>
      <c r="M17" s="32" t="s">
        <v>28</v>
      </c>
      <c r="N17" s="38"/>
      <c r="O17" s="205" t="str">
        <f>IF('Rekapitulace stavby'!AN16="","",'Rekapitulace stavby'!AN16)</f>
        <v/>
      </c>
      <c r="P17" s="205"/>
      <c r="Q17" s="38"/>
      <c r="R17" s="39"/>
    </row>
    <row r="18" spans="2:18" s="1" customFormat="1" ht="18" customHeight="1">
      <c r="B18" s="37"/>
      <c r="C18" s="38"/>
      <c r="D18" s="38"/>
      <c r="E18" s="30" t="str">
        <f>IF('Rekapitulace stavby'!E17="","",'Rekapitulace stavby'!E17)</f>
        <v xml:space="preserve"> </v>
      </c>
      <c r="F18" s="38"/>
      <c r="G18" s="38"/>
      <c r="H18" s="38"/>
      <c r="I18" s="38"/>
      <c r="J18" s="38"/>
      <c r="K18" s="38"/>
      <c r="L18" s="38"/>
      <c r="M18" s="32" t="s">
        <v>31</v>
      </c>
      <c r="N18" s="38"/>
      <c r="O18" s="205" t="str">
        <f>IF('Rekapitulace stavby'!AN17="","",'Rekapitulace stavby'!AN17)</f>
        <v/>
      </c>
      <c r="P18" s="205"/>
      <c r="Q18" s="38"/>
      <c r="R18" s="39"/>
    </row>
    <row r="19" spans="2:18" s="1" customFormat="1" ht="6.95" customHeight="1"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9"/>
    </row>
    <row r="20" spans="2:18" s="1" customFormat="1" ht="14.45" customHeight="1">
      <c r="B20" s="37"/>
      <c r="C20" s="38"/>
      <c r="D20" s="32" t="s">
        <v>35</v>
      </c>
      <c r="E20" s="38"/>
      <c r="F20" s="38"/>
      <c r="G20" s="38"/>
      <c r="H20" s="38"/>
      <c r="I20" s="38"/>
      <c r="J20" s="38"/>
      <c r="K20" s="38"/>
      <c r="L20" s="38"/>
      <c r="M20" s="32" t="s">
        <v>28</v>
      </c>
      <c r="N20" s="38"/>
      <c r="O20" s="205" t="str">
        <f>IF('Rekapitulace stavby'!AN19="","",'Rekapitulace stavby'!AN19)</f>
        <v/>
      </c>
      <c r="P20" s="205"/>
      <c r="Q20" s="38"/>
      <c r="R20" s="39"/>
    </row>
    <row r="21" spans="2:18" s="1" customFormat="1" ht="18" customHeight="1">
      <c r="B21" s="37"/>
      <c r="C21" s="38"/>
      <c r="D21" s="38"/>
      <c r="E21" s="30" t="str">
        <f>IF('Rekapitulace stavby'!E20="","",'Rekapitulace stavby'!E20)</f>
        <v xml:space="preserve"> </v>
      </c>
      <c r="F21" s="38"/>
      <c r="G21" s="38"/>
      <c r="H21" s="38"/>
      <c r="I21" s="38"/>
      <c r="J21" s="38"/>
      <c r="K21" s="38"/>
      <c r="L21" s="38"/>
      <c r="M21" s="32" t="s">
        <v>31</v>
      </c>
      <c r="N21" s="38"/>
      <c r="O21" s="205" t="str">
        <f>IF('Rekapitulace stavby'!AN20="","",'Rekapitulace stavby'!AN20)</f>
        <v/>
      </c>
      <c r="P21" s="205"/>
      <c r="Q21" s="38"/>
      <c r="R21" s="39"/>
    </row>
    <row r="22" spans="2:18" s="1" customFormat="1" ht="6.95" customHeight="1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9"/>
    </row>
    <row r="23" spans="2:18" s="1" customFormat="1" ht="14.45" customHeight="1">
      <c r="B23" s="37"/>
      <c r="C23" s="38"/>
      <c r="D23" s="32" t="s">
        <v>36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9"/>
    </row>
    <row r="24" spans="2:18" s="1" customFormat="1" ht="16.5" customHeight="1">
      <c r="B24" s="37"/>
      <c r="C24" s="38"/>
      <c r="D24" s="38"/>
      <c r="E24" s="210" t="s">
        <v>5</v>
      </c>
      <c r="F24" s="210"/>
      <c r="G24" s="210"/>
      <c r="H24" s="210"/>
      <c r="I24" s="210"/>
      <c r="J24" s="210"/>
      <c r="K24" s="210"/>
      <c r="L24" s="210"/>
      <c r="M24" s="38"/>
      <c r="N24" s="38"/>
      <c r="O24" s="38"/>
      <c r="P24" s="38"/>
      <c r="Q24" s="38"/>
      <c r="R24" s="39"/>
    </row>
    <row r="25" spans="2:18" s="1" customFormat="1" ht="6.95" customHeight="1"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9"/>
    </row>
    <row r="26" spans="2:18" s="1" customFormat="1" ht="6.95" customHeight="1">
      <c r="B26" s="37"/>
      <c r="C26" s="38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38"/>
      <c r="R26" s="39"/>
    </row>
    <row r="27" spans="2:18" s="1" customFormat="1" ht="14.45" customHeight="1">
      <c r="B27" s="37"/>
      <c r="C27" s="38"/>
      <c r="D27" s="118" t="s">
        <v>107</v>
      </c>
      <c r="E27" s="38"/>
      <c r="F27" s="38"/>
      <c r="G27" s="38"/>
      <c r="H27" s="38"/>
      <c r="I27" s="38"/>
      <c r="J27" s="38"/>
      <c r="K27" s="38"/>
      <c r="L27" s="38"/>
      <c r="M27" s="211">
        <f>N88</f>
        <v>0</v>
      </c>
      <c r="N27" s="211"/>
      <c r="O27" s="211"/>
      <c r="P27" s="211"/>
      <c r="Q27" s="38"/>
      <c r="R27" s="39"/>
    </row>
    <row r="28" spans="2:18" s="1" customFormat="1" ht="14.45" customHeight="1">
      <c r="B28" s="37"/>
      <c r="C28" s="38"/>
      <c r="D28" s="36" t="s">
        <v>92</v>
      </c>
      <c r="E28" s="38"/>
      <c r="F28" s="38"/>
      <c r="G28" s="38"/>
      <c r="H28" s="38"/>
      <c r="I28" s="38"/>
      <c r="J28" s="38"/>
      <c r="K28" s="38"/>
      <c r="L28" s="38"/>
      <c r="M28" s="211">
        <f>N109</f>
        <v>0</v>
      </c>
      <c r="N28" s="211"/>
      <c r="O28" s="211"/>
      <c r="P28" s="211"/>
      <c r="Q28" s="38"/>
      <c r="R28" s="39"/>
    </row>
    <row r="29" spans="2:18" s="1" customFormat="1" ht="6.95" customHeight="1"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9"/>
    </row>
    <row r="30" spans="2:18" s="1" customFormat="1" ht="25.35" customHeight="1">
      <c r="B30" s="37"/>
      <c r="C30" s="38"/>
      <c r="D30" s="119" t="s">
        <v>39</v>
      </c>
      <c r="E30" s="38"/>
      <c r="F30" s="38"/>
      <c r="G30" s="38"/>
      <c r="H30" s="38"/>
      <c r="I30" s="38"/>
      <c r="J30" s="38"/>
      <c r="K30" s="38"/>
      <c r="L30" s="38"/>
      <c r="M30" s="251">
        <f>ROUND(M27+M28,2)</f>
        <v>0</v>
      </c>
      <c r="N30" s="246"/>
      <c r="O30" s="246"/>
      <c r="P30" s="246"/>
      <c r="Q30" s="38"/>
      <c r="R30" s="39"/>
    </row>
    <row r="31" spans="2:18" s="1" customFormat="1" ht="6.95" customHeight="1">
      <c r="B31" s="37"/>
      <c r="C31" s="38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38"/>
      <c r="R31" s="39"/>
    </row>
    <row r="32" spans="2:18" s="1" customFormat="1" ht="14.45" customHeight="1">
      <c r="B32" s="37"/>
      <c r="C32" s="38"/>
      <c r="D32" s="44" t="s">
        <v>40</v>
      </c>
      <c r="E32" s="44" t="s">
        <v>41</v>
      </c>
      <c r="F32" s="45">
        <v>0.21</v>
      </c>
      <c r="G32" s="120" t="s">
        <v>42</v>
      </c>
      <c r="H32" s="252">
        <f>(SUM(BE109:BE116)+SUM(BE134:BE361))</f>
        <v>0</v>
      </c>
      <c r="I32" s="246"/>
      <c r="J32" s="246"/>
      <c r="K32" s="38"/>
      <c r="L32" s="38"/>
      <c r="M32" s="252">
        <f>ROUND((SUM(BE109:BE116)+SUM(BE134:BE361)), 2)*F32</f>
        <v>0</v>
      </c>
      <c r="N32" s="246"/>
      <c r="O32" s="246"/>
      <c r="P32" s="246"/>
      <c r="Q32" s="38"/>
      <c r="R32" s="39"/>
    </row>
    <row r="33" spans="2:18" s="1" customFormat="1" ht="14.45" customHeight="1">
      <c r="B33" s="37"/>
      <c r="C33" s="38"/>
      <c r="D33" s="38"/>
      <c r="E33" s="44" t="s">
        <v>43</v>
      </c>
      <c r="F33" s="45">
        <v>0.15</v>
      </c>
      <c r="G33" s="120" t="s">
        <v>42</v>
      </c>
      <c r="H33" s="252">
        <f>(SUM(BF109:BF116)+SUM(BF134:BF361))</f>
        <v>0</v>
      </c>
      <c r="I33" s="246"/>
      <c r="J33" s="246"/>
      <c r="K33" s="38"/>
      <c r="L33" s="38"/>
      <c r="M33" s="252">
        <f>ROUND((SUM(BF109:BF116)+SUM(BF134:BF361)), 2)*F33</f>
        <v>0</v>
      </c>
      <c r="N33" s="246"/>
      <c r="O33" s="246"/>
      <c r="P33" s="246"/>
      <c r="Q33" s="38"/>
      <c r="R33" s="39"/>
    </row>
    <row r="34" spans="2:18" s="1" customFormat="1" ht="14.45" hidden="1" customHeight="1">
      <c r="B34" s="37"/>
      <c r="C34" s="38"/>
      <c r="D34" s="38"/>
      <c r="E34" s="44" t="s">
        <v>44</v>
      </c>
      <c r="F34" s="45">
        <v>0.21</v>
      </c>
      <c r="G34" s="120" t="s">
        <v>42</v>
      </c>
      <c r="H34" s="252">
        <f>(SUM(BG109:BG116)+SUM(BG134:BG361))</f>
        <v>0</v>
      </c>
      <c r="I34" s="246"/>
      <c r="J34" s="246"/>
      <c r="K34" s="38"/>
      <c r="L34" s="38"/>
      <c r="M34" s="252">
        <v>0</v>
      </c>
      <c r="N34" s="246"/>
      <c r="O34" s="246"/>
      <c r="P34" s="246"/>
      <c r="Q34" s="38"/>
      <c r="R34" s="39"/>
    </row>
    <row r="35" spans="2:18" s="1" customFormat="1" ht="14.45" hidden="1" customHeight="1">
      <c r="B35" s="37"/>
      <c r="C35" s="38"/>
      <c r="D35" s="38"/>
      <c r="E35" s="44" t="s">
        <v>45</v>
      </c>
      <c r="F35" s="45">
        <v>0.15</v>
      </c>
      <c r="G35" s="120" t="s">
        <v>42</v>
      </c>
      <c r="H35" s="252">
        <f>(SUM(BH109:BH116)+SUM(BH134:BH361))</f>
        <v>0</v>
      </c>
      <c r="I35" s="246"/>
      <c r="J35" s="246"/>
      <c r="K35" s="38"/>
      <c r="L35" s="38"/>
      <c r="M35" s="252">
        <v>0</v>
      </c>
      <c r="N35" s="246"/>
      <c r="O35" s="246"/>
      <c r="P35" s="246"/>
      <c r="Q35" s="38"/>
      <c r="R35" s="39"/>
    </row>
    <row r="36" spans="2:18" s="1" customFormat="1" ht="14.45" hidden="1" customHeight="1">
      <c r="B36" s="37"/>
      <c r="C36" s="38"/>
      <c r="D36" s="38"/>
      <c r="E36" s="44" t="s">
        <v>46</v>
      </c>
      <c r="F36" s="45">
        <v>0</v>
      </c>
      <c r="G36" s="120" t="s">
        <v>42</v>
      </c>
      <c r="H36" s="252">
        <f>(SUM(BI109:BI116)+SUM(BI134:BI361))</f>
        <v>0</v>
      </c>
      <c r="I36" s="246"/>
      <c r="J36" s="246"/>
      <c r="K36" s="38"/>
      <c r="L36" s="38"/>
      <c r="M36" s="252">
        <v>0</v>
      </c>
      <c r="N36" s="246"/>
      <c r="O36" s="246"/>
      <c r="P36" s="246"/>
      <c r="Q36" s="38"/>
      <c r="R36" s="39"/>
    </row>
    <row r="37" spans="2:18" s="1" customFormat="1" ht="6.95" customHeight="1"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9"/>
    </row>
    <row r="38" spans="2:18" s="1" customFormat="1" ht="25.35" customHeight="1">
      <c r="B38" s="37"/>
      <c r="C38" s="116"/>
      <c r="D38" s="121" t="s">
        <v>47</v>
      </c>
      <c r="E38" s="77"/>
      <c r="F38" s="77"/>
      <c r="G38" s="122" t="s">
        <v>48</v>
      </c>
      <c r="H38" s="123" t="s">
        <v>49</v>
      </c>
      <c r="I38" s="77"/>
      <c r="J38" s="77"/>
      <c r="K38" s="77"/>
      <c r="L38" s="253">
        <f>SUM(M30:M36)</f>
        <v>0</v>
      </c>
      <c r="M38" s="253"/>
      <c r="N38" s="253"/>
      <c r="O38" s="253"/>
      <c r="P38" s="254"/>
      <c r="Q38" s="116"/>
      <c r="R38" s="39"/>
    </row>
    <row r="39" spans="2:18" s="1" customFormat="1" ht="14.45" customHeight="1"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9"/>
    </row>
    <row r="40" spans="2:18" s="1" customFormat="1" ht="14.45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9"/>
    </row>
    <row r="41" spans="2:18" ht="13.5">
      <c r="B41" s="25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6"/>
    </row>
    <row r="42" spans="2:18" ht="13.5">
      <c r="B42" s="25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6"/>
    </row>
    <row r="43" spans="2:18" ht="13.5">
      <c r="B43" s="25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6"/>
    </row>
    <row r="44" spans="2:18" ht="13.5">
      <c r="B44" s="25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6"/>
    </row>
    <row r="45" spans="2:18" ht="13.5">
      <c r="B45" s="25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6"/>
    </row>
    <row r="46" spans="2:18" ht="13.5">
      <c r="B46" s="25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6"/>
    </row>
    <row r="47" spans="2:18" ht="13.5">
      <c r="B47" s="25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6"/>
    </row>
    <row r="48" spans="2:18" ht="13.5">
      <c r="B48" s="25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6"/>
    </row>
    <row r="49" spans="2:18" ht="13.5">
      <c r="B49" s="25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6"/>
    </row>
    <row r="50" spans="2:18" s="1" customFormat="1">
      <c r="B50" s="37"/>
      <c r="C50" s="38"/>
      <c r="D50" s="52" t="s">
        <v>50</v>
      </c>
      <c r="E50" s="53"/>
      <c r="F50" s="53"/>
      <c r="G50" s="53"/>
      <c r="H50" s="54"/>
      <c r="I50" s="38"/>
      <c r="J50" s="52" t="s">
        <v>51</v>
      </c>
      <c r="K50" s="53"/>
      <c r="L50" s="53"/>
      <c r="M50" s="53"/>
      <c r="N50" s="53"/>
      <c r="O50" s="53"/>
      <c r="P50" s="54"/>
      <c r="Q50" s="38"/>
      <c r="R50" s="39"/>
    </row>
    <row r="51" spans="2:18" ht="13.5">
      <c r="B51" s="25"/>
      <c r="C51" s="28"/>
      <c r="D51" s="55"/>
      <c r="E51" s="28"/>
      <c r="F51" s="28"/>
      <c r="G51" s="28"/>
      <c r="H51" s="56"/>
      <c r="I51" s="28"/>
      <c r="J51" s="55"/>
      <c r="K51" s="28"/>
      <c r="L51" s="28"/>
      <c r="M51" s="28"/>
      <c r="N51" s="28"/>
      <c r="O51" s="28"/>
      <c r="P51" s="56"/>
      <c r="Q51" s="28"/>
      <c r="R51" s="26"/>
    </row>
    <row r="52" spans="2:18" ht="13.5">
      <c r="B52" s="25"/>
      <c r="C52" s="28"/>
      <c r="D52" s="55"/>
      <c r="E52" s="28"/>
      <c r="F52" s="28"/>
      <c r="G52" s="28"/>
      <c r="H52" s="56"/>
      <c r="I52" s="28"/>
      <c r="J52" s="55"/>
      <c r="K52" s="28"/>
      <c r="L52" s="28"/>
      <c r="M52" s="28"/>
      <c r="N52" s="28"/>
      <c r="O52" s="28"/>
      <c r="P52" s="56"/>
      <c r="Q52" s="28"/>
      <c r="R52" s="26"/>
    </row>
    <row r="53" spans="2:18" ht="13.5">
      <c r="B53" s="25"/>
      <c r="C53" s="28"/>
      <c r="D53" s="55"/>
      <c r="E53" s="28"/>
      <c r="F53" s="28"/>
      <c r="G53" s="28"/>
      <c r="H53" s="56"/>
      <c r="I53" s="28"/>
      <c r="J53" s="55"/>
      <c r="K53" s="28"/>
      <c r="L53" s="28"/>
      <c r="M53" s="28"/>
      <c r="N53" s="28"/>
      <c r="O53" s="28"/>
      <c r="P53" s="56"/>
      <c r="Q53" s="28"/>
      <c r="R53" s="26"/>
    </row>
    <row r="54" spans="2:18" ht="13.5">
      <c r="B54" s="25"/>
      <c r="C54" s="28"/>
      <c r="D54" s="55"/>
      <c r="E54" s="28"/>
      <c r="F54" s="28"/>
      <c r="G54" s="28"/>
      <c r="H54" s="56"/>
      <c r="I54" s="28"/>
      <c r="J54" s="55"/>
      <c r="K54" s="28"/>
      <c r="L54" s="28"/>
      <c r="M54" s="28"/>
      <c r="N54" s="28"/>
      <c r="O54" s="28"/>
      <c r="P54" s="56"/>
      <c r="Q54" s="28"/>
      <c r="R54" s="26"/>
    </row>
    <row r="55" spans="2:18" ht="13.5">
      <c r="B55" s="25"/>
      <c r="C55" s="28"/>
      <c r="D55" s="55"/>
      <c r="E55" s="28"/>
      <c r="F55" s="28"/>
      <c r="G55" s="28"/>
      <c r="H55" s="56"/>
      <c r="I55" s="28"/>
      <c r="J55" s="55"/>
      <c r="K55" s="28"/>
      <c r="L55" s="28"/>
      <c r="M55" s="28"/>
      <c r="N55" s="28"/>
      <c r="O55" s="28"/>
      <c r="P55" s="56"/>
      <c r="Q55" s="28"/>
      <c r="R55" s="26"/>
    </row>
    <row r="56" spans="2:18" ht="13.5">
      <c r="B56" s="25"/>
      <c r="C56" s="28"/>
      <c r="D56" s="55"/>
      <c r="E56" s="28"/>
      <c r="F56" s="28"/>
      <c r="G56" s="28"/>
      <c r="H56" s="56"/>
      <c r="I56" s="28"/>
      <c r="J56" s="55"/>
      <c r="K56" s="28"/>
      <c r="L56" s="28"/>
      <c r="M56" s="28"/>
      <c r="N56" s="28"/>
      <c r="O56" s="28"/>
      <c r="P56" s="56"/>
      <c r="Q56" s="28"/>
      <c r="R56" s="26"/>
    </row>
    <row r="57" spans="2:18" ht="13.5">
      <c r="B57" s="25"/>
      <c r="C57" s="28"/>
      <c r="D57" s="55"/>
      <c r="E57" s="28"/>
      <c r="F57" s="28"/>
      <c r="G57" s="28"/>
      <c r="H57" s="56"/>
      <c r="I57" s="28"/>
      <c r="J57" s="55"/>
      <c r="K57" s="28"/>
      <c r="L57" s="28"/>
      <c r="M57" s="28"/>
      <c r="N57" s="28"/>
      <c r="O57" s="28"/>
      <c r="P57" s="56"/>
      <c r="Q57" s="28"/>
      <c r="R57" s="26"/>
    </row>
    <row r="58" spans="2:18" ht="13.5">
      <c r="B58" s="25"/>
      <c r="C58" s="28"/>
      <c r="D58" s="55"/>
      <c r="E58" s="28"/>
      <c r="F58" s="28"/>
      <c r="G58" s="28"/>
      <c r="H58" s="56"/>
      <c r="I58" s="28"/>
      <c r="J58" s="55"/>
      <c r="K58" s="28"/>
      <c r="L58" s="28"/>
      <c r="M58" s="28"/>
      <c r="N58" s="28"/>
      <c r="O58" s="28"/>
      <c r="P58" s="56"/>
      <c r="Q58" s="28"/>
      <c r="R58" s="26"/>
    </row>
    <row r="59" spans="2:18" s="1" customFormat="1">
      <c r="B59" s="37"/>
      <c r="C59" s="38"/>
      <c r="D59" s="57" t="s">
        <v>52</v>
      </c>
      <c r="E59" s="58"/>
      <c r="F59" s="58"/>
      <c r="G59" s="59" t="s">
        <v>53</v>
      </c>
      <c r="H59" s="60"/>
      <c r="I59" s="38"/>
      <c r="J59" s="57" t="s">
        <v>52</v>
      </c>
      <c r="K59" s="58"/>
      <c r="L59" s="58"/>
      <c r="M59" s="58"/>
      <c r="N59" s="59" t="s">
        <v>53</v>
      </c>
      <c r="O59" s="58"/>
      <c r="P59" s="60"/>
      <c r="Q59" s="38"/>
      <c r="R59" s="39"/>
    </row>
    <row r="60" spans="2:18" ht="13.5">
      <c r="B60" s="25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6"/>
    </row>
    <row r="61" spans="2:18" s="1" customFormat="1">
      <c r="B61" s="37"/>
      <c r="C61" s="38"/>
      <c r="D61" s="52" t="s">
        <v>54</v>
      </c>
      <c r="E61" s="53"/>
      <c r="F61" s="53"/>
      <c r="G61" s="53"/>
      <c r="H61" s="54"/>
      <c r="I61" s="38"/>
      <c r="J61" s="52" t="s">
        <v>55</v>
      </c>
      <c r="K61" s="53"/>
      <c r="L61" s="53"/>
      <c r="M61" s="53"/>
      <c r="N61" s="53"/>
      <c r="O61" s="53"/>
      <c r="P61" s="54"/>
      <c r="Q61" s="38"/>
      <c r="R61" s="39"/>
    </row>
    <row r="62" spans="2:18" ht="13.5">
      <c r="B62" s="25"/>
      <c r="C62" s="28"/>
      <c r="D62" s="55"/>
      <c r="E62" s="28"/>
      <c r="F62" s="28"/>
      <c r="G62" s="28"/>
      <c r="H62" s="56"/>
      <c r="I62" s="28"/>
      <c r="J62" s="55"/>
      <c r="K62" s="28"/>
      <c r="L62" s="28"/>
      <c r="M62" s="28"/>
      <c r="N62" s="28"/>
      <c r="O62" s="28"/>
      <c r="P62" s="56"/>
      <c r="Q62" s="28"/>
      <c r="R62" s="26"/>
    </row>
    <row r="63" spans="2:18" ht="13.5">
      <c r="B63" s="25"/>
      <c r="C63" s="28"/>
      <c r="D63" s="55"/>
      <c r="E63" s="28"/>
      <c r="F63" s="28"/>
      <c r="G63" s="28"/>
      <c r="H63" s="56"/>
      <c r="I63" s="28"/>
      <c r="J63" s="55"/>
      <c r="K63" s="28"/>
      <c r="L63" s="28"/>
      <c r="M63" s="28"/>
      <c r="N63" s="28"/>
      <c r="O63" s="28"/>
      <c r="P63" s="56"/>
      <c r="Q63" s="28"/>
      <c r="R63" s="26"/>
    </row>
    <row r="64" spans="2:18" ht="13.5">
      <c r="B64" s="25"/>
      <c r="C64" s="28"/>
      <c r="D64" s="55"/>
      <c r="E64" s="28"/>
      <c r="F64" s="28"/>
      <c r="G64" s="28"/>
      <c r="H64" s="56"/>
      <c r="I64" s="28"/>
      <c r="J64" s="55"/>
      <c r="K64" s="28"/>
      <c r="L64" s="28"/>
      <c r="M64" s="28"/>
      <c r="N64" s="28"/>
      <c r="O64" s="28"/>
      <c r="P64" s="56"/>
      <c r="Q64" s="28"/>
      <c r="R64" s="26"/>
    </row>
    <row r="65" spans="2:18" ht="13.5">
      <c r="B65" s="25"/>
      <c r="C65" s="28"/>
      <c r="D65" s="55"/>
      <c r="E65" s="28"/>
      <c r="F65" s="28"/>
      <c r="G65" s="28"/>
      <c r="H65" s="56"/>
      <c r="I65" s="28"/>
      <c r="J65" s="55"/>
      <c r="K65" s="28"/>
      <c r="L65" s="28"/>
      <c r="M65" s="28"/>
      <c r="N65" s="28"/>
      <c r="O65" s="28"/>
      <c r="P65" s="56"/>
      <c r="Q65" s="28"/>
      <c r="R65" s="26"/>
    </row>
    <row r="66" spans="2:18" ht="13.5">
      <c r="B66" s="25"/>
      <c r="C66" s="28"/>
      <c r="D66" s="55"/>
      <c r="E66" s="28"/>
      <c r="F66" s="28"/>
      <c r="G66" s="28"/>
      <c r="H66" s="56"/>
      <c r="I66" s="28"/>
      <c r="J66" s="55"/>
      <c r="K66" s="28"/>
      <c r="L66" s="28"/>
      <c r="M66" s="28"/>
      <c r="N66" s="28"/>
      <c r="O66" s="28"/>
      <c r="P66" s="56"/>
      <c r="Q66" s="28"/>
      <c r="R66" s="26"/>
    </row>
    <row r="67" spans="2:18" ht="13.5">
      <c r="B67" s="25"/>
      <c r="C67" s="28"/>
      <c r="D67" s="55"/>
      <c r="E67" s="28"/>
      <c r="F67" s="28"/>
      <c r="G67" s="28"/>
      <c r="H67" s="56"/>
      <c r="I67" s="28"/>
      <c r="J67" s="55"/>
      <c r="K67" s="28"/>
      <c r="L67" s="28"/>
      <c r="M67" s="28"/>
      <c r="N67" s="28"/>
      <c r="O67" s="28"/>
      <c r="P67" s="56"/>
      <c r="Q67" s="28"/>
      <c r="R67" s="26"/>
    </row>
    <row r="68" spans="2:18" ht="13.5">
      <c r="B68" s="25"/>
      <c r="C68" s="28"/>
      <c r="D68" s="55"/>
      <c r="E68" s="28"/>
      <c r="F68" s="28"/>
      <c r="G68" s="28"/>
      <c r="H68" s="56"/>
      <c r="I68" s="28"/>
      <c r="J68" s="55"/>
      <c r="K68" s="28"/>
      <c r="L68" s="28"/>
      <c r="M68" s="28"/>
      <c r="N68" s="28"/>
      <c r="O68" s="28"/>
      <c r="P68" s="56"/>
      <c r="Q68" s="28"/>
      <c r="R68" s="26"/>
    </row>
    <row r="69" spans="2:18" ht="13.5">
      <c r="B69" s="25"/>
      <c r="C69" s="28"/>
      <c r="D69" s="55"/>
      <c r="E69" s="28"/>
      <c r="F69" s="28"/>
      <c r="G69" s="28"/>
      <c r="H69" s="56"/>
      <c r="I69" s="28"/>
      <c r="J69" s="55"/>
      <c r="K69" s="28"/>
      <c r="L69" s="28"/>
      <c r="M69" s="28"/>
      <c r="N69" s="28"/>
      <c r="O69" s="28"/>
      <c r="P69" s="56"/>
      <c r="Q69" s="28"/>
      <c r="R69" s="26"/>
    </row>
    <row r="70" spans="2:18" s="1" customFormat="1">
      <c r="B70" s="37"/>
      <c r="C70" s="38"/>
      <c r="D70" s="57" t="s">
        <v>52</v>
      </c>
      <c r="E70" s="58"/>
      <c r="F70" s="58"/>
      <c r="G70" s="59" t="s">
        <v>53</v>
      </c>
      <c r="H70" s="60"/>
      <c r="I70" s="38"/>
      <c r="J70" s="57" t="s">
        <v>52</v>
      </c>
      <c r="K70" s="58"/>
      <c r="L70" s="58"/>
      <c r="M70" s="58"/>
      <c r="N70" s="59" t="s">
        <v>53</v>
      </c>
      <c r="O70" s="58"/>
      <c r="P70" s="60"/>
      <c r="Q70" s="38"/>
      <c r="R70" s="39"/>
    </row>
    <row r="71" spans="2:18" s="1" customFormat="1" ht="14.45" customHeight="1"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3"/>
    </row>
    <row r="75" spans="2:18" s="1" customFormat="1" ht="6.95" customHeight="1"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6"/>
    </row>
    <row r="76" spans="2:18" s="1" customFormat="1" ht="36.950000000000003" customHeight="1">
      <c r="B76" s="37"/>
      <c r="C76" s="201" t="s">
        <v>108</v>
      </c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39"/>
    </row>
    <row r="77" spans="2:18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9"/>
    </row>
    <row r="78" spans="2:18" s="1" customFormat="1" ht="30" customHeight="1">
      <c r="B78" s="37"/>
      <c r="C78" s="32" t="s">
        <v>19</v>
      </c>
      <c r="D78" s="38"/>
      <c r="E78" s="38"/>
      <c r="F78" s="244" t="str">
        <f>F6</f>
        <v>Pardubice-ulice Marie Majerové - rekonstrulce HV přípojky C002</v>
      </c>
      <c r="G78" s="245"/>
      <c r="H78" s="245"/>
      <c r="I78" s="245"/>
      <c r="J78" s="245"/>
      <c r="K78" s="245"/>
      <c r="L78" s="245"/>
      <c r="M78" s="245"/>
      <c r="N78" s="245"/>
      <c r="O78" s="245"/>
      <c r="P78" s="245"/>
      <c r="Q78" s="38"/>
      <c r="R78" s="39"/>
    </row>
    <row r="79" spans="2:18" s="1" customFormat="1" ht="36.950000000000003" customHeight="1">
      <c r="B79" s="37"/>
      <c r="C79" s="71" t="s">
        <v>105</v>
      </c>
      <c r="D79" s="38"/>
      <c r="E79" s="38"/>
      <c r="F79" s="221" t="str">
        <f>F7</f>
        <v>ST - stavební</v>
      </c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38"/>
      <c r="R79" s="39"/>
    </row>
    <row r="80" spans="2:18" s="1" customFormat="1" ht="6.95" customHeight="1"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9"/>
    </row>
    <row r="81" spans="2:47" s="1" customFormat="1" ht="18" customHeight="1">
      <c r="B81" s="37"/>
      <c r="C81" s="32" t="s">
        <v>23</v>
      </c>
      <c r="D81" s="38"/>
      <c r="E81" s="38"/>
      <c r="F81" s="30" t="str">
        <f>F9</f>
        <v>Pardubice</v>
      </c>
      <c r="G81" s="38"/>
      <c r="H81" s="38"/>
      <c r="I81" s="38"/>
      <c r="J81" s="38"/>
      <c r="K81" s="32" t="s">
        <v>25</v>
      </c>
      <c r="L81" s="38"/>
      <c r="M81" s="248" t="str">
        <f>IF(O9="","",O9)</f>
        <v>4. 4. 2016</v>
      </c>
      <c r="N81" s="248"/>
      <c r="O81" s="248"/>
      <c r="P81" s="248"/>
      <c r="Q81" s="38"/>
      <c r="R81" s="39"/>
    </row>
    <row r="82" spans="2:47" s="1" customFormat="1" ht="6.95" customHeight="1"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9"/>
    </row>
    <row r="83" spans="2:47" s="1" customFormat="1">
      <c r="B83" s="37"/>
      <c r="C83" s="32" t="s">
        <v>27</v>
      </c>
      <c r="D83" s="38"/>
      <c r="E83" s="38"/>
      <c r="F83" s="30" t="str">
        <f>E12</f>
        <v xml:space="preserve"> </v>
      </c>
      <c r="G83" s="38"/>
      <c r="H83" s="38"/>
      <c r="I83" s="38"/>
      <c r="J83" s="38"/>
      <c r="K83" s="32" t="s">
        <v>34</v>
      </c>
      <c r="L83" s="38"/>
      <c r="M83" s="205" t="str">
        <f>E18</f>
        <v xml:space="preserve"> </v>
      </c>
      <c r="N83" s="205"/>
      <c r="O83" s="205"/>
      <c r="P83" s="205"/>
      <c r="Q83" s="205"/>
      <c r="R83" s="39"/>
    </row>
    <row r="84" spans="2:47" s="1" customFormat="1" ht="14.45" customHeight="1">
      <c r="B84" s="37"/>
      <c r="C84" s="32" t="s">
        <v>32</v>
      </c>
      <c r="D84" s="38"/>
      <c r="E84" s="38"/>
      <c r="F84" s="30" t="str">
        <f>IF(E15="","",E15)</f>
        <v>Vyplň údaj</v>
      </c>
      <c r="G84" s="38"/>
      <c r="H84" s="38"/>
      <c r="I84" s="38"/>
      <c r="J84" s="38"/>
      <c r="K84" s="32" t="s">
        <v>35</v>
      </c>
      <c r="L84" s="38"/>
      <c r="M84" s="205" t="str">
        <f>E21</f>
        <v xml:space="preserve"> </v>
      </c>
      <c r="N84" s="205"/>
      <c r="O84" s="205"/>
      <c r="P84" s="205"/>
      <c r="Q84" s="205"/>
      <c r="R84" s="39"/>
    </row>
    <row r="85" spans="2:47" s="1" customFormat="1" ht="10.35" customHeight="1"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9"/>
    </row>
    <row r="86" spans="2:47" s="1" customFormat="1" ht="29.25" customHeight="1">
      <c r="B86" s="37"/>
      <c r="C86" s="255" t="s">
        <v>109</v>
      </c>
      <c r="D86" s="256"/>
      <c r="E86" s="256"/>
      <c r="F86" s="256"/>
      <c r="G86" s="256"/>
      <c r="H86" s="116"/>
      <c r="I86" s="116"/>
      <c r="J86" s="116"/>
      <c r="K86" s="116"/>
      <c r="L86" s="116"/>
      <c r="M86" s="116"/>
      <c r="N86" s="255" t="s">
        <v>110</v>
      </c>
      <c r="O86" s="256"/>
      <c r="P86" s="256"/>
      <c r="Q86" s="256"/>
      <c r="R86" s="39"/>
    </row>
    <row r="87" spans="2:47" s="1" customFormat="1" ht="10.35" customHeight="1"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9"/>
    </row>
    <row r="88" spans="2:47" s="1" customFormat="1" ht="29.25" customHeight="1">
      <c r="B88" s="37"/>
      <c r="C88" s="124" t="s">
        <v>111</v>
      </c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240">
        <f>N134</f>
        <v>0</v>
      </c>
      <c r="O88" s="257"/>
      <c r="P88" s="257"/>
      <c r="Q88" s="257"/>
      <c r="R88" s="39"/>
      <c r="AU88" s="21" t="s">
        <v>112</v>
      </c>
    </row>
    <row r="89" spans="2:47" s="6" customFormat="1" ht="24.95" customHeight="1">
      <c r="B89" s="125"/>
      <c r="C89" s="126"/>
      <c r="D89" s="127" t="s">
        <v>113</v>
      </c>
      <c r="E89" s="126"/>
      <c r="F89" s="126"/>
      <c r="G89" s="126"/>
      <c r="H89" s="126"/>
      <c r="I89" s="126"/>
      <c r="J89" s="126"/>
      <c r="K89" s="126"/>
      <c r="L89" s="126"/>
      <c r="M89" s="126"/>
      <c r="N89" s="258">
        <f>N135</f>
        <v>0</v>
      </c>
      <c r="O89" s="259"/>
      <c r="P89" s="259"/>
      <c r="Q89" s="259"/>
      <c r="R89" s="128"/>
    </row>
    <row r="90" spans="2:47" s="7" customFormat="1" ht="19.899999999999999" customHeight="1">
      <c r="B90" s="129"/>
      <c r="C90" s="130"/>
      <c r="D90" s="104" t="s">
        <v>114</v>
      </c>
      <c r="E90" s="130"/>
      <c r="F90" s="130"/>
      <c r="G90" s="130"/>
      <c r="H90" s="130"/>
      <c r="I90" s="130"/>
      <c r="J90" s="130"/>
      <c r="K90" s="130"/>
      <c r="L90" s="130"/>
      <c r="M90" s="130"/>
      <c r="N90" s="236">
        <f>N136</f>
        <v>0</v>
      </c>
      <c r="O90" s="260"/>
      <c r="P90" s="260"/>
      <c r="Q90" s="260"/>
      <c r="R90" s="131"/>
    </row>
    <row r="91" spans="2:47" s="7" customFormat="1" ht="19.899999999999999" customHeight="1">
      <c r="B91" s="129"/>
      <c r="C91" s="130"/>
      <c r="D91" s="104" t="s">
        <v>115</v>
      </c>
      <c r="E91" s="130"/>
      <c r="F91" s="130"/>
      <c r="G91" s="130"/>
      <c r="H91" s="130"/>
      <c r="I91" s="130"/>
      <c r="J91" s="130"/>
      <c r="K91" s="130"/>
      <c r="L91" s="130"/>
      <c r="M91" s="130"/>
      <c r="N91" s="236">
        <f>N194</f>
        <v>0</v>
      </c>
      <c r="O91" s="260"/>
      <c r="P91" s="260"/>
      <c r="Q91" s="260"/>
      <c r="R91" s="131"/>
    </row>
    <row r="92" spans="2:47" s="7" customFormat="1" ht="19.899999999999999" customHeight="1">
      <c r="B92" s="129"/>
      <c r="C92" s="130"/>
      <c r="D92" s="104" t="s">
        <v>116</v>
      </c>
      <c r="E92" s="130"/>
      <c r="F92" s="130"/>
      <c r="G92" s="130"/>
      <c r="H92" s="130"/>
      <c r="I92" s="130"/>
      <c r="J92" s="130"/>
      <c r="K92" s="130"/>
      <c r="L92" s="130"/>
      <c r="M92" s="130"/>
      <c r="N92" s="236">
        <f>N201</f>
        <v>0</v>
      </c>
      <c r="O92" s="260"/>
      <c r="P92" s="260"/>
      <c r="Q92" s="260"/>
      <c r="R92" s="131"/>
    </row>
    <row r="93" spans="2:47" s="7" customFormat="1" ht="19.899999999999999" customHeight="1">
      <c r="B93" s="129"/>
      <c r="C93" s="130"/>
      <c r="D93" s="104" t="s">
        <v>117</v>
      </c>
      <c r="E93" s="130"/>
      <c r="F93" s="130"/>
      <c r="G93" s="130"/>
      <c r="H93" s="130"/>
      <c r="I93" s="130"/>
      <c r="J93" s="130"/>
      <c r="K93" s="130"/>
      <c r="L93" s="130"/>
      <c r="M93" s="130"/>
      <c r="N93" s="236">
        <f>N204</f>
        <v>0</v>
      </c>
      <c r="O93" s="260"/>
      <c r="P93" s="260"/>
      <c r="Q93" s="260"/>
      <c r="R93" s="131"/>
    </row>
    <row r="94" spans="2:47" s="7" customFormat="1" ht="19.899999999999999" customHeight="1">
      <c r="B94" s="129"/>
      <c r="C94" s="130"/>
      <c r="D94" s="104" t="s">
        <v>118</v>
      </c>
      <c r="E94" s="130"/>
      <c r="F94" s="130"/>
      <c r="G94" s="130"/>
      <c r="H94" s="130"/>
      <c r="I94" s="130"/>
      <c r="J94" s="130"/>
      <c r="K94" s="130"/>
      <c r="L94" s="130"/>
      <c r="M94" s="130"/>
      <c r="N94" s="236">
        <f>N221</f>
        <v>0</v>
      </c>
      <c r="O94" s="260"/>
      <c r="P94" s="260"/>
      <c r="Q94" s="260"/>
      <c r="R94" s="131"/>
    </row>
    <row r="95" spans="2:47" s="7" customFormat="1" ht="19.899999999999999" customHeight="1">
      <c r="B95" s="129"/>
      <c r="C95" s="130"/>
      <c r="D95" s="104" t="s">
        <v>119</v>
      </c>
      <c r="E95" s="130"/>
      <c r="F95" s="130"/>
      <c r="G95" s="130"/>
      <c r="H95" s="130"/>
      <c r="I95" s="130"/>
      <c r="J95" s="130"/>
      <c r="K95" s="130"/>
      <c r="L95" s="130"/>
      <c r="M95" s="130"/>
      <c r="N95" s="236">
        <f>N236</f>
        <v>0</v>
      </c>
      <c r="O95" s="260"/>
      <c r="P95" s="260"/>
      <c r="Q95" s="260"/>
      <c r="R95" s="131"/>
    </row>
    <row r="96" spans="2:47" s="7" customFormat="1" ht="19.899999999999999" customHeight="1">
      <c r="B96" s="129"/>
      <c r="C96" s="130"/>
      <c r="D96" s="104" t="s">
        <v>120</v>
      </c>
      <c r="E96" s="130"/>
      <c r="F96" s="130"/>
      <c r="G96" s="130"/>
      <c r="H96" s="130"/>
      <c r="I96" s="130"/>
      <c r="J96" s="130"/>
      <c r="K96" s="130"/>
      <c r="L96" s="130"/>
      <c r="M96" s="130"/>
      <c r="N96" s="236">
        <f>N249</f>
        <v>0</v>
      </c>
      <c r="O96" s="260"/>
      <c r="P96" s="260"/>
      <c r="Q96" s="260"/>
      <c r="R96" s="131"/>
    </row>
    <row r="97" spans="2:65" s="7" customFormat="1" ht="19.899999999999999" customHeight="1">
      <c r="B97" s="129"/>
      <c r="C97" s="130"/>
      <c r="D97" s="104" t="s">
        <v>121</v>
      </c>
      <c r="E97" s="130"/>
      <c r="F97" s="130"/>
      <c r="G97" s="130"/>
      <c r="H97" s="130"/>
      <c r="I97" s="130"/>
      <c r="J97" s="130"/>
      <c r="K97" s="130"/>
      <c r="L97" s="130"/>
      <c r="M97" s="130"/>
      <c r="N97" s="236">
        <f>N265</f>
        <v>0</v>
      </c>
      <c r="O97" s="260"/>
      <c r="P97" s="260"/>
      <c r="Q97" s="260"/>
      <c r="R97" s="131"/>
    </row>
    <row r="98" spans="2:65" s="7" customFormat="1" ht="19.899999999999999" customHeight="1">
      <c r="B98" s="129"/>
      <c r="C98" s="130"/>
      <c r="D98" s="104" t="s">
        <v>122</v>
      </c>
      <c r="E98" s="130"/>
      <c r="F98" s="130"/>
      <c r="G98" s="130"/>
      <c r="H98" s="130"/>
      <c r="I98" s="130"/>
      <c r="J98" s="130"/>
      <c r="K98" s="130"/>
      <c r="L98" s="130"/>
      <c r="M98" s="130"/>
      <c r="N98" s="236">
        <f>N304</f>
        <v>0</v>
      </c>
      <c r="O98" s="260"/>
      <c r="P98" s="260"/>
      <c r="Q98" s="260"/>
      <c r="R98" s="131"/>
    </row>
    <row r="99" spans="2:65" s="7" customFormat="1" ht="19.899999999999999" customHeight="1">
      <c r="B99" s="129"/>
      <c r="C99" s="130"/>
      <c r="D99" s="104" t="s">
        <v>123</v>
      </c>
      <c r="E99" s="130"/>
      <c r="F99" s="130"/>
      <c r="G99" s="130"/>
      <c r="H99" s="130"/>
      <c r="I99" s="130"/>
      <c r="J99" s="130"/>
      <c r="K99" s="130"/>
      <c r="L99" s="130"/>
      <c r="M99" s="130"/>
      <c r="N99" s="236">
        <f>N325</f>
        <v>0</v>
      </c>
      <c r="O99" s="260"/>
      <c r="P99" s="260"/>
      <c r="Q99" s="260"/>
      <c r="R99" s="131"/>
    </row>
    <row r="100" spans="2:65" s="6" customFormat="1" ht="24.95" customHeight="1">
      <c r="B100" s="125"/>
      <c r="C100" s="126"/>
      <c r="D100" s="127" t="s">
        <v>124</v>
      </c>
      <c r="E100" s="126"/>
      <c r="F100" s="126"/>
      <c r="G100" s="126"/>
      <c r="H100" s="126"/>
      <c r="I100" s="126"/>
      <c r="J100" s="126"/>
      <c r="K100" s="126"/>
      <c r="L100" s="126"/>
      <c r="M100" s="126"/>
      <c r="N100" s="258">
        <f>N336</f>
        <v>0</v>
      </c>
      <c r="O100" s="259"/>
      <c r="P100" s="259"/>
      <c r="Q100" s="259"/>
      <c r="R100" s="128"/>
    </row>
    <row r="101" spans="2:65" s="7" customFormat="1" ht="19.899999999999999" customHeight="1">
      <c r="B101" s="129"/>
      <c r="C101" s="130"/>
      <c r="D101" s="104" t="s">
        <v>125</v>
      </c>
      <c r="E101" s="130"/>
      <c r="F101" s="130"/>
      <c r="G101" s="130"/>
      <c r="H101" s="130"/>
      <c r="I101" s="130"/>
      <c r="J101" s="130"/>
      <c r="K101" s="130"/>
      <c r="L101" s="130"/>
      <c r="M101" s="130"/>
      <c r="N101" s="236">
        <f>N337</f>
        <v>0</v>
      </c>
      <c r="O101" s="260"/>
      <c r="P101" s="260"/>
      <c r="Q101" s="260"/>
      <c r="R101" s="131"/>
    </row>
    <row r="102" spans="2:65" s="6" customFormat="1" ht="24.95" customHeight="1">
      <c r="B102" s="125"/>
      <c r="C102" s="126"/>
      <c r="D102" s="127" t="s">
        <v>126</v>
      </c>
      <c r="E102" s="126"/>
      <c r="F102" s="126"/>
      <c r="G102" s="126"/>
      <c r="H102" s="126"/>
      <c r="I102" s="126"/>
      <c r="J102" s="126"/>
      <c r="K102" s="126"/>
      <c r="L102" s="126"/>
      <c r="M102" s="126"/>
      <c r="N102" s="258">
        <f>N344</f>
        <v>0</v>
      </c>
      <c r="O102" s="259"/>
      <c r="P102" s="259"/>
      <c r="Q102" s="259"/>
      <c r="R102" s="128"/>
    </row>
    <row r="103" spans="2:65" s="7" customFormat="1" ht="19.899999999999999" customHeight="1">
      <c r="B103" s="129"/>
      <c r="C103" s="130"/>
      <c r="D103" s="104" t="s">
        <v>127</v>
      </c>
      <c r="E103" s="130"/>
      <c r="F103" s="130"/>
      <c r="G103" s="130"/>
      <c r="H103" s="130"/>
      <c r="I103" s="130"/>
      <c r="J103" s="130"/>
      <c r="K103" s="130"/>
      <c r="L103" s="130"/>
      <c r="M103" s="130"/>
      <c r="N103" s="236">
        <f>N345</f>
        <v>0</v>
      </c>
      <c r="O103" s="260"/>
      <c r="P103" s="260"/>
      <c r="Q103" s="260"/>
      <c r="R103" s="131"/>
    </row>
    <row r="104" spans="2:65" s="6" customFormat="1" ht="24.95" customHeight="1">
      <c r="B104" s="125"/>
      <c r="C104" s="126"/>
      <c r="D104" s="127" t="s">
        <v>128</v>
      </c>
      <c r="E104" s="126"/>
      <c r="F104" s="126"/>
      <c r="G104" s="126"/>
      <c r="H104" s="126"/>
      <c r="I104" s="126"/>
      <c r="J104" s="126"/>
      <c r="K104" s="126"/>
      <c r="L104" s="126"/>
      <c r="M104" s="126"/>
      <c r="N104" s="258">
        <f>N347</f>
        <v>0</v>
      </c>
      <c r="O104" s="259"/>
      <c r="P104" s="259"/>
      <c r="Q104" s="259"/>
      <c r="R104" s="128"/>
    </row>
    <row r="105" spans="2:65" s="6" customFormat="1" ht="24.95" customHeight="1">
      <c r="B105" s="125"/>
      <c r="C105" s="126"/>
      <c r="D105" s="127" t="s">
        <v>129</v>
      </c>
      <c r="E105" s="126"/>
      <c r="F105" s="126"/>
      <c r="G105" s="126"/>
      <c r="H105" s="126"/>
      <c r="I105" s="126"/>
      <c r="J105" s="126"/>
      <c r="K105" s="126"/>
      <c r="L105" s="126"/>
      <c r="M105" s="126"/>
      <c r="N105" s="258">
        <f>N349</f>
        <v>0</v>
      </c>
      <c r="O105" s="259"/>
      <c r="P105" s="259"/>
      <c r="Q105" s="259"/>
      <c r="R105" s="128"/>
    </row>
    <row r="106" spans="2:65" s="7" customFormat="1" ht="19.899999999999999" customHeight="1">
      <c r="B106" s="129"/>
      <c r="C106" s="130"/>
      <c r="D106" s="104" t="s">
        <v>130</v>
      </c>
      <c r="E106" s="130"/>
      <c r="F106" s="130"/>
      <c r="G106" s="130"/>
      <c r="H106" s="130"/>
      <c r="I106" s="130"/>
      <c r="J106" s="130"/>
      <c r="K106" s="130"/>
      <c r="L106" s="130"/>
      <c r="M106" s="130"/>
      <c r="N106" s="236">
        <f>N350</f>
        <v>0</v>
      </c>
      <c r="O106" s="260"/>
      <c r="P106" s="260"/>
      <c r="Q106" s="260"/>
      <c r="R106" s="131"/>
    </row>
    <row r="107" spans="2:65" s="7" customFormat="1" ht="19.899999999999999" customHeight="1">
      <c r="B107" s="129"/>
      <c r="C107" s="130"/>
      <c r="D107" s="104" t="s">
        <v>131</v>
      </c>
      <c r="E107" s="130"/>
      <c r="F107" s="130"/>
      <c r="G107" s="130"/>
      <c r="H107" s="130"/>
      <c r="I107" s="130"/>
      <c r="J107" s="130"/>
      <c r="K107" s="130"/>
      <c r="L107" s="130"/>
      <c r="M107" s="130"/>
      <c r="N107" s="236">
        <f>N354</f>
        <v>0</v>
      </c>
      <c r="O107" s="260"/>
      <c r="P107" s="260"/>
      <c r="Q107" s="260"/>
      <c r="R107" s="131"/>
    </row>
    <row r="108" spans="2:65" s="1" customFormat="1" ht="21.75" customHeight="1"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9"/>
    </row>
    <row r="109" spans="2:65" s="1" customFormat="1" ht="29.25" customHeight="1">
      <c r="B109" s="37"/>
      <c r="C109" s="124" t="s">
        <v>132</v>
      </c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257">
        <f>ROUND(N110+N111+N112+N113+N114+N115,2)</f>
        <v>0</v>
      </c>
      <c r="O109" s="261"/>
      <c r="P109" s="261"/>
      <c r="Q109" s="261"/>
      <c r="R109" s="39"/>
      <c r="T109" s="132"/>
      <c r="U109" s="133" t="s">
        <v>40</v>
      </c>
    </row>
    <row r="110" spans="2:65" s="1" customFormat="1" ht="18" customHeight="1">
      <c r="B110" s="134"/>
      <c r="C110" s="135"/>
      <c r="D110" s="237" t="s">
        <v>133</v>
      </c>
      <c r="E110" s="262"/>
      <c r="F110" s="262"/>
      <c r="G110" s="262"/>
      <c r="H110" s="262"/>
      <c r="I110" s="135"/>
      <c r="J110" s="135"/>
      <c r="K110" s="135"/>
      <c r="L110" s="135"/>
      <c r="M110" s="135"/>
      <c r="N110" s="235">
        <f>ROUND(N88*T110,2)</f>
        <v>0</v>
      </c>
      <c r="O110" s="263"/>
      <c r="P110" s="263"/>
      <c r="Q110" s="263"/>
      <c r="R110" s="137"/>
      <c r="S110" s="138"/>
      <c r="T110" s="139"/>
      <c r="U110" s="140" t="s">
        <v>41</v>
      </c>
      <c r="V110" s="138"/>
      <c r="W110" s="138"/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138"/>
      <c r="AI110" s="138"/>
      <c r="AJ110" s="138"/>
      <c r="AK110" s="138"/>
      <c r="AL110" s="138"/>
      <c r="AM110" s="138"/>
      <c r="AN110" s="138"/>
      <c r="AO110" s="138"/>
      <c r="AP110" s="138"/>
      <c r="AQ110" s="138"/>
      <c r="AR110" s="138"/>
      <c r="AS110" s="138"/>
      <c r="AT110" s="138"/>
      <c r="AU110" s="138"/>
      <c r="AV110" s="138"/>
      <c r="AW110" s="138"/>
      <c r="AX110" s="138"/>
      <c r="AY110" s="141" t="s">
        <v>134</v>
      </c>
      <c r="AZ110" s="138"/>
      <c r="BA110" s="138"/>
      <c r="BB110" s="138"/>
      <c r="BC110" s="138"/>
      <c r="BD110" s="138"/>
      <c r="BE110" s="142">
        <f t="shared" ref="BE110:BE115" si="0">IF(U110="základní",N110,0)</f>
        <v>0</v>
      </c>
      <c r="BF110" s="142">
        <f t="shared" ref="BF110:BF115" si="1">IF(U110="snížená",N110,0)</f>
        <v>0</v>
      </c>
      <c r="BG110" s="142">
        <f t="shared" ref="BG110:BG115" si="2">IF(U110="zákl. přenesená",N110,0)</f>
        <v>0</v>
      </c>
      <c r="BH110" s="142">
        <f t="shared" ref="BH110:BH115" si="3">IF(U110="sníž. přenesená",N110,0)</f>
        <v>0</v>
      </c>
      <c r="BI110" s="142">
        <f t="shared" ref="BI110:BI115" si="4">IF(U110="nulová",N110,0)</f>
        <v>0</v>
      </c>
      <c r="BJ110" s="141" t="s">
        <v>84</v>
      </c>
      <c r="BK110" s="138"/>
      <c r="BL110" s="138"/>
      <c r="BM110" s="138"/>
    </row>
    <row r="111" spans="2:65" s="1" customFormat="1" ht="18" customHeight="1">
      <c r="B111" s="134"/>
      <c r="C111" s="135"/>
      <c r="D111" s="237" t="s">
        <v>135</v>
      </c>
      <c r="E111" s="262"/>
      <c r="F111" s="262"/>
      <c r="G111" s="262"/>
      <c r="H111" s="262"/>
      <c r="I111" s="135"/>
      <c r="J111" s="135"/>
      <c r="K111" s="135"/>
      <c r="L111" s="135"/>
      <c r="M111" s="135"/>
      <c r="N111" s="235">
        <f>ROUND(N88*T111,2)</f>
        <v>0</v>
      </c>
      <c r="O111" s="263"/>
      <c r="P111" s="263"/>
      <c r="Q111" s="263"/>
      <c r="R111" s="137"/>
      <c r="S111" s="138"/>
      <c r="T111" s="139"/>
      <c r="U111" s="140" t="s">
        <v>41</v>
      </c>
      <c r="V111" s="138"/>
      <c r="W111" s="138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41" t="s">
        <v>134</v>
      </c>
      <c r="AZ111" s="138"/>
      <c r="BA111" s="138"/>
      <c r="BB111" s="138"/>
      <c r="BC111" s="138"/>
      <c r="BD111" s="138"/>
      <c r="BE111" s="142">
        <f t="shared" si="0"/>
        <v>0</v>
      </c>
      <c r="BF111" s="142">
        <f t="shared" si="1"/>
        <v>0</v>
      </c>
      <c r="BG111" s="142">
        <f t="shared" si="2"/>
        <v>0</v>
      </c>
      <c r="BH111" s="142">
        <f t="shared" si="3"/>
        <v>0</v>
      </c>
      <c r="BI111" s="142">
        <f t="shared" si="4"/>
        <v>0</v>
      </c>
      <c r="BJ111" s="141" t="s">
        <v>84</v>
      </c>
      <c r="BK111" s="138"/>
      <c r="BL111" s="138"/>
      <c r="BM111" s="138"/>
    </row>
    <row r="112" spans="2:65" s="1" customFormat="1" ht="18" customHeight="1">
      <c r="B112" s="134"/>
      <c r="C112" s="135"/>
      <c r="D112" s="237" t="s">
        <v>136</v>
      </c>
      <c r="E112" s="262"/>
      <c r="F112" s="262"/>
      <c r="G112" s="262"/>
      <c r="H112" s="262"/>
      <c r="I112" s="135"/>
      <c r="J112" s="135"/>
      <c r="K112" s="135"/>
      <c r="L112" s="135"/>
      <c r="M112" s="135"/>
      <c r="N112" s="235">
        <f>ROUND(N88*T112,2)</f>
        <v>0</v>
      </c>
      <c r="O112" s="263"/>
      <c r="P112" s="263"/>
      <c r="Q112" s="263"/>
      <c r="R112" s="137"/>
      <c r="S112" s="138"/>
      <c r="T112" s="139"/>
      <c r="U112" s="140" t="s">
        <v>41</v>
      </c>
      <c r="V112" s="138"/>
      <c r="W112" s="13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138"/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41" t="s">
        <v>134</v>
      </c>
      <c r="AZ112" s="138"/>
      <c r="BA112" s="138"/>
      <c r="BB112" s="138"/>
      <c r="BC112" s="138"/>
      <c r="BD112" s="138"/>
      <c r="BE112" s="142">
        <f t="shared" si="0"/>
        <v>0</v>
      </c>
      <c r="BF112" s="142">
        <f t="shared" si="1"/>
        <v>0</v>
      </c>
      <c r="BG112" s="142">
        <f t="shared" si="2"/>
        <v>0</v>
      </c>
      <c r="BH112" s="142">
        <f t="shared" si="3"/>
        <v>0</v>
      </c>
      <c r="BI112" s="142">
        <f t="shared" si="4"/>
        <v>0</v>
      </c>
      <c r="BJ112" s="141" t="s">
        <v>84</v>
      </c>
      <c r="BK112" s="138"/>
      <c r="BL112" s="138"/>
      <c r="BM112" s="138"/>
    </row>
    <row r="113" spans="2:65" s="1" customFormat="1" ht="18" customHeight="1">
      <c r="B113" s="134"/>
      <c r="C113" s="135"/>
      <c r="D113" s="237" t="s">
        <v>137</v>
      </c>
      <c r="E113" s="262"/>
      <c r="F113" s="262"/>
      <c r="G113" s="262"/>
      <c r="H113" s="262"/>
      <c r="I113" s="135"/>
      <c r="J113" s="135"/>
      <c r="K113" s="135"/>
      <c r="L113" s="135"/>
      <c r="M113" s="135"/>
      <c r="N113" s="235">
        <f>ROUND(N88*T113,2)</f>
        <v>0</v>
      </c>
      <c r="O113" s="263"/>
      <c r="P113" s="263"/>
      <c r="Q113" s="263"/>
      <c r="R113" s="137"/>
      <c r="S113" s="138"/>
      <c r="T113" s="139"/>
      <c r="U113" s="140" t="s">
        <v>41</v>
      </c>
      <c r="V113" s="138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41" t="s">
        <v>134</v>
      </c>
      <c r="AZ113" s="138"/>
      <c r="BA113" s="138"/>
      <c r="BB113" s="138"/>
      <c r="BC113" s="138"/>
      <c r="BD113" s="138"/>
      <c r="BE113" s="142">
        <f t="shared" si="0"/>
        <v>0</v>
      </c>
      <c r="BF113" s="142">
        <f t="shared" si="1"/>
        <v>0</v>
      </c>
      <c r="BG113" s="142">
        <f t="shared" si="2"/>
        <v>0</v>
      </c>
      <c r="BH113" s="142">
        <f t="shared" si="3"/>
        <v>0</v>
      </c>
      <c r="BI113" s="142">
        <f t="shared" si="4"/>
        <v>0</v>
      </c>
      <c r="BJ113" s="141" t="s">
        <v>84</v>
      </c>
      <c r="BK113" s="138"/>
      <c r="BL113" s="138"/>
      <c r="BM113" s="138"/>
    </row>
    <row r="114" spans="2:65" s="1" customFormat="1" ht="18" customHeight="1">
      <c r="B114" s="134"/>
      <c r="C114" s="135"/>
      <c r="D114" s="237" t="s">
        <v>138</v>
      </c>
      <c r="E114" s="262"/>
      <c r="F114" s="262"/>
      <c r="G114" s="262"/>
      <c r="H114" s="262"/>
      <c r="I114" s="135"/>
      <c r="J114" s="135"/>
      <c r="K114" s="135"/>
      <c r="L114" s="135"/>
      <c r="M114" s="135"/>
      <c r="N114" s="235">
        <f>ROUND(N88*T114,2)</f>
        <v>0</v>
      </c>
      <c r="O114" s="263"/>
      <c r="P114" s="263"/>
      <c r="Q114" s="263"/>
      <c r="R114" s="137"/>
      <c r="S114" s="138"/>
      <c r="T114" s="139"/>
      <c r="U114" s="140" t="s">
        <v>41</v>
      </c>
      <c r="V114" s="138"/>
      <c r="W114" s="138"/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138"/>
      <c r="AI114" s="138"/>
      <c r="AJ114" s="138"/>
      <c r="AK114" s="138"/>
      <c r="AL114" s="138"/>
      <c r="AM114" s="138"/>
      <c r="AN114" s="138"/>
      <c r="AO114" s="138"/>
      <c r="AP114" s="138"/>
      <c r="AQ114" s="138"/>
      <c r="AR114" s="138"/>
      <c r="AS114" s="138"/>
      <c r="AT114" s="138"/>
      <c r="AU114" s="138"/>
      <c r="AV114" s="138"/>
      <c r="AW114" s="138"/>
      <c r="AX114" s="138"/>
      <c r="AY114" s="141" t="s">
        <v>134</v>
      </c>
      <c r="AZ114" s="138"/>
      <c r="BA114" s="138"/>
      <c r="BB114" s="138"/>
      <c r="BC114" s="138"/>
      <c r="BD114" s="138"/>
      <c r="BE114" s="142">
        <f t="shared" si="0"/>
        <v>0</v>
      </c>
      <c r="BF114" s="142">
        <f t="shared" si="1"/>
        <v>0</v>
      </c>
      <c r="BG114" s="142">
        <f t="shared" si="2"/>
        <v>0</v>
      </c>
      <c r="BH114" s="142">
        <f t="shared" si="3"/>
        <v>0</v>
      </c>
      <c r="BI114" s="142">
        <f t="shared" si="4"/>
        <v>0</v>
      </c>
      <c r="BJ114" s="141" t="s">
        <v>84</v>
      </c>
      <c r="BK114" s="138"/>
      <c r="BL114" s="138"/>
      <c r="BM114" s="138"/>
    </row>
    <row r="115" spans="2:65" s="1" customFormat="1" ht="18" customHeight="1">
      <c r="B115" s="134"/>
      <c r="C115" s="135"/>
      <c r="D115" s="136" t="s">
        <v>139</v>
      </c>
      <c r="E115" s="135"/>
      <c r="F115" s="135"/>
      <c r="G115" s="135"/>
      <c r="H115" s="135"/>
      <c r="I115" s="135"/>
      <c r="J115" s="135"/>
      <c r="K115" s="135"/>
      <c r="L115" s="135"/>
      <c r="M115" s="135"/>
      <c r="N115" s="235">
        <f>ROUND(N88*T115,2)</f>
        <v>0</v>
      </c>
      <c r="O115" s="263"/>
      <c r="P115" s="263"/>
      <c r="Q115" s="263"/>
      <c r="R115" s="137"/>
      <c r="S115" s="138"/>
      <c r="T115" s="143"/>
      <c r="U115" s="144" t="s">
        <v>41</v>
      </c>
      <c r="V115" s="138"/>
      <c r="W115" s="13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/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41" t="s">
        <v>140</v>
      </c>
      <c r="AZ115" s="138"/>
      <c r="BA115" s="138"/>
      <c r="BB115" s="138"/>
      <c r="BC115" s="138"/>
      <c r="BD115" s="138"/>
      <c r="BE115" s="142">
        <f t="shared" si="0"/>
        <v>0</v>
      </c>
      <c r="BF115" s="142">
        <f t="shared" si="1"/>
        <v>0</v>
      </c>
      <c r="BG115" s="142">
        <f t="shared" si="2"/>
        <v>0</v>
      </c>
      <c r="BH115" s="142">
        <f t="shared" si="3"/>
        <v>0</v>
      </c>
      <c r="BI115" s="142">
        <f t="shared" si="4"/>
        <v>0</v>
      </c>
      <c r="BJ115" s="141" t="s">
        <v>84</v>
      </c>
      <c r="BK115" s="138"/>
      <c r="BL115" s="138"/>
      <c r="BM115" s="138"/>
    </row>
    <row r="116" spans="2:65" s="1" customFormat="1" ht="13.5"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9"/>
    </row>
    <row r="117" spans="2:65" s="1" customFormat="1" ht="29.25" customHeight="1">
      <c r="B117" s="37"/>
      <c r="C117" s="115" t="s">
        <v>97</v>
      </c>
      <c r="D117" s="116"/>
      <c r="E117" s="116"/>
      <c r="F117" s="116"/>
      <c r="G117" s="116"/>
      <c r="H117" s="116"/>
      <c r="I117" s="116"/>
      <c r="J117" s="116"/>
      <c r="K117" s="116"/>
      <c r="L117" s="241">
        <f>ROUND(SUM(N88+N109),2)</f>
        <v>0</v>
      </c>
      <c r="M117" s="241"/>
      <c r="N117" s="241"/>
      <c r="O117" s="241"/>
      <c r="P117" s="241"/>
      <c r="Q117" s="241"/>
      <c r="R117" s="39"/>
    </row>
    <row r="118" spans="2:65" s="1" customFormat="1" ht="6.95" customHeight="1">
      <c r="B118" s="61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22" spans="2:65" s="1" customFormat="1" ht="6.95" customHeight="1">
      <c r="B122" s="64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6"/>
    </row>
    <row r="123" spans="2:65" s="1" customFormat="1" ht="36.950000000000003" customHeight="1">
      <c r="B123" s="37"/>
      <c r="C123" s="201" t="s">
        <v>141</v>
      </c>
      <c r="D123" s="246"/>
      <c r="E123" s="246"/>
      <c r="F123" s="246"/>
      <c r="G123" s="246"/>
      <c r="H123" s="246"/>
      <c r="I123" s="246"/>
      <c r="J123" s="246"/>
      <c r="K123" s="246"/>
      <c r="L123" s="246"/>
      <c r="M123" s="246"/>
      <c r="N123" s="246"/>
      <c r="O123" s="246"/>
      <c r="P123" s="246"/>
      <c r="Q123" s="246"/>
      <c r="R123" s="39"/>
    </row>
    <row r="124" spans="2:65" s="1" customFormat="1" ht="6.95" customHeight="1">
      <c r="B124" s="37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9"/>
    </row>
    <row r="125" spans="2:65" s="1" customFormat="1" ht="30" customHeight="1">
      <c r="B125" s="37"/>
      <c r="C125" s="32" t="s">
        <v>19</v>
      </c>
      <c r="D125" s="38"/>
      <c r="E125" s="38"/>
      <c r="F125" s="244" t="str">
        <f>F6</f>
        <v>Pardubice-ulice Marie Majerové - rekonstrulce HV přípojky C002</v>
      </c>
      <c r="G125" s="245"/>
      <c r="H125" s="245"/>
      <c r="I125" s="245"/>
      <c r="J125" s="245"/>
      <c r="K125" s="245"/>
      <c r="L125" s="245"/>
      <c r="M125" s="245"/>
      <c r="N125" s="245"/>
      <c r="O125" s="245"/>
      <c r="P125" s="245"/>
      <c r="Q125" s="38"/>
      <c r="R125" s="39"/>
    </row>
    <row r="126" spans="2:65" s="1" customFormat="1" ht="36.950000000000003" customHeight="1">
      <c r="B126" s="37"/>
      <c r="C126" s="71" t="s">
        <v>105</v>
      </c>
      <c r="D126" s="38"/>
      <c r="E126" s="38"/>
      <c r="F126" s="221" t="str">
        <f>F7</f>
        <v>ST - stavební</v>
      </c>
      <c r="G126" s="246"/>
      <c r="H126" s="246"/>
      <c r="I126" s="246"/>
      <c r="J126" s="246"/>
      <c r="K126" s="246"/>
      <c r="L126" s="246"/>
      <c r="M126" s="246"/>
      <c r="N126" s="246"/>
      <c r="O126" s="246"/>
      <c r="P126" s="246"/>
      <c r="Q126" s="38"/>
      <c r="R126" s="39"/>
    </row>
    <row r="127" spans="2:65" s="1" customFormat="1" ht="6.95" customHeight="1">
      <c r="B127" s="37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9"/>
    </row>
    <row r="128" spans="2:65" s="1" customFormat="1" ht="18" customHeight="1">
      <c r="B128" s="37"/>
      <c r="C128" s="32" t="s">
        <v>23</v>
      </c>
      <c r="D128" s="38"/>
      <c r="E128" s="38"/>
      <c r="F128" s="30" t="str">
        <f>F9</f>
        <v>Pardubice</v>
      </c>
      <c r="G128" s="38"/>
      <c r="H128" s="38"/>
      <c r="I128" s="38"/>
      <c r="J128" s="38"/>
      <c r="K128" s="32" t="s">
        <v>25</v>
      </c>
      <c r="L128" s="38"/>
      <c r="M128" s="248" t="str">
        <f>IF(O9="","",O9)</f>
        <v>4. 4. 2016</v>
      </c>
      <c r="N128" s="248"/>
      <c r="O128" s="248"/>
      <c r="P128" s="248"/>
      <c r="Q128" s="38"/>
      <c r="R128" s="39"/>
    </row>
    <row r="129" spans="2:65" s="1" customFormat="1" ht="6.95" customHeight="1">
      <c r="B129" s="37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9"/>
    </row>
    <row r="130" spans="2:65" s="1" customFormat="1">
      <c r="B130" s="37"/>
      <c r="C130" s="32" t="s">
        <v>27</v>
      </c>
      <c r="D130" s="38"/>
      <c r="E130" s="38"/>
      <c r="F130" s="30" t="str">
        <f>E12</f>
        <v xml:space="preserve"> </v>
      </c>
      <c r="G130" s="38"/>
      <c r="H130" s="38"/>
      <c r="I130" s="38"/>
      <c r="J130" s="38"/>
      <c r="K130" s="32" t="s">
        <v>34</v>
      </c>
      <c r="L130" s="38"/>
      <c r="M130" s="205" t="str">
        <f>E18</f>
        <v xml:space="preserve"> </v>
      </c>
      <c r="N130" s="205"/>
      <c r="O130" s="205"/>
      <c r="P130" s="205"/>
      <c r="Q130" s="205"/>
      <c r="R130" s="39"/>
    </row>
    <row r="131" spans="2:65" s="1" customFormat="1" ht="14.45" customHeight="1">
      <c r="B131" s="37"/>
      <c r="C131" s="32" t="s">
        <v>32</v>
      </c>
      <c r="D131" s="38"/>
      <c r="E131" s="38"/>
      <c r="F131" s="30" t="str">
        <f>IF(E15="","",E15)</f>
        <v>Vyplň údaj</v>
      </c>
      <c r="G131" s="38"/>
      <c r="H131" s="38"/>
      <c r="I131" s="38"/>
      <c r="J131" s="38"/>
      <c r="K131" s="32" t="s">
        <v>35</v>
      </c>
      <c r="L131" s="38"/>
      <c r="M131" s="205" t="str">
        <f>E21</f>
        <v xml:space="preserve"> </v>
      </c>
      <c r="N131" s="205"/>
      <c r="O131" s="205"/>
      <c r="P131" s="205"/>
      <c r="Q131" s="205"/>
      <c r="R131" s="39"/>
    </row>
    <row r="132" spans="2:65" s="1" customFormat="1" ht="10.35" customHeight="1">
      <c r="B132" s="37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9"/>
    </row>
    <row r="133" spans="2:65" s="8" customFormat="1" ht="29.25" customHeight="1">
      <c r="B133" s="145"/>
      <c r="C133" s="146" t="s">
        <v>142</v>
      </c>
      <c r="D133" s="147" t="s">
        <v>143</v>
      </c>
      <c r="E133" s="147" t="s">
        <v>58</v>
      </c>
      <c r="F133" s="264" t="s">
        <v>144</v>
      </c>
      <c r="G133" s="264"/>
      <c r="H133" s="264"/>
      <c r="I133" s="264"/>
      <c r="J133" s="147" t="s">
        <v>145</v>
      </c>
      <c r="K133" s="147" t="s">
        <v>146</v>
      </c>
      <c r="L133" s="264" t="s">
        <v>147</v>
      </c>
      <c r="M133" s="264"/>
      <c r="N133" s="264" t="s">
        <v>110</v>
      </c>
      <c r="O133" s="264"/>
      <c r="P133" s="264"/>
      <c r="Q133" s="265"/>
      <c r="R133" s="148"/>
      <c r="T133" s="78" t="s">
        <v>148</v>
      </c>
      <c r="U133" s="79" t="s">
        <v>40</v>
      </c>
      <c r="V133" s="79" t="s">
        <v>149</v>
      </c>
      <c r="W133" s="79" t="s">
        <v>150</v>
      </c>
      <c r="X133" s="79" t="s">
        <v>151</v>
      </c>
      <c r="Y133" s="79" t="s">
        <v>152</v>
      </c>
      <c r="Z133" s="79" t="s">
        <v>153</v>
      </c>
      <c r="AA133" s="80" t="s">
        <v>154</v>
      </c>
    </row>
    <row r="134" spans="2:65" s="1" customFormat="1" ht="29.25" customHeight="1">
      <c r="B134" s="37"/>
      <c r="C134" s="82" t="s">
        <v>107</v>
      </c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282">
        <f>BK134</f>
        <v>0</v>
      </c>
      <c r="O134" s="283"/>
      <c r="P134" s="283"/>
      <c r="Q134" s="283"/>
      <c r="R134" s="39"/>
      <c r="T134" s="81"/>
      <c r="U134" s="53"/>
      <c r="V134" s="53"/>
      <c r="W134" s="149">
        <f>W135+W336+W344+W347+W349+W362</f>
        <v>0</v>
      </c>
      <c r="X134" s="53"/>
      <c r="Y134" s="149">
        <f>Y135+Y336+Y344+Y347+Y349+Y362</f>
        <v>273.27662605</v>
      </c>
      <c r="Z134" s="53"/>
      <c r="AA134" s="150">
        <f>AA135+AA336+AA344+AA347+AA349+AA362</f>
        <v>77.411439999999999</v>
      </c>
      <c r="AT134" s="21" t="s">
        <v>75</v>
      </c>
      <c r="AU134" s="21" t="s">
        <v>112</v>
      </c>
      <c r="BK134" s="151">
        <f>BK135+BK336+BK344+BK347+BK349+BK362</f>
        <v>0</v>
      </c>
    </row>
    <row r="135" spans="2:65" s="9" customFormat="1" ht="37.35" customHeight="1">
      <c r="B135" s="152"/>
      <c r="C135" s="153"/>
      <c r="D135" s="154" t="s">
        <v>113</v>
      </c>
      <c r="E135" s="154"/>
      <c r="F135" s="154"/>
      <c r="G135" s="154"/>
      <c r="H135" s="154"/>
      <c r="I135" s="154"/>
      <c r="J135" s="154"/>
      <c r="K135" s="154"/>
      <c r="L135" s="154"/>
      <c r="M135" s="154"/>
      <c r="N135" s="284">
        <f>BK135</f>
        <v>0</v>
      </c>
      <c r="O135" s="258"/>
      <c r="P135" s="258"/>
      <c r="Q135" s="258"/>
      <c r="R135" s="155"/>
      <c r="T135" s="156"/>
      <c r="U135" s="153"/>
      <c r="V135" s="153"/>
      <c r="W135" s="157">
        <f>W136+W194+W201+W204+W221+W236+W249+W265+W304+W325</f>
        <v>0</v>
      </c>
      <c r="X135" s="153"/>
      <c r="Y135" s="157">
        <f>Y136+Y194+Y201+Y204+Y221+Y236+Y249+Y265+Y304+Y325</f>
        <v>273.27003404999999</v>
      </c>
      <c r="Z135" s="153"/>
      <c r="AA135" s="158">
        <f>AA136+AA194+AA201+AA204+AA221+AA236+AA249+AA265+AA304+AA325</f>
        <v>77.411439999999999</v>
      </c>
      <c r="AR135" s="159" t="s">
        <v>84</v>
      </c>
      <c r="AT135" s="160" t="s">
        <v>75</v>
      </c>
      <c r="AU135" s="160" t="s">
        <v>76</v>
      </c>
      <c r="AY135" s="159" t="s">
        <v>155</v>
      </c>
      <c r="BK135" s="161">
        <f>BK136+BK194+BK201+BK204+BK221+BK236+BK249+BK265+BK304+BK325</f>
        <v>0</v>
      </c>
    </row>
    <row r="136" spans="2:65" s="9" customFormat="1" ht="19.899999999999999" customHeight="1">
      <c r="B136" s="152"/>
      <c r="C136" s="153"/>
      <c r="D136" s="162" t="s">
        <v>114</v>
      </c>
      <c r="E136" s="162"/>
      <c r="F136" s="162"/>
      <c r="G136" s="162"/>
      <c r="H136" s="162"/>
      <c r="I136" s="162"/>
      <c r="J136" s="162"/>
      <c r="K136" s="162"/>
      <c r="L136" s="162"/>
      <c r="M136" s="162"/>
      <c r="N136" s="285">
        <f>BK136</f>
        <v>0</v>
      </c>
      <c r="O136" s="286"/>
      <c r="P136" s="286"/>
      <c r="Q136" s="286"/>
      <c r="R136" s="155"/>
      <c r="T136" s="156"/>
      <c r="U136" s="153"/>
      <c r="V136" s="153"/>
      <c r="W136" s="157">
        <f>SUM(W137:W193)</f>
        <v>0</v>
      </c>
      <c r="X136" s="153"/>
      <c r="Y136" s="157">
        <f>SUM(Y137:Y193)</f>
        <v>121.352403</v>
      </c>
      <c r="Z136" s="153"/>
      <c r="AA136" s="158">
        <f>SUM(AA137:AA193)</f>
        <v>0</v>
      </c>
      <c r="AR136" s="159" t="s">
        <v>84</v>
      </c>
      <c r="AT136" s="160" t="s">
        <v>75</v>
      </c>
      <c r="AU136" s="160" t="s">
        <v>84</v>
      </c>
      <c r="AY136" s="159" t="s">
        <v>155</v>
      </c>
      <c r="BK136" s="161">
        <f>SUM(BK137:BK193)</f>
        <v>0</v>
      </c>
    </row>
    <row r="137" spans="2:65" s="1" customFormat="1" ht="25.5" customHeight="1">
      <c r="B137" s="134"/>
      <c r="C137" s="163" t="s">
        <v>156</v>
      </c>
      <c r="D137" s="163" t="s">
        <v>157</v>
      </c>
      <c r="E137" s="164" t="s">
        <v>158</v>
      </c>
      <c r="F137" s="266" t="s">
        <v>159</v>
      </c>
      <c r="G137" s="266"/>
      <c r="H137" s="266"/>
      <c r="I137" s="266"/>
      <c r="J137" s="165" t="s">
        <v>160</v>
      </c>
      <c r="K137" s="166">
        <v>30</v>
      </c>
      <c r="L137" s="267">
        <v>0</v>
      </c>
      <c r="M137" s="267"/>
      <c r="N137" s="268">
        <f>ROUND(L137*K137,2)</f>
        <v>0</v>
      </c>
      <c r="O137" s="268"/>
      <c r="P137" s="268"/>
      <c r="Q137" s="268"/>
      <c r="R137" s="137"/>
      <c r="T137" s="167" t="s">
        <v>5</v>
      </c>
      <c r="U137" s="46" t="s">
        <v>41</v>
      </c>
      <c r="V137" s="38"/>
      <c r="W137" s="168">
        <f>V137*K137</f>
        <v>0</v>
      </c>
      <c r="X137" s="168">
        <v>6.053E-2</v>
      </c>
      <c r="Y137" s="168">
        <f>X137*K137</f>
        <v>1.8159000000000001</v>
      </c>
      <c r="Z137" s="168">
        <v>0</v>
      </c>
      <c r="AA137" s="169">
        <f>Z137*K137</f>
        <v>0</v>
      </c>
      <c r="AR137" s="21" t="s">
        <v>161</v>
      </c>
      <c r="AT137" s="21" t="s">
        <v>157</v>
      </c>
      <c r="AU137" s="21" t="s">
        <v>103</v>
      </c>
      <c r="AY137" s="21" t="s">
        <v>155</v>
      </c>
      <c r="BE137" s="108">
        <f>IF(U137="základní",N137,0)</f>
        <v>0</v>
      </c>
      <c r="BF137" s="108">
        <f>IF(U137="snížená",N137,0)</f>
        <v>0</v>
      </c>
      <c r="BG137" s="108">
        <f>IF(U137="zákl. přenesená",N137,0)</f>
        <v>0</v>
      </c>
      <c r="BH137" s="108">
        <f>IF(U137="sníž. přenesená",N137,0)</f>
        <v>0</v>
      </c>
      <c r="BI137" s="108">
        <f>IF(U137="nulová",N137,0)</f>
        <v>0</v>
      </c>
      <c r="BJ137" s="21" t="s">
        <v>84</v>
      </c>
      <c r="BK137" s="108">
        <f>ROUND(L137*K137,2)</f>
        <v>0</v>
      </c>
      <c r="BL137" s="21" t="s">
        <v>161</v>
      </c>
      <c r="BM137" s="21" t="s">
        <v>162</v>
      </c>
    </row>
    <row r="138" spans="2:65" s="10" customFormat="1" ht="16.5" customHeight="1">
      <c r="B138" s="170"/>
      <c r="C138" s="171"/>
      <c r="D138" s="171"/>
      <c r="E138" s="172" t="s">
        <v>5</v>
      </c>
      <c r="F138" s="269" t="s">
        <v>163</v>
      </c>
      <c r="G138" s="270"/>
      <c r="H138" s="270"/>
      <c r="I138" s="270"/>
      <c r="J138" s="171"/>
      <c r="K138" s="173">
        <v>30</v>
      </c>
      <c r="L138" s="171"/>
      <c r="M138" s="171"/>
      <c r="N138" s="171"/>
      <c r="O138" s="171"/>
      <c r="P138" s="171"/>
      <c r="Q138" s="171"/>
      <c r="R138" s="174"/>
      <c r="T138" s="175"/>
      <c r="U138" s="171"/>
      <c r="V138" s="171"/>
      <c r="W138" s="171"/>
      <c r="X138" s="171"/>
      <c r="Y138" s="171"/>
      <c r="Z138" s="171"/>
      <c r="AA138" s="176"/>
      <c r="AT138" s="177" t="s">
        <v>164</v>
      </c>
      <c r="AU138" s="177" t="s">
        <v>103</v>
      </c>
      <c r="AV138" s="10" t="s">
        <v>103</v>
      </c>
      <c r="AW138" s="10" t="s">
        <v>165</v>
      </c>
      <c r="AX138" s="10" t="s">
        <v>84</v>
      </c>
      <c r="AY138" s="177" t="s">
        <v>155</v>
      </c>
    </row>
    <row r="139" spans="2:65" s="1" customFormat="1" ht="25.5" customHeight="1">
      <c r="B139" s="134"/>
      <c r="C139" s="163" t="s">
        <v>166</v>
      </c>
      <c r="D139" s="163" t="s">
        <v>157</v>
      </c>
      <c r="E139" s="164" t="s">
        <v>167</v>
      </c>
      <c r="F139" s="266" t="s">
        <v>168</v>
      </c>
      <c r="G139" s="266"/>
      <c r="H139" s="266"/>
      <c r="I139" s="266"/>
      <c r="J139" s="165" t="s">
        <v>169</v>
      </c>
      <c r="K139" s="166">
        <v>30</v>
      </c>
      <c r="L139" s="267">
        <v>0</v>
      </c>
      <c r="M139" s="267"/>
      <c r="N139" s="268">
        <f>ROUND(L139*K139,2)</f>
        <v>0</v>
      </c>
      <c r="O139" s="268"/>
      <c r="P139" s="268"/>
      <c r="Q139" s="268"/>
      <c r="R139" s="137"/>
      <c r="T139" s="167" t="s">
        <v>5</v>
      </c>
      <c r="U139" s="46" t="s">
        <v>41</v>
      </c>
      <c r="V139" s="38"/>
      <c r="W139" s="168">
        <f>V139*K139</f>
        <v>0</v>
      </c>
      <c r="X139" s="168">
        <v>0</v>
      </c>
      <c r="Y139" s="168">
        <f>X139*K139</f>
        <v>0</v>
      </c>
      <c r="Z139" s="168">
        <v>0</v>
      </c>
      <c r="AA139" s="169">
        <f>Z139*K139</f>
        <v>0</v>
      </c>
      <c r="AR139" s="21" t="s">
        <v>161</v>
      </c>
      <c r="AT139" s="21" t="s">
        <v>157</v>
      </c>
      <c r="AU139" s="21" t="s">
        <v>103</v>
      </c>
      <c r="AY139" s="21" t="s">
        <v>155</v>
      </c>
      <c r="BE139" s="108">
        <f>IF(U139="základní",N139,0)</f>
        <v>0</v>
      </c>
      <c r="BF139" s="108">
        <f>IF(U139="snížená",N139,0)</f>
        <v>0</v>
      </c>
      <c r="BG139" s="108">
        <f>IF(U139="zákl. přenesená",N139,0)</f>
        <v>0</v>
      </c>
      <c r="BH139" s="108">
        <f>IF(U139="sníž. přenesená",N139,0)</f>
        <v>0</v>
      </c>
      <c r="BI139" s="108">
        <f>IF(U139="nulová",N139,0)</f>
        <v>0</v>
      </c>
      <c r="BJ139" s="21" t="s">
        <v>84</v>
      </c>
      <c r="BK139" s="108">
        <f>ROUND(L139*K139,2)</f>
        <v>0</v>
      </c>
      <c r="BL139" s="21" t="s">
        <v>161</v>
      </c>
      <c r="BM139" s="21" t="s">
        <v>170</v>
      </c>
    </row>
    <row r="140" spans="2:65" s="1" customFormat="1" ht="25.5" customHeight="1">
      <c r="B140" s="134"/>
      <c r="C140" s="163" t="s">
        <v>171</v>
      </c>
      <c r="D140" s="163" t="s">
        <v>157</v>
      </c>
      <c r="E140" s="164" t="s">
        <v>172</v>
      </c>
      <c r="F140" s="266" t="s">
        <v>173</v>
      </c>
      <c r="G140" s="266"/>
      <c r="H140" s="266"/>
      <c r="I140" s="266"/>
      <c r="J140" s="165" t="s">
        <v>169</v>
      </c>
      <c r="K140" s="166">
        <v>98.01</v>
      </c>
      <c r="L140" s="267">
        <v>0</v>
      </c>
      <c r="M140" s="267"/>
      <c r="N140" s="268">
        <f>ROUND(L140*K140,2)</f>
        <v>0</v>
      </c>
      <c r="O140" s="268"/>
      <c r="P140" s="268"/>
      <c r="Q140" s="268"/>
      <c r="R140" s="137"/>
      <c r="T140" s="167" t="s">
        <v>5</v>
      </c>
      <c r="U140" s="46" t="s">
        <v>41</v>
      </c>
      <c r="V140" s="38"/>
      <c r="W140" s="168">
        <f>V140*K140</f>
        <v>0</v>
      </c>
      <c r="X140" s="168">
        <v>0</v>
      </c>
      <c r="Y140" s="168">
        <f>X140*K140</f>
        <v>0</v>
      </c>
      <c r="Z140" s="168">
        <v>0</v>
      </c>
      <c r="AA140" s="169">
        <f>Z140*K140</f>
        <v>0</v>
      </c>
      <c r="AR140" s="21" t="s">
        <v>161</v>
      </c>
      <c r="AT140" s="21" t="s">
        <v>157</v>
      </c>
      <c r="AU140" s="21" t="s">
        <v>103</v>
      </c>
      <c r="AY140" s="21" t="s">
        <v>155</v>
      </c>
      <c r="BE140" s="108">
        <f>IF(U140="základní",N140,0)</f>
        <v>0</v>
      </c>
      <c r="BF140" s="108">
        <f>IF(U140="snížená",N140,0)</f>
        <v>0</v>
      </c>
      <c r="BG140" s="108">
        <f>IF(U140="zákl. přenesená",N140,0)</f>
        <v>0</v>
      </c>
      <c r="BH140" s="108">
        <f>IF(U140="sníž. přenesená",N140,0)</f>
        <v>0</v>
      </c>
      <c r="BI140" s="108">
        <f>IF(U140="nulová",N140,0)</f>
        <v>0</v>
      </c>
      <c r="BJ140" s="21" t="s">
        <v>84</v>
      </c>
      <c r="BK140" s="108">
        <f>ROUND(L140*K140,2)</f>
        <v>0</v>
      </c>
      <c r="BL140" s="21" t="s">
        <v>161</v>
      </c>
      <c r="BM140" s="21" t="s">
        <v>174</v>
      </c>
    </row>
    <row r="141" spans="2:65" s="10" customFormat="1" ht="16.5" customHeight="1">
      <c r="B141" s="170"/>
      <c r="C141" s="171"/>
      <c r="D141" s="171"/>
      <c r="E141" s="172" t="s">
        <v>5</v>
      </c>
      <c r="F141" s="269" t="s">
        <v>175</v>
      </c>
      <c r="G141" s="270"/>
      <c r="H141" s="270"/>
      <c r="I141" s="270"/>
      <c r="J141" s="171"/>
      <c r="K141" s="173">
        <v>89.76</v>
      </c>
      <c r="L141" s="171"/>
      <c r="M141" s="171"/>
      <c r="N141" s="171"/>
      <c r="O141" s="171"/>
      <c r="P141" s="171"/>
      <c r="Q141" s="171"/>
      <c r="R141" s="174"/>
      <c r="T141" s="175"/>
      <c r="U141" s="171"/>
      <c r="V141" s="171"/>
      <c r="W141" s="171"/>
      <c r="X141" s="171"/>
      <c r="Y141" s="171"/>
      <c r="Z141" s="171"/>
      <c r="AA141" s="176"/>
      <c r="AT141" s="177" t="s">
        <v>164</v>
      </c>
      <c r="AU141" s="177" t="s">
        <v>103</v>
      </c>
      <c r="AV141" s="10" t="s">
        <v>103</v>
      </c>
      <c r="AW141" s="10" t="s">
        <v>165</v>
      </c>
      <c r="AX141" s="10" t="s">
        <v>76</v>
      </c>
      <c r="AY141" s="177" t="s">
        <v>155</v>
      </c>
    </row>
    <row r="142" spans="2:65" s="10" customFormat="1" ht="16.5" customHeight="1">
      <c r="B142" s="170"/>
      <c r="C142" s="171"/>
      <c r="D142" s="171"/>
      <c r="E142" s="172" t="s">
        <v>5</v>
      </c>
      <c r="F142" s="271" t="s">
        <v>176</v>
      </c>
      <c r="G142" s="272"/>
      <c r="H142" s="272"/>
      <c r="I142" s="272"/>
      <c r="J142" s="171"/>
      <c r="K142" s="173">
        <v>8.25</v>
      </c>
      <c r="L142" s="171"/>
      <c r="M142" s="171"/>
      <c r="N142" s="171"/>
      <c r="O142" s="171"/>
      <c r="P142" s="171"/>
      <c r="Q142" s="171"/>
      <c r="R142" s="174"/>
      <c r="T142" s="175"/>
      <c r="U142" s="171"/>
      <c r="V142" s="171"/>
      <c r="W142" s="171"/>
      <c r="X142" s="171"/>
      <c r="Y142" s="171"/>
      <c r="Z142" s="171"/>
      <c r="AA142" s="176"/>
      <c r="AT142" s="177" t="s">
        <v>164</v>
      </c>
      <c r="AU142" s="177" t="s">
        <v>103</v>
      </c>
      <c r="AV142" s="10" t="s">
        <v>103</v>
      </c>
      <c r="AW142" s="10" t="s">
        <v>165</v>
      </c>
      <c r="AX142" s="10" t="s">
        <v>76</v>
      </c>
      <c r="AY142" s="177" t="s">
        <v>155</v>
      </c>
    </row>
    <row r="143" spans="2:65" s="11" customFormat="1" ht="16.5" customHeight="1">
      <c r="B143" s="178"/>
      <c r="C143" s="179"/>
      <c r="D143" s="179"/>
      <c r="E143" s="180" t="s">
        <v>5</v>
      </c>
      <c r="F143" s="273" t="s">
        <v>177</v>
      </c>
      <c r="G143" s="274"/>
      <c r="H143" s="274"/>
      <c r="I143" s="274"/>
      <c r="J143" s="179"/>
      <c r="K143" s="181">
        <v>98.01</v>
      </c>
      <c r="L143" s="179"/>
      <c r="M143" s="179"/>
      <c r="N143" s="179"/>
      <c r="O143" s="179"/>
      <c r="P143" s="179"/>
      <c r="Q143" s="179"/>
      <c r="R143" s="182"/>
      <c r="T143" s="183"/>
      <c r="U143" s="179"/>
      <c r="V143" s="179"/>
      <c r="W143" s="179"/>
      <c r="X143" s="179"/>
      <c r="Y143" s="179"/>
      <c r="Z143" s="179"/>
      <c r="AA143" s="184"/>
      <c r="AT143" s="185" t="s">
        <v>164</v>
      </c>
      <c r="AU143" s="185" t="s">
        <v>103</v>
      </c>
      <c r="AV143" s="11" t="s">
        <v>161</v>
      </c>
      <c r="AW143" s="11" t="s">
        <v>165</v>
      </c>
      <c r="AX143" s="11" t="s">
        <v>84</v>
      </c>
      <c r="AY143" s="185" t="s">
        <v>155</v>
      </c>
    </row>
    <row r="144" spans="2:65" s="1" customFormat="1" ht="25.5" customHeight="1">
      <c r="B144" s="134"/>
      <c r="C144" s="163" t="s">
        <v>178</v>
      </c>
      <c r="D144" s="163" t="s">
        <v>157</v>
      </c>
      <c r="E144" s="164" t="s">
        <v>179</v>
      </c>
      <c r="F144" s="266" t="s">
        <v>180</v>
      </c>
      <c r="G144" s="266"/>
      <c r="H144" s="266"/>
      <c r="I144" s="266"/>
      <c r="J144" s="165" t="s">
        <v>169</v>
      </c>
      <c r="K144" s="166">
        <v>92.213999999999999</v>
      </c>
      <c r="L144" s="267">
        <v>0</v>
      </c>
      <c r="M144" s="267"/>
      <c r="N144" s="268">
        <f>ROUND(L144*K144,2)</f>
        <v>0</v>
      </c>
      <c r="O144" s="268"/>
      <c r="P144" s="268"/>
      <c r="Q144" s="268"/>
      <c r="R144" s="137"/>
      <c r="T144" s="167" t="s">
        <v>5</v>
      </c>
      <c r="U144" s="46" t="s">
        <v>41</v>
      </c>
      <c r="V144" s="38"/>
      <c r="W144" s="168">
        <f>V144*K144</f>
        <v>0</v>
      </c>
      <c r="X144" s="168">
        <v>0</v>
      </c>
      <c r="Y144" s="168">
        <f>X144*K144</f>
        <v>0</v>
      </c>
      <c r="Z144" s="168">
        <v>0</v>
      </c>
      <c r="AA144" s="169">
        <f>Z144*K144</f>
        <v>0</v>
      </c>
      <c r="AR144" s="21" t="s">
        <v>161</v>
      </c>
      <c r="AT144" s="21" t="s">
        <v>157</v>
      </c>
      <c r="AU144" s="21" t="s">
        <v>103</v>
      </c>
      <c r="AY144" s="21" t="s">
        <v>155</v>
      </c>
      <c r="BE144" s="108">
        <f>IF(U144="základní",N144,0)</f>
        <v>0</v>
      </c>
      <c r="BF144" s="108">
        <f>IF(U144="snížená",N144,0)</f>
        <v>0</v>
      </c>
      <c r="BG144" s="108">
        <f>IF(U144="zákl. přenesená",N144,0)</f>
        <v>0</v>
      </c>
      <c r="BH144" s="108">
        <f>IF(U144="sníž. přenesená",N144,0)</f>
        <v>0</v>
      </c>
      <c r="BI144" s="108">
        <f>IF(U144="nulová",N144,0)</f>
        <v>0</v>
      </c>
      <c r="BJ144" s="21" t="s">
        <v>84</v>
      </c>
      <c r="BK144" s="108">
        <f>ROUND(L144*K144,2)</f>
        <v>0</v>
      </c>
      <c r="BL144" s="21" t="s">
        <v>161</v>
      </c>
      <c r="BM144" s="21" t="s">
        <v>181</v>
      </c>
    </row>
    <row r="145" spans="2:65" s="10" customFormat="1" ht="16.5" customHeight="1">
      <c r="B145" s="170"/>
      <c r="C145" s="171"/>
      <c r="D145" s="171"/>
      <c r="E145" s="172" t="s">
        <v>5</v>
      </c>
      <c r="F145" s="269" t="s">
        <v>182</v>
      </c>
      <c r="G145" s="270"/>
      <c r="H145" s="270"/>
      <c r="I145" s="270"/>
      <c r="J145" s="171"/>
      <c r="K145" s="173">
        <v>422.38900000000001</v>
      </c>
      <c r="L145" s="171"/>
      <c r="M145" s="171"/>
      <c r="N145" s="171"/>
      <c r="O145" s="171"/>
      <c r="P145" s="171"/>
      <c r="Q145" s="171"/>
      <c r="R145" s="174"/>
      <c r="T145" s="175"/>
      <c r="U145" s="171"/>
      <c r="V145" s="171"/>
      <c r="W145" s="171"/>
      <c r="X145" s="171"/>
      <c r="Y145" s="171"/>
      <c r="Z145" s="171"/>
      <c r="AA145" s="176"/>
      <c r="AT145" s="177" t="s">
        <v>164</v>
      </c>
      <c r="AU145" s="177" t="s">
        <v>103</v>
      </c>
      <c r="AV145" s="10" t="s">
        <v>103</v>
      </c>
      <c r="AW145" s="10" t="s">
        <v>165</v>
      </c>
      <c r="AX145" s="10" t="s">
        <v>76</v>
      </c>
      <c r="AY145" s="177" t="s">
        <v>155</v>
      </c>
    </row>
    <row r="146" spans="2:65" s="10" customFormat="1" ht="16.5" customHeight="1">
      <c r="B146" s="170"/>
      <c r="C146" s="171"/>
      <c r="D146" s="171"/>
      <c r="E146" s="172" t="s">
        <v>5</v>
      </c>
      <c r="F146" s="271" t="s">
        <v>183</v>
      </c>
      <c r="G146" s="272"/>
      <c r="H146" s="272"/>
      <c r="I146" s="272"/>
      <c r="J146" s="171"/>
      <c r="K146" s="173">
        <v>-38.423699999999997</v>
      </c>
      <c r="L146" s="171"/>
      <c r="M146" s="171"/>
      <c r="N146" s="171"/>
      <c r="O146" s="171"/>
      <c r="P146" s="171"/>
      <c r="Q146" s="171"/>
      <c r="R146" s="174"/>
      <c r="T146" s="175"/>
      <c r="U146" s="171"/>
      <c r="V146" s="171"/>
      <c r="W146" s="171"/>
      <c r="X146" s="171"/>
      <c r="Y146" s="171"/>
      <c r="Z146" s="171"/>
      <c r="AA146" s="176"/>
      <c r="AT146" s="177" t="s">
        <v>164</v>
      </c>
      <c r="AU146" s="177" t="s">
        <v>103</v>
      </c>
      <c r="AV146" s="10" t="s">
        <v>103</v>
      </c>
      <c r="AW146" s="10" t="s">
        <v>165</v>
      </c>
      <c r="AX146" s="10" t="s">
        <v>76</v>
      </c>
      <c r="AY146" s="177" t="s">
        <v>155</v>
      </c>
    </row>
    <row r="147" spans="2:65" s="10" customFormat="1" ht="16.5" customHeight="1">
      <c r="B147" s="170"/>
      <c r="C147" s="171"/>
      <c r="D147" s="171"/>
      <c r="E147" s="172" t="s">
        <v>5</v>
      </c>
      <c r="F147" s="271" t="s">
        <v>184</v>
      </c>
      <c r="G147" s="272"/>
      <c r="H147" s="272"/>
      <c r="I147" s="272"/>
      <c r="J147" s="171"/>
      <c r="K147" s="173">
        <v>-227.24</v>
      </c>
      <c r="L147" s="171"/>
      <c r="M147" s="171"/>
      <c r="N147" s="171"/>
      <c r="O147" s="171"/>
      <c r="P147" s="171"/>
      <c r="Q147" s="171"/>
      <c r="R147" s="174"/>
      <c r="T147" s="175"/>
      <c r="U147" s="171"/>
      <c r="V147" s="171"/>
      <c r="W147" s="171"/>
      <c r="X147" s="171"/>
      <c r="Y147" s="171"/>
      <c r="Z147" s="171"/>
      <c r="AA147" s="176"/>
      <c r="AT147" s="177" t="s">
        <v>164</v>
      </c>
      <c r="AU147" s="177" t="s">
        <v>103</v>
      </c>
      <c r="AV147" s="10" t="s">
        <v>103</v>
      </c>
      <c r="AW147" s="10" t="s">
        <v>165</v>
      </c>
      <c r="AX147" s="10" t="s">
        <v>76</v>
      </c>
      <c r="AY147" s="177" t="s">
        <v>155</v>
      </c>
    </row>
    <row r="148" spans="2:65" s="12" customFormat="1" ht="16.5" customHeight="1">
      <c r="B148" s="186"/>
      <c r="C148" s="187"/>
      <c r="D148" s="187"/>
      <c r="E148" s="188" t="s">
        <v>5</v>
      </c>
      <c r="F148" s="275" t="s">
        <v>185</v>
      </c>
      <c r="G148" s="276"/>
      <c r="H148" s="276"/>
      <c r="I148" s="276"/>
      <c r="J148" s="187"/>
      <c r="K148" s="188" t="s">
        <v>5</v>
      </c>
      <c r="L148" s="187"/>
      <c r="M148" s="187"/>
      <c r="N148" s="187"/>
      <c r="O148" s="187"/>
      <c r="P148" s="187"/>
      <c r="Q148" s="187"/>
      <c r="R148" s="189"/>
      <c r="T148" s="190"/>
      <c r="U148" s="187"/>
      <c r="V148" s="187"/>
      <c r="W148" s="187"/>
      <c r="X148" s="187"/>
      <c r="Y148" s="187"/>
      <c r="Z148" s="187"/>
      <c r="AA148" s="191"/>
      <c r="AT148" s="192" t="s">
        <v>164</v>
      </c>
      <c r="AU148" s="192" t="s">
        <v>103</v>
      </c>
      <c r="AV148" s="12" t="s">
        <v>84</v>
      </c>
      <c r="AW148" s="12" t="s">
        <v>165</v>
      </c>
      <c r="AX148" s="12" t="s">
        <v>76</v>
      </c>
      <c r="AY148" s="192" t="s">
        <v>155</v>
      </c>
    </row>
    <row r="149" spans="2:65" s="10" customFormat="1" ht="16.5" customHeight="1">
      <c r="B149" s="170"/>
      <c r="C149" s="171"/>
      <c r="D149" s="171"/>
      <c r="E149" s="172" t="s">
        <v>5</v>
      </c>
      <c r="F149" s="271" t="s">
        <v>186</v>
      </c>
      <c r="G149" s="272"/>
      <c r="H149" s="272"/>
      <c r="I149" s="272"/>
      <c r="J149" s="171"/>
      <c r="K149" s="173">
        <v>-61.2</v>
      </c>
      <c r="L149" s="171"/>
      <c r="M149" s="171"/>
      <c r="N149" s="171"/>
      <c r="O149" s="171"/>
      <c r="P149" s="171"/>
      <c r="Q149" s="171"/>
      <c r="R149" s="174"/>
      <c r="T149" s="175"/>
      <c r="U149" s="171"/>
      <c r="V149" s="171"/>
      <c r="W149" s="171"/>
      <c r="X149" s="171"/>
      <c r="Y149" s="171"/>
      <c r="Z149" s="171"/>
      <c r="AA149" s="176"/>
      <c r="AT149" s="177" t="s">
        <v>164</v>
      </c>
      <c r="AU149" s="177" t="s">
        <v>103</v>
      </c>
      <c r="AV149" s="10" t="s">
        <v>103</v>
      </c>
      <c r="AW149" s="10" t="s">
        <v>165</v>
      </c>
      <c r="AX149" s="10" t="s">
        <v>76</v>
      </c>
      <c r="AY149" s="177" t="s">
        <v>155</v>
      </c>
    </row>
    <row r="150" spans="2:65" s="10" customFormat="1" ht="16.5" customHeight="1">
      <c r="B150" s="170"/>
      <c r="C150" s="171"/>
      <c r="D150" s="171"/>
      <c r="E150" s="172" t="s">
        <v>5</v>
      </c>
      <c r="F150" s="271" t="s">
        <v>187</v>
      </c>
      <c r="G150" s="272"/>
      <c r="H150" s="272"/>
      <c r="I150" s="272"/>
      <c r="J150" s="171"/>
      <c r="K150" s="173">
        <v>-1.8</v>
      </c>
      <c r="L150" s="171"/>
      <c r="M150" s="171"/>
      <c r="N150" s="171"/>
      <c r="O150" s="171"/>
      <c r="P150" s="171"/>
      <c r="Q150" s="171"/>
      <c r="R150" s="174"/>
      <c r="T150" s="175"/>
      <c r="U150" s="171"/>
      <c r="V150" s="171"/>
      <c r="W150" s="171"/>
      <c r="X150" s="171"/>
      <c r="Y150" s="171"/>
      <c r="Z150" s="171"/>
      <c r="AA150" s="176"/>
      <c r="AT150" s="177" t="s">
        <v>164</v>
      </c>
      <c r="AU150" s="177" t="s">
        <v>103</v>
      </c>
      <c r="AV150" s="10" t="s">
        <v>103</v>
      </c>
      <c r="AW150" s="10" t="s">
        <v>165</v>
      </c>
      <c r="AX150" s="10" t="s">
        <v>76</v>
      </c>
      <c r="AY150" s="177" t="s">
        <v>155</v>
      </c>
    </row>
    <row r="151" spans="2:65" s="10" customFormat="1" ht="16.5" customHeight="1">
      <c r="B151" s="170"/>
      <c r="C151" s="171"/>
      <c r="D151" s="171"/>
      <c r="E151" s="172" t="s">
        <v>5</v>
      </c>
      <c r="F151" s="271" t="s">
        <v>188</v>
      </c>
      <c r="G151" s="272"/>
      <c r="H151" s="272"/>
      <c r="I151" s="272"/>
      <c r="J151" s="171"/>
      <c r="K151" s="173">
        <v>-6.75</v>
      </c>
      <c r="L151" s="171"/>
      <c r="M151" s="171"/>
      <c r="N151" s="171"/>
      <c r="O151" s="171"/>
      <c r="P151" s="171"/>
      <c r="Q151" s="171"/>
      <c r="R151" s="174"/>
      <c r="T151" s="175"/>
      <c r="U151" s="171"/>
      <c r="V151" s="171"/>
      <c r="W151" s="171"/>
      <c r="X151" s="171"/>
      <c r="Y151" s="171"/>
      <c r="Z151" s="171"/>
      <c r="AA151" s="176"/>
      <c r="AT151" s="177" t="s">
        <v>164</v>
      </c>
      <c r="AU151" s="177" t="s">
        <v>103</v>
      </c>
      <c r="AV151" s="10" t="s">
        <v>103</v>
      </c>
      <c r="AW151" s="10" t="s">
        <v>165</v>
      </c>
      <c r="AX151" s="10" t="s">
        <v>76</v>
      </c>
      <c r="AY151" s="177" t="s">
        <v>155</v>
      </c>
    </row>
    <row r="152" spans="2:65" s="10" customFormat="1" ht="16.5" customHeight="1">
      <c r="B152" s="170"/>
      <c r="C152" s="171"/>
      <c r="D152" s="171"/>
      <c r="E152" s="172" t="s">
        <v>5</v>
      </c>
      <c r="F152" s="271" t="s">
        <v>189</v>
      </c>
      <c r="G152" s="272"/>
      <c r="H152" s="272"/>
      <c r="I152" s="272"/>
      <c r="J152" s="171"/>
      <c r="K152" s="173">
        <v>-1.911</v>
      </c>
      <c r="L152" s="171"/>
      <c r="M152" s="171"/>
      <c r="N152" s="171"/>
      <c r="O152" s="171"/>
      <c r="P152" s="171"/>
      <c r="Q152" s="171"/>
      <c r="R152" s="174"/>
      <c r="T152" s="175"/>
      <c r="U152" s="171"/>
      <c r="V152" s="171"/>
      <c r="W152" s="171"/>
      <c r="X152" s="171"/>
      <c r="Y152" s="171"/>
      <c r="Z152" s="171"/>
      <c r="AA152" s="176"/>
      <c r="AT152" s="177" t="s">
        <v>164</v>
      </c>
      <c r="AU152" s="177" t="s">
        <v>103</v>
      </c>
      <c r="AV152" s="10" t="s">
        <v>103</v>
      </c>
      <c r="AW152" s="10" t="s">
        <v>165</v>
      </c>
      <c r="AX152" s="10" t="s">
        <v>76</v>
      </c>
      <c r="AY152" s="177" t="s">
        <v>155</v>
      </c>
    </row>
    <row r="153" spans="2:65" s="10" customFormat="1" ht="16.5" customHeight="1">
      <c r="B153" s="170"/>
      <c r="C153" s="171"/>
      <c r="D153" s="171"/>
      <c r="E153" s="172" t="s">
        <v>5</v>
      </c>
      <c r="F153" s="271" t="s">
        <v>190</v>
      </c>
      <c r="G153" s="272"/>
      <c r="H153" s="272"/>
      <c r="I153" s="272"/>
      <c r="J153" s="171"/>
      <c r="K153" s="173">
        <v>7.15</v>
      </c>
      <c r="L153" s="171"/>
      <c r="M153" s="171"/>
      <c r="N153" s="171"/>
      <c r="O153" s="171"/>
      <c r="P153" s="171"/>
      <c r="Q153" s="171"/>
      <c r="R153" s="174"/>
      <c r="T153" s="175"/>
      <c r="U153" s="171"/>
      <c r="V153" s="171"/>
      <c r="W153" s="171"/>
      <c r="X153" s="171"/>
      <c r="Y153" s="171"/>
      <c r="Z153" s="171"/>
      <c r="AA153" s="176"/>
      <c r="AT153" s="177" t="s">
        <v>164</v>
      </c>
      <c r="AU153" s="177" t="s">
        <v>103</v>
      </c>
      <c r="AV153" s="10" t="s">
        <v>103</v>
      </c>
      <c r="AW153" s="10" t="s">
        <v>165</v>
      </c>
      <c r="AX153" s="10" t="s">
        <v>76</v>
      </c>
      <c r="AY153" s="177" t="s">
        <v>155</v>
      </c>
    </row>
    <row r="154" spans="2:65" s="11" customFormat="1" ht="16.5" customHeight="1">
      <c r="B154" s="178"/>
      <c r="C154" s="179"/>
      <c r="D154" s="179"/>
      <c r="E154" s="180" t="s">
        <v>5</v>
      </c>
      <c r="F154" s="273" t="s">
        <v>177</v>
      </c>
      <c r="G154" s="274"/>
      <c r="H154" s="274"/>
      <c r="I154" s="274"/>
      <c r="J154" s="179"/>
      <c r="K154" s="181">
        <v>92.214300000000094</v>
      </c>
      <c r="L154" s="179"/>
      <c r="M154" s="179"/>
      <c r="N154" s="179"/>
      <c r="O154" s="179"/>
      <c r="P154" s="179"/>
      <c r="Q154" s="179"/>
      <c r="R154" s="182"/>
      <c r="T154" s="183"/>
      <c r="U154" s="179"/>
      <c r="V154" s="179"/>
      <c r="W154" s="179"/>
      <c r="X154" s="179"/>
      <c r="Y154" s="179"/>
      <c r="Z154" s="179"/>
      <c r="AA154" s="184"/>
      <c r="AT154" s="185" t="s">
        <v>164</v>
      </c>
      <c r="AU154" s="185" t="s">
        <v>103</v>
      </c>
      <c r="AV154" s="11" t="s">
        <v>161</v>
      </c>
      <c r="AW154" s="11" t="s">
        <v>165</v>
      </c>
      <c r="AX154" s="11" t="s">
        <v>84</v>
      </c>
      <c r="AY154" s="185" t="s">
        <v>155</v>
      </c>
    </row>
    <row r="155" spans="2:65" s="1" customFormat="1" ht="25.5" customHeight="1">
      <c r="B155" s="134"/>
      <c r="C155" s="163" t="s">
        <v>191</v>
      </c>
      <c r="D155" s="163" t="s">
        <v>157</v>
      </c>
      <c r="E155" s="164" t="s">
        <v>192</v>
      </c>
      <c r="F155" s="266" t="s">
        <v>193</v>
      </c>
      <c r="G155" s="266"/>
      <c r="H155" s="266"/>
      <c r="I155" s="266"/>
      <c r="J155" s="165" t="s">
        <v>169</v>
      </c>
      <c r="K155" s="166">
        <v>92.213999999999999</v>
      </c>
      <c r="L155" s="267">
        <v>0</v>
      </c>
      <c r="M155" s="267"/>
      <c r="N155" s="268">
        <f>ROUND(L155*K155,2)</f>
        <v>0</v>
      </c>
      <c r="O155" s="268"/>
      <c r="P155" s="268"/>
      <c r="Q155" s="268"/>
      <c r="R155" s="137"/>
      <c r="T155" s="167" t="s">
        <v>5</v>
      </c>
      <c r="U155" s="46" t="s">
        <v>41</v>
      </c>
      <c r="V155" s="38"/>
      <c r="W155" s="168">
        <f>V155*K155</f>
        <v>0</v>
      </c>
      <c r="X155" s="168">
        <v>0</v>
      </c>
      <c r="Y155" s="168">
        <f>X155*K155</f>
        <v>0</v>
      </c>
      <c r="Z155" s="168">
        <v>0</v>
      </c>
      <c r="AA155" s="169">
        <f>Z155*K155</f>
        <v>0</v>
      </c>
      <c r="AR155" s="21" t="s">
        <v>161</v>
      </c>
      <c r="AT155" s="21" t="s">
        <v>157</v>
      </c>
      <c r="AU155" s="21" t="s">
        <v>103</v>
      </c>
      <c r="AY155" s="21" t="s">
        <v>155</v>
      </c>
      <c r="BE155" s="108">
        <f>IF(U155="základní",N155,0)</f>
        <v>0</v>
      </c>
      <c r="BF155" s="108">
        <f>IF(U155="snížená",N155,0)</f>
        <v>0</v>
      </c>
      <c r="BG155" s="108">
        <f>IF(U155="zákl. přenesená",N155,0)</f>
        <v>0</v>
      </c>
      <c r="BH155" s="108">
        <f>IF(U155="sníž. přenesená",N155,0)</f>
        <v>0</v>
      </c>
      <c r="BI155" s="108">
        <f>IF(U155="nulová",N155,0)</f>
        <v>0</v>
      </c>
      <c r="BJ155" s="21" t="s">
        <v>84</v>
      </c>
      <c r="BK155" s="108">
        <f>ROUND(L155*K155,2)</f>
        <v>0</v>
      </c>
      <c r="BL155" s="21" t="s">
        <v>161</v>
      </c>
      <c r="BM155" s="21" t="s">
        <v>194</v>
      </c>
    </row>
    <row r="156" spans="2:65" s="1" customFormat="1" ht="25.5" customHeight="1">
      <c r="B156" s="134"/>
      <c r="C156" s="163" t="s">
        <v>195</v>
      </c>
      <c r="D156" s="163" t="s">
        <v>157</v>
      </c>
      <c r="E156" s="164" t="s">
        <v>196</v>
      </c>
      <c r="F156" s="266" t="s">
        <v>197</v>
      </c>
      <c r="G156" s="266"/>
      <c r="H156" s="266"/>
      <c r="I156" s="266"/>
      <c r="J156" s="165" t="s">
        <v>169</v>
      </c>
      <c r="K156" s="166">
        <v>50.325000000000003</v>
      </c>
      <c r="L156" s="267">
        <v>0</v>
      </c>
      <c r="M156" s="267"/>
      <c r="N156" s="268">
        <f>ROUND(L156*K156,2)</f>
        <v>0</v>
      </c>
      <c r="O156" s="268"/>
      <c r="P156" s="268"/>
      <c r="Q156" s="268"/>
      <c r="R156" s="137"/>
      <c r="T156" s="167" t="s">
        <v>5</v>
      </c>
      <c r="U156" s="46" t="s">
        <v>41</v>
      </c>
      <c r="V156" s="38"/>
      <c r="W156" s="168">
        <f>V156*K156</f>
        <v>0</v>
      </c>
      <c r="X156" s="168">
        <v>0</v>
      </c>
      <c r="Y156" s="168">
        <f>X156*K156</f>
        <v>0</v>
      </c>
      <c r="Z156" s="168">
        <v>0</v>
      </c>
      <c r="AA156" s="169">
        <f>Z156*K156</f>
        <v>0</v>
      </c>
      <c r="AR156" s="21" t="s">
        <v>161</v>
      </c>
      <c r="AT156" s="21" t="s">
        <v>157</v>
      </c>
      <c r="AU156" s="21" t="s">
        <v>103</v>
      </c>
      <c r="AY156" s="21" t="s">
        <v>155</v>
      </c>
      <c r="BE156" s="108">
        <f>IF(U156="základní",N156,0)</f>
        <v>0</v>
      </c>
      <c r="BF156" s="108">
        <f>IF(U156="snížená",N156,0)</f>
        <v>0</v>
      </c>
      <c r="BG156" s="108">
        <f>IF(U156="zákl. přenesená",N156,0)</f>
        <v>0</v>
      </c>
      <c r="BH156" s="108">
        <f>IF(U156="sníž. přenesená",N156,0)</f>
        <v>0</v>
      </c>
      <c r="BI156" s="108">
        <f>IF(U156="nulová",N156,0)</f>
        <v>0</v>
      </c>
      <c r="BJ156" s="21" t="s">
        <v>84</v>
      </c>
      <c r="BK156" s="108">
        <f>ROUND(L156*K156,2)</f>
        <v>0</v>
      </c>
      <c r="BL156" s="21" t="s">
        <v>161</v>
      </c>
      <c r="BM156" s="21" t="s">
        <v>198</v>
      </c>
    </row>
    <row r="157" spans="2:65" s="10" customFormat="1" ht="16.5" customHeight="1">
      <c r="B157" s="170"/>
      <c r="C157" s="171"/>
      <c r="D157" s="171"/>
      <c r="E157" s="172" t="s">
        <v>5</v>
      </c>
      <c r="F157" s="269" t="s">
        <v>199</v>
      </c>
      <c r="G157" s="270"/>
      <c r="H157" s="270"/>
      <c r="I157" s="270"/>
      <c r="J157" s="171"/>
      <c r="K157" s="173">
        <v>142.53899999999999</v>
      </c>
      <c r="L157" s="171"/>
      <c r="M157" s="171"/>
      <c r="N157" s="171"/>
      <c r="O157" s="171"/>
      <c r="P157" s="171"/>
      <c r="Q157" s="171"/>
      <c r="R157" s="174"/>
      <c r="T157" s="175"/>
      <c r="U157" s="171"/>
      <c r="V157" s="171"/>
      <c r="W157" s="171"/>
      <c r="X157" s="171"/>
      <c r="Y157" s="171"/>
      <c r="Z157" s="171"/>
      <c r="AA157" s="176"/>
      <c r="AT157" s="177" t="s">
        <v>164</v>
      </c>
      <c r="AU157" s="177" t="s">
        <v>103</v>
      </c>
      <c r="AV157" s="10" t="s">
        <v>103</v>
      </c>
      <c r="AW157" s="10" t="s">
        <v>165</v>
      </c>
      <c r="AX157" s="10" t="s">
        <v>76</v>
      </c>
      <c r="AY157" s="177" t="s">
        <v>155</v>
      </c>
    </row>
    <row r="158" spans="2:65" s="10" customFormat="1" ht="16.5" customHeight="1">
      <c r="B158" s="170"/>
      <c r="C158" s="171"/>
      <c r="D158" s="171"/>
      <c r="E158" s="172" t="s">
        <v>5</v>
      </c>
      <c r="F158" s="271" t="s">
        <v>200</v>
      </c>
      <c r="G158" s="272"/>
      <c r="H158" s="272"/>
      <c r="I158" s="272"/>
      <c r="J158" s="171"/>
      <c r="K158" s="173">
        <v>-92.213999999999999</v>
      </c>
      <c r="L158" s="171"/>
      <c r="M158" s="171"/>
      <c r="N158" s="171"/>
      <c r="O158" s="171"/>
      <c r="P158" s="171"/>
      <c r="Q158" s="171"/>
      <c r="R158" s="174"/>
      <c r="T158" s="175"/>
      <c r="U158" s="171"/>
      <c r="V158" s="171"/>
      <c r="W158" s="171"/>
      <c r="X158" s="171"/>
      <c r="Y158" s="171"/>
      <c r="Z158" s="171"/>
      <c r="AA158" s="176"/>
      <c r="AT158" s="177" t="s">
        <v>164</v>
      </c>
      <c r="AU158" s="177" t="s">
        <v>103</v>
      </c>
      <c r="AV158" s="10" t="s">
        <v>103</v>
      </c>
      <c r="AW158" s="10" t="s">
        <v>165</v>
      </c>
      <c r="AX158" s="10" t="s">
        <v>76</v>
      </c>
      <c r="AY158" s="177" t="s">
        <v>155</v>
      </c>
    </row>
    <row r="159" spans="2:65" s="11" customFormat="1" ht="25.5" customHeight="1">
      <c r="B159" s="178"/>
      <c r="C159" s="179"/>
      <c r="D159" s="179"/>
      <c r="E159" s="180" t="s">
        <v>5</v>
      </c>
      <c r="F159" s="273" t="s">
        <v>201</v>
      </c>
      <c r="G159" s="274"/>
      <c r="H159" s="274"/>
      <c r="I159" s="274"/>
      <c r="J159" s="179"/>
      <c r="K159" s="181">
        <v>50.325000000000003</v>
      </c>
      <c r="L159" s="179"/>
      <c r="M159" s="179"/>
      <c r="N159" s="179"/>
      <c r="O159" s="179"/>
      <c r="P159" s="179"/>
      <c r="Q159" s="179"/>
      <c r="R159" s="182"/>
      <c r="T159" s="183"/>
      <c r="U159" s="179"/>
      <c r="V159" s="179"/>
      <c r="W159" s="179"/>
      <c r="X159" s="179"/>
      <c r="Y159" s="179"/>
      <c r="Z159" s="179"/>
      <c r="AA159" s="184"/>
      <c r="AT159" s="185" t="s">
        <v>164</v>
      </c>
      <c r="AU159" s="185" t="s">
        <v>103</v>
      </c>
      <c r="AV159" s="11" t="s">
        <v>161</v>
      </c>
      <c r="AW159" s="11" t="s">
        <v>165</v>
      </c>
      <c r="AX159" s="11" t="s">
        <v>84</v>
      </c>
      <c r="AY159" s="185" t="s">
        <v>155</v>
      </c>
    </row>
    <row r="160" spans="2:65" s="1" customFormat="1" ht="25.5" customHeight="1">
      <c r="B160" s="134"/>
      <c r="C160" s="163" t="s">
        <v>202</v>
      </c>
      <c r="D160" s="163" t="s">
        <v>157</v>
      </c>
      <c r="E160" s="164" t="s">
        <v>203</v>
      </c>
      <c r="F160" s="266" t="s">
        <v>204</v>
      </c>
      <c r="G160" s="266"/>
      <c r="H160" s="266"/>
      <c r="I160" s="266"/>
      <c r="J160" s="165" t="s">
        <v>169</v>
      </c>
      <c r="K160" s="166">
        <v>142.53899999999999</v>
      </c>
      <c r="L160" s="267">
        <v>0</v>
      </c>
      <c r="M160" s="267"/>
      <c r="N160" s="268">
        <f>ROUND(L160*K160,2)</f>
        <v>0</v>
      </c>
      <c r="O160" s="268"/>
      <c r="P160" s="268"/>
      <c r="Q160" s="268"/>
      <c r="R160" s="137"/>
      <c r="T160" s="167" t="s">
        <v>5</v>
      </c>
      <c r="U160" s="46" t="s">
        <v>41</v>
      </c>
      <c r="V160" s="38"/>
      <c r="W160" s="168">
        <f>V160*K160</f>
        <v>0</v>
      </c>
      <c r="X160" s="168">
        <v>0</v>
      </c>
      <c r="Y160" s="168">
        <f>X160*K160</f>
        <v>0</v>
      </c>
      <c r="Z160" s="168">
        <v>0</v>
      </c>
      <c r="AA160" s="169">
        <f>Z160*K160</f>
        <v>0</v>
      </c>
      <c r="AR160" s="21" t="s">
        <v>161</v>
      </c>
      <c r="AT160" s="21" t="s">
        <v>157</v>
      </c>
      <c r="AU160" s="21" t="s">
        <v>103</v>
      </c>
      <c r="AY160" s="21" t="s">
        <v>155</v>
      </c>
      <c r="BE160" s="108">
        <f>IF(U160="základní",N160,0)</f>
        <v>0</v>
      </c>
      <c r="BF160" s="108">
        <f>IF(U160="snížená",N160,0)</f>
        <v>0</v>
      </c>
      <c r="BG160" s="108">
        <f>IF(U160="zákl. přenesená",N160,0)</f>
        <v>0</v>
      </c>
      <c r="BH160" s="108">
        <f>IF(U160="sníž. přenesená",N160,0)</f>
        <v>0</v>
      </c>
      <c r="BI160" s="108">
        <f>IF(U160="nulová",N160,0)</f>
        <v>0</v>
      </c>
      <c r="BJ160" s="21" t="s">
        <v>84</v>
      </c>
      <c r="BK160" s="108">
        <f>ROUND(L160*K160,2)</f>
        <v>0</v>
      </c>
      <c r="BL160" s="21" t="s">
        <v>161</v>
      </c>
      <c r="BM160" s="21" t="s">
        <v>205</v>
      </c>
    </row>
    <row r="161" spans="2:65" s="1" customFormat="1" ht="16.5" customHeight="1">
      <c r="B161" s="134"/>
      <c r="C161" s="163" t="s">
        <v>206</v>
      </c>
      <c r="D161" s="163" t="s">
        <v>157</v>
      </c>
      <c r="E161" s="164" t="s">
        <v>207</v>
      </c>
      <c r="F161" s="266" t="s">
        <v>208</v>
      </c>
      <c r="G161" s="266"/>
      <c r="H161" s="266"/>
      <c r="I161" s="266"/>
      <c r="J161" s="165" t="s">
        <v>169</v>
      </c>
      <c r="K161" s="166">
        <v>190.22399999999999</v>
      </c>
      <c r="L161" s="267">
        <v>0</v>
      </c>
      <c r="M161" s="267"/>
      <c r="N161" s="268">
        <f>ROUND(L161*K161,2)</f>
        <v>0</v>
      </c>
      <c r="O161" s="268"/>
      <c r="P161" s="268"/>
      <c r="Q161" s="268"/>
      <c r="R161" s="137"/>
      <c r="T161" s="167" t="s">
        <v>5</v>
      </c>
      <c r="U161" s="46" t="s">
        <v>41</v>
      </c>
      <c r="V161" s="38"/>
      <c r="W161" s="168">
        <f>V161*K161</f>
        <v>0</v>
      </c>
      <c r="X161" s="168">
        <v>0</v>
      </c>
      <c r="Y161" s="168">
        <f>X161*K161</f>
        <v>0</v>
      </c>
      <c r="Z161" s="168">
        <v>0</v>
      </c>
      <c r="AA161" s="169">
        <f>Z161*K161</f>
        <v>0</v>
      </c>
      <c r="AR161" s="21" t="s">
        <v>161</v>
      </c>
      <c r="AT161" s="21" t="s">
        <v>157</v>
      </c>
      <c r="AU161" s="21" t="s">
        <v>103</v>
      </c>
      <c r="AY161" s="21" t="s">
        <v>155</v>
      </c>
      <c r="BE161" s="108">
        <f>IF(U161="základní",N161,0)</f>
        <v>0</v>
      </c>
      <c r="BF161" s="108">
        <f>IF(U161="snížená",N161,0)</f>
        <v>0</v>
      </c>
      <c r="BG161" s="108">
        <f>IF(U161="zákl. přenesená",N161,0)</f>
        <v>0</v>
      </c>
      <c r="BH161" s="108">
        <f>IF(U161="sníž. přenesená",N161,0)</f>
        <v>0</v>
      </c>
      <c r="BI161" s="108">
        <f>IF(U161="nulová",N161,0)</f>
        <v>0</v>
      </c>
      <c r="BJ161" s="21" t="s">
        <v>84</v>
      </c>
      <c r="BK161" s="108">
        <f>ROUND(L161*K161,2)</f>
        <v>0</v>
      </c>
      <c r="BL161" s="21" t="s">
        <v>161</v>
      </c>
      <c r="BM161" s="21" t="s">
        <v>209</v>
      </c>
    </row>
    <row r="162" spans="2:65" s="10" customFormat="1" ht="16.5" customHeight="1">
      <c r="B162" s="170"/>
      <c r="C162" s="171"/>
      <c r="D162" s="171"/>
      <c r="E162" s="172" t="s">
        <v>5</v>
      </c>
      <c r="F162" s="269" t="s">
        <v>210</v>
      </c>
      <c r="G162" s="270"/>
      <c r="H162" s="270"/>
      <c r="I162" s="270"/>
      <c r="J162" s="171"/>
      <c r="K162" s="173">
        <v>190.22399999999999</v>
      </c>
      <c r="L162" s="171"/>
      <c r="M162" s="171"/>
      <c r="N162" s="171"/>
      <c r="O162" s="171"/>
      <c r="P162" s="171"/>
      <c r="Q162" s="171"/>
      <c r="R162" s="174"/>
      <c r="T162" s="175"/>
      <c r="U162" s="171"/>
      <c r="V162" s="171"/>
      <c r="W162" s="171"/>
      <c r="X162" s="171"/>
      <c r="Y162" s="171"/>
      <c r="Z162" s="171"/>
      <c r="AA162" s="176"/>
      <c r="AT162" s="177" t="s">
        <v>164</v>
      </c>
      <c r="AU162" s="177" t="s">
        <v>103</v>
      </c>
      <c r="AV162" s="10" t="s">
        <v>103</v>
      </c>
      <c r="AW162" s="10" t="s">
        <v>165</v>
      </c>
      <c r="AX162" s="10" t="s">
        <v>84</v>
      </c>
      <c r="AY162" s="177" t="s">
        <v>155</v>
      </c>
    </row>
    <row r="163" spans="2:65" s="1" customFormat="1" ht="25.5" customHeight="1">
      <c r="B163" s="134"/>
      <c r="C163" s="163" t="s">
        <v>211</v>
      </c>
      <c r="D163" s="163" t="s">
        <v>157</v>
      </c>
      <c r="E163" s="164" t="s">
        <v>212</v>
      </c>
      <c r="F163" s="266" t="s">
        <v>213</v>
      </c>
      <c r="G163" s="266"/>
      <c r="H163" s="266"/>
      <c r="I163" s="266"/>
      <c r="J163" s="165" t="s">
        <v>169</v>
      </c>
      <c r="K163" s="166">
        <v>142.53899999999999</v>
      </c>
      <c r="L163" s="267">
        <v>0</v>
      </c>
      <c r="M163" s="267"/>
      <c r="N163" s="268">
        <f>ROUND(L163*K163,2)</f>
        <v>0</v>
      </c>
      <c r="O163" s="268"/>
      <c r="P163" s="268"/>
      <c r="Q163" s="268"/>
      <c r="R163" s="137"/>
      <c r="T163" s="167" t="s">
        <v>5</v>
      </c>
      <c r="U163" s="46" t="s">
        <v>41</v>
      </c>
      <c r="V163" s="38"/>
      <c r="W163" s="168">
        <f>V163*K163</f>
        <v>0</v>
      </c>
      <c r="X163" s="168">
        <v>0</v>
      </c>
      <c r="Y163" s="168">
        <f>X163*K163</f>
        <v>0</v>
      </c>
      <c r="Z163" s="168">
        <v>0</v>
      </c>
      <c r="AA163" s="169">
        <f>Z163*K163</f>
        <v>0</v>
      </c>
      <c r="AR163" s="21" t="s">
        <v>161</v>
      </c>
      <c r="AT163" s="21" t="s">
        <v>157</v>
      </c>
      <c r="AU163" s="21" t="s">
        <v>103</v>
      </c>
      <c r="AY163" s="21" t="s">
        <v>155</v>
      </c>
      <c r="BE163" s="108">
        <f>IF(U163="základní",N163,0)</f>
        <v>0</v>
      </c>
      <c r="BF163" s="108">
        <f>IF(U163="snížená",N163,0)</f>
        <v>0</v>
      </c>
      <c r="BG163" s="108">
        <f>IF(U163="zákl. přenesená",N163,0)</f>
        <v>0</v>
      </c>
      <c r="BH163" s="108">
        <f>IF(U163="sníž. přenesená",N163,0)</f>
        <v>0</v>
      </c>
      <c r="BI163" s="108">
        <f>IF(U163="nulová",N163,0)</f>
        <v>0</v>
      </c>
      <c r="BJ163" s="21" t="s">
        <v>84</v>
      </c>
      <c r="BK163" s="108">
        <f>ROUND(L163*K163,2)</f>
        <v>0</v>
      </c>
      <c r="BL163" s="21" t="s">
        <v>161</v>
      </c>
      <c r="BM163" s="21" t="s">
        <v>214</v>
      </c>
    </row>
    <row r="164" spans="2:65" s="12" customFormat="1" ht="16.5" customHeight="1">
      <c r="B164" s="186"/>
      <c r="C164" s="187"/>
      <c r="D164" s="187"/>
      <c r="E164" s="188" t="s">
        <v>5</v>
      </c>
      <c r="F164" s="277" t="s">
        <v>215</v>
      </c>
      <c r="G164" s="278"/>
      <c r="H164" s="278"/>
      <c r="I164" s="278"/>
      <c r="J164" s="187"/>
      <c r="K164" s="188" t="s">
        <v>5</v>
      </c>
      <c r="L164" s="187"/>
      <c r="M164" s="187"/>
      <c r="N164" s="187"/>
      <c r="O164" s="187"/>
      <c r="P164" s="187"/>
      <c r="Q164" s="187"/>
      <c r="R164" s="189"/>
      <c r="T164" s="190"/>
      <c r="U164" s="187"/>
      <c r="V164" s="187"/>
      <c r="W164" s="187"/>
      <c r="X164" s="187"/>
      <c r="Y164" s="187"/>
      <c r="Z164" s="187"/>
      <c r="AA164" s="191"/>
      <c r="AT164" s="192" t="s">
        <v>164</v>
      </c>
      <c r="AU164" s="192" t="s">
        <v>103</v>
      </c>
      <c r="AV164" s="12" t="s">
        <v>84</v>
      </c>
      <c r="AW164" s="12" t="s">
        <v>165</v>
      </c>
      <c r="AX164" s="12" t="s">
        <v>76</v>
      </c>
      <c r="AY164" s="192" t="s">
        <v>155</v>
      </c>
    </row>
    <row r="165" spans="2:65" s="10" customFormat="1" ht="16.5" customHeight="1">
      <c r="B165" s="170"/>
      <c r="C165" s="171"/>
      <c r="D165" s="171"/>
      <c r="E165" s="172" t="s">
        <v>5</v>
      </c>
      <c r="F165" s="271" t="s">
        <v>182</v>
      </c>
      <c r="G165" s="272"/>
      <c r="H165" s="272"/>
      <c r="I165" s="272"/>
      <c r="J165" s="171"/>
      <c r="K165" s="173">
        <v>422.38900000000001</v>
      </c>
      <c r="L165" s="171"/>
      <c r="M165" s="171"/>
      <c r="N165" s="171"/>
      <c r="O165" s="171"/>
      <c r="P165" s="171"/>
      <c r="Q165" s="171"/>
      <c r="R165" s="174"/>
      <c r="T165" s="175"/>
      <c r="U165" s="171"/>
      <c r="V165" s="171"/>
      <c r="W165" s="171"/>
      <c r="X165" s="171"/>
      <c r="Y165" s="171"/>
      <c r="Z165" s="171"/>
      <c r="AA165" s="176"/>
      <c r="AT165" s="177" t="s">
        <v>164</v>
      </c>
      <c r="AU165" s="177" t="s">
        <v>103</v>
      </c>
      <c r="AV165" s="10" t="s">
        <v>103</v>
      </c>
      <c r="AW165" s="10" t="s">
        <v>165</v>
      </c>
      <c r="AX165" s="10" t="s">
        <v>76</v>
      </c>
      <c r="AY165" s="177" t="s">
        <v>155</v>
      </c>
    </row>
    <row r="166" spans="2:65" s="10" customFormat="1" ht="16.5" customHeight="1">
      <c r="B166" s="170"/>
      <c r="C166" s="171"/>
      <c r="D166" s="171"/>
      <c r="E166" s="172" t="s">
        <v>5</v>
      </c>
      <c r="F166" s="271" t="s">
        <v>183</v>
      </c>
      <c r="G166" s="272"/>
      <c r="H166" s="272"/>
      <c r="I166" s="272"/>
      <c r="J166" s="171"/>
      <c r="K166" s="173">
        <v>-38.423699999999997</v>
      </c>
      <c r="L166" s="171"/>
      <c r="M166" s="171"/>
      <c r="N166" s="171"/>
      <c r="O166" s="171"/>
      <c r="P166" s="171"/>
      <c r="Q166" s="171"/>
      <c r="R166" s="174"/>
      <c r="T166" s="175"/>
      <c r="U166" s="171"/>
      <c r="V166" s="171"/>
      <c r="W166" s="171"/>
      <c r="X166" s="171"/>
      <c r="Y166" s="171"/>
      <c r="Z166" s="171"/>
      <c r="AA166" s="176"/>
      <c r="AT166" s="177" t="s">
        <v>164</v>
      </c>
      <c r="AU166" s="177" t="s">
        <v>103</v>
      </c>
      <c r="AV166" s="10" t="s">
        <v>103</v>
      </c>
      <c r="AW166" s="10" t="s">
        <v>165</v>
      </c>
      <c r="AX166" s="10" t="s">
        <v>76</v>
      </c>
      <c r="AY166" s="177" t="s">
        <v>155</v>
      </c>
    </row>
    <row r="167" spans="2:65" s="10" customFormat="1" ht="16.5" customHeight="1">
      <c r="B167" s="170"/>
      <c r="C167" s="171"/>
      <c r="D167" s="171"/>
      <c r="E167" s="172" t="s">
        <v>5</v>
      </c>
      <c r="F167" s="271" t="s">
        <v>216</v>
      </c>
      <c r="G167" s="272"/>
      <c r="H167" s="272"/>
      <c r="I167" s="272"/>
      <c r="J167" s="171"/>
      <c r="K167" s="173">
        <v>-25.65</v>
      </c>
      <c r="L167" s="171"/>
      <c r="M167" s="171"/>
      <c r="N167" s="171"/>
      <c r="O167" s="171"/>
      <c r="P167" s="171"/>
      <c r="Q167" s="171"/>
      <c r="R167" s="174"/>
      <c r="T167" s="175"/>
      <c r="U167" s="171"/>
      <c r="V167" s="171"/>
      <c r="W167" s="171"/>
      <c r="X167" s="171"/>
      <c r="Y167" s="171"/>
      <c r="Z167" s="171"/>
      <c r="AA167" s="176"/>
      <c r="AT167" s="177" t="s">
        <v>164</v>
      </c>
      <c r="AU167" s="177" t="s">
        <v>103</v>
      </c>
      <c r="AV167" s="10" t="s">
        <v>103</v>
      </c>
      <c r="AW167" s="10" t="s">
        <v>165</v>
      </c>
      <c r="AX167" s="10" t="s">
        <v>76</v>
      </c>
      <c r="AY167" s="177" t="s">
        <v>155</v>
      </c>
    </row>
    <row r="168" spans="2:65" s="10" customFormat="1" ht="16.5" customHeight="1">
      <c r="B168" s="170"/>
      <c r="C168" s="171"/>
      <c r="D168" s="171"/>
      <c r="E168" s="172" t="s">
        <v>5</v>
      </c>
      <c r="F168" s="271" t="s">
        <v>217</v>
      </c>
      <c r="G168" s="272"/>
      <c r="H168" s="272"/>
      <c r="I168" s="272"/>
      <c r="J168" s="171"/>
      <c r="K168" s="173">
        <v>-9.9600000000000009</v>
      </c>
      <c r="L168" s="171"/>
      <c r="M168" s="171"/>
      <c r="N168" s="171"/>
      <c r="O168" s="171"/>
      <c r="P168" s="171"/>
      <c r="Q168" s="171"/>
      <c r="R168" s="174"/>
      <c r="T168" s="175"/>
      <c r="U168" s="171"/>
      <c r="V168" s="171"/>
      <c r="W168" s="171"/>
      <c r="X168" s="171"/>
      <c r="Y168" s="171"/>
      <c r="Z168" s="171"/>
      <c r="AA168" s="176"/>
      <c r="AT168" s="177" t="s">
        <v>164</v>
      </c>
      <c r="AU168" s="177" t="s">
        <v>103</v>
      </c>
      <c r="AV168" s="10" t="s">
        <v>103</v>
      </c>
      <c r="AW168" s="10" t="s">
        <v>165</v>
      </c>
      <c r="AX168" s="10" t="s">
        <v>76</v>
      </c>
      <c r="AY168" s="177" t="s">
        <v>155</v>
      </c>
    </row>
    <row r="169" spans="2:65" s="10" customFormat="1" ht="16.5" customHeight="1">
      <c r="B169" s="170"/>
      <c r="C169" s="171"/>
      <c r="D169" s="171"/>
      <c r="E169" s="172" t="s">
        <v>5</v>
      </c>
      <c r="F169" s="271" t="s">
        <v>218</v>
      </c>
      <c r="G169" s="272"/>
      <c r="H169" s="272"/>
      <c r="I169" s="272"/>
      <c r="J169" s="171"/>
      <c r="K169" s="173">
        <v>-27.74</v>
      </c>
      <c r="L169" s="171"/>
      <c r="M169" s="171"/>
      <c r="N169" s="171"/>
      <c r="O169" s="171"/>
      <c r="P169" s="171"/>
      <c r="Q169" s="171"/>
      <c r="R169" s="174"/>
      <c r="T169" s="175"/>
      <c r="U169" s="171"/>
      <c r="V169" s="171"/>
      <c r="W169" s="171"/>
      <c r="X169" s="171"/>
      <c r="Y169" s="171"/>
      <c r="Z169" s="171"/>
      <c r="AA169" s="176"/>
      <c r="AT169" s="177" t="s">
        <v>164</v>
      </c>
      <c r="AU169" s="177" t="s">
        <v>103</v>
      </c>
      <c r="AV169" s="10" t="s">
        <v>103</v>
      </c>
      <c r="AW169" s="10" t="s">
        <v>165</v>
      </c>
      <c r="AX169" s="10" t="s">
        <v>76</v>
      </c>
      <c r="AY169" s="177" t="s">
        <v>155</v>
      </c>
    </row>
    <row r="170" spans="2:65" s="10" customFormat="1" ht="16.5" customHeight="1">
      <c r="B170" s="170"/>
      <c r="C170" s="171"/>
      <c r="D170" s="171"/>
      <c r="E170" s="172" t="s">
        <v>5</v>
      </c>
      <c r="F170" s="271" t="s">
        <v>219</v>
      </c>
      <c r="G170" s="272"/>
      <c r="H170" s="272"/>
      <c r="I170" s="272"/>
      <c r="J170" s="171"/>
      <c r="K170" s="173">
        <v>-71.563999999999993</v>
      </c>
      <c r="L170" s="171"/>
      <c r="M170" s="171"/>
      <c r="N170" s="171"/>
      <c r="O170" s="171"/>
      <c r="P170" s="171"/>
      <c r="Q170" s="171"/>
      <c r="R170" s="174"/>
      <c r="T170" s="175"/>
      <c r="U170" s="171"/>
      <c r="V170" s="171"/>
      <c r="W170" s="171"/>
      <c r="X170" s="171"/>
      <c r="Y170" s="171"/>
      <c r="Z170" s="171"/>
      <c r="AA170" s="176"/>
      <c r="AT170" s="177" t="s">
        <v>164</v>
      </c>
      <c r="AU170" s="177" t="s">
        <v>103</v>
      </c>
      <c r="AV170" s="10" t="s">
        <v>103</v>
      </c>
      <c r="AW170" s="10" t="s">
        <v>165</v>
      </c>
      <c r="AX170" s="10" t="s">
        <v>76</v>
      </c>
      <c r="AY170" s="177" t="s">
        <v>155</v>
      </c>
    </row>
    <row r="171" spans="2:65" s="12" customFormat="1" ht="16.5" customHeight="1">
      <c r="B171" s="186"/>
      <c r="C171" s="187"/>
      <c r="D171" s="187"/>
      <c r="E171" s="188" t="s">
        <v>5</v>
      </c>
      <c r="F171" s="275" t="s">
        <v>220</v>
      </c>
      <c r="G171" s="276"/>
      <c r="H171" s="276"/>
      <c r="I171" s="276"/>
      <c r="J171" s="187"/>
      <c r="K171" s="188" t="s">
        <v>5</v>
      </c>
      <c r="L171" s="187"/>
      <c r="M171" s="187"/>
      <c r="N171" s="187"/>
      <c r="O171" s="187"/>
      <c r="P171" s="187"/>
      <c r="Q171" s="187"/>
      <c r="R171" s="189"/>
      <c r="T171" s="190"/>
      <c r="U171" s="187"/>
      <c r="V171" s="187"/>
      <c r="W171" s="187"/>
      <c r="X171" s="187"/>
      <c r="Y171" s="187"/>
      <c r="Z171" s="187"/>
      <c r="AA171" s="191"/>
      <c r="AT171" s="192" t="s">
        <v>164</v>
      </c>
      <c r="AU171" s="192" t="s">
        <v>103</v>
      </c>
      <c r="AV171" s="12" t="s">
        <v>84</v>
      </c>
      <c r="AW171" s="12" t="s">
        <v>165</v>
      </c>
      <c r="AX171" s="12" t="s">
        <v>76</v>
      </c>
      <c r="AY171" s="192" t="s">
        <v>155</v>
      </c>
    </row>
    <row r="172" spans="2:65" s="10" customFormat="1" ht="16.5" customHeight="1">
      <c r="B172" s="170"/>
      <c r="C172" s="171"/>
      <c r="D172" s="171"/>
      <c r="E172" s="172" t="s">
        <v>5</v>
      </c>
      <c r="F172" s="271" t="s">
        <v>221</v>
      </c>
      <c r="G172" s="272"/>
      <c r="H172" s="272"/>
      <c r="I172" s="272"/>
      <c r="J172" s="171"/>
      <c r="K172" s="173">
        <v>-61.2</v>
      </c>
      <c r="L172" s="171"/>
      <c r="M172" s="171"/>
      <c r="N172" s="171"/>
      <c r="O172" s="171"/>
      <c r="P172" s="171"/>
      <c r="Q172" s="171"/>
      <c r="R172" s="174"/>
      <c r="T172" s="175"/>
      <c r="U172" s="171"/>
      <c r="V172" s="171"/>
      <c r="W172" s="171"/>
      <c r="X172" s="171"/>
      <c r="Y172" s="171"/>
      <c r="Z172" s="171"/>
      <c r="AA172" s="176"/>
      <c r="AT172" s="177" t="s">
        <v>164</v>
      </c>
      <c r="AU172" s="177" t="s">
        <v>103</v>
      </c>
      <c r="AV172" s="10" t="s">
        <v>103</v>
      </c>
      <c r="AW172" s="10" t="s">
        <v>165</v>
      </c>
      <c r="AX172" s="10" t="s">
        <v>76</v>
      </c>
      <c r="AY172" s="177" t="s">
        <v>155</v>
      </c>
    </row>
    <row r="173" spans="2:65" s="10" customFormat="1" ht="16.5" customHeight="1">
      <c r="B173" s="170"/>
      <c r="C173" s="171"/>
      <c r="D173" s="171"/>
      <c r="E173" s="172" t="s">
        <v>5</v>
      </c>
      <c r="F173" s="271" t="s">
        <v>222</v>
      </c>
      <c r="G173" s="272"/>
      <c r="H173" s="272"/>
      <c r="I173" s="272"/>
      <c r="J173" s="171"/>
      <c r="K173" s="173">
        <v>-4.601</v>
      </c>
      <c r="L173" s="171"/>
      <c r="M173" s="171"/>
      <c r="N173" s="171"/>
      <c r="O173" s="171"/>
      <c r="P173" s="171"/>
      <c r="Q173" s="171"/>
      <c r="R173" s="174"/>
      <c r="T173" s="175"/>
      <c r="U173" s="171"/>
      <c r="V173" s="171"/>
      <c r="W173" s="171"/>
      <c r="X173" s="171"/>
      <c r="Y173" s="171"/>
      <c r="Z173" s="171"/>
      <c r="AA173" s="176"/>
      <c r="AT173" s="177" t="s">
        <v>164</v>
      </c>
      <c r="AU173" s="177" t="s">
        <v>103</v>
      </c>
      <c r="AV173" s="10" t="s">
        <v>103</v>
      </c>
      <c r="AW173" s="10" t="s">
        <v>165</v>
      </c>
      <c r="AX173" s="10" t="s">
        <v>76</v>
      </c>
      <c r="AY173" s="177" t="s">
        <v>155</v>
      </c>
    </row>
    <row r="174" spans="2:65" s="10" customFormat="1" ht="16.5" customHeight="1">
      <c r="B174" s="170"/>
      <c r="C174" s="171"/>
      <c r="D174" s="171"/>
      <c r="E174" s="172" t="s">
        <v>5</v>
      </c>
      <c r="F174" s="271" t="s">
        <v>223</v>
      </c>
      <c r="G174" s="272"/>
      <c r="H174" s="272"/>
      <c r="I174" s="272"/>
      <c r="J174" s="171"/>
      <c r="K174" s="173">
        <v>-39.15</v>
      </c>
      <c r="L174" s="171"/>
      <c r="M174" s="171"/>
      <c r="N174" s="171"/>
      <c r="O174" s="171"/>
      <c r="P174" s="171"/>
      <c r="Q174" s="171"/>
      <c r="R174" s="174"/>
      <c r="T174" s="175"/>
      <c r="U174" s="171"/>
      <c r="V174" s="171"/>
      <c r="W174" s="171"/>
      <c r="X174" s="171"/>
      <c r="Y174" s="171"/>
      <c r="Z174" s="171"/>
      <c r="AA174" s="176"/>
      <c r="AT174" s="177" t="s">
        <v>164</v>
      </c>
      <c r="AU174" s="177" t="s">
        <v>103</v>
      </c>
      <c r="AV174" s="10" t="s">
        <v>103</v>
      </c>
      <c r="AW174" s="10" t="s">
        <v>165</v>
      </c>
      <c r="AX174" s="10" t="s">
        <v>76</v>
      </c>
      <c r="AY174" s="177" t="s">
        <v>155</v>
      </c>
    </row>
    <row r="175" spans="2:65" s="10" customFormat="1" ht="16.5" customHeight="1">
      <c r="B175" s="170"/>
      <c r="C175" s="171"/>
      <c r="D175" s="171"/>
      <c r="E175" s="172" t="s">
        <v>5</v>
      </c>
      <c r="F175" s="271" t="s">
        <v>224</v>
      </c>
      <c r="G175" s="272"/>
      <c r="H175" s="272"/>
      <c r="I175" s="272"/>
      <c r="J175" s="171"/>
      <c r="K175" s="173">
        <v>-7.7874999999999996</v>
      </c>
      <c r="L175" s="171"/>
      <c r="M175" s="171"/>
      <c r="N175" s="171"/>
      <c r="O175" s="171"/>
      <c r="P175" s="171"/>
      <c r="Q175" s="171"/>
      <c r="R175" s="174"/>
      <c r="T175" s="175"/>
      <c r="U175" s="171"/>
      <c r="V175" s="171"/>
      <c r="W175" s="171"/>
      <c r="X175" s="171"/>
      <c r="Y175" s="171"/>
      <c r="Z175" s="171"/>
      <c r="AA175" s="176"/>
      <c r="AT175" s="177" t="s">
        <v>164</v>
      </c>
      <c r="AU175" s="177" t="s">
        <v>103</v>
      </c>
      <c r="AV175" s="10" t="s">
        <v>103</v>
      </c>
      <c r="AW175" s="10" t="s">
        <v>165</v>
      </c>
      <c r="AX175" s="10" t="s">
        <v>76</v>
      </c>
      <c r="AY175" s="177" t="s">
        <v>155</v>
      </c>
    </row>
    <row r="176" spans="2:65" s="12" customFormat="1" ht="16.5" customHeight="1">
      <c r="B176" s="186"/>
      <c r="C176" s="187"/>
      <c r="D176" s="187"/>
      <c r="E176" s="188" t="s">
        <v>5</v>
      </c>
      <c r="F176" s="275" t="s">
        <v>225</v>
      </c>
      <c r="G176" s="276"/>
      <c r="H176" s="276"/>
      <c r="I176" s="276"/>
      <c r="J176" s="187"/>
      <c r="K176" s="188" t="s">
        <v>5</v>
      </c>
      <c r="L176" s="187"/>
      <c r="M176" s="187"/>
      <c r="N176" s="187"/>
      <c r="O176" s="187"/>
      <c r="P176" s="187"/>
      <c r="Q176" s="187"/>
      <c r="R176" s="189"/>
      <c r="T176" s="190"/>
      <c r="U176" s="187"/>
      <c r="V176" s="187"/>
      <c r="W176" s="187"/>
      <c r="X176" s="187"/>
      <c r="Y176" s="187"/>
      <c r="Z176" s="187"/>
      <c r="AA176" s="191"/>
      <c r="AT176" s="192" t="s">
        <v>164</v>
      </c>
      <c r="AU176" s="192" t="s">
        <v>103</v>
      </c>
      <c r="AV176" s="12" t="s">
        <v>84</v>
      </c>
      <c r="AW176" s="12" t="s">
        <v>165</v>
      </c>
      <c r="AX176" s="12" t="s">
        <v>76</v>
      </c>
      <c r="AY176" s="192" t="s">
        <v>155</v>
      </c>
    </row>
    <row r="177" spans="2:65" s="10" customFormat="1" ht="16.5" customHeight="1">
      <c r="B177" s="170"/>
      <c r="C177" s="171"/>
      <c r="D177" s="171"/>
      <c r="E177" s="172" t="s">
        <v>5</v>
      </c>
      <c r="F177" s="271" t="s">
        <v>226</v>
      </c>
      <c r="G177" s="272"/>
      <c r="H177" s="272"/>
      <c r="I177" s="272"/>
      <c r="J177" s="171"/>
      <c r="K177" s="173">
        <v>8.25</v>
      </c>
      <c r="L177" s="171"/>
      <c r="M177" s="171"/>
      <c r="N177" s="171"/>
      <c r="O177" s="171"/>
      <c r="P177" s="171"/>
      <c r="Q177" s="171"/>
      <c r="R177" s="174"/>
      <c r="T177" s="175"/>
      <c r="U177" s="171"/>
      <c r="V177" s="171"/>
      <c r="W177" s="171"/>
      <c r="X177" s="171"/>
      <c r="Y177" s="171"/>
      <c r="Z177" s="171"/>
      <c r="AA177" s="176"/>
      <c r="AT177" s="177" t="s">
        <v>164</v>
      </c>
      <c r="AU177" s="177" t="s">
        <v>103</v>
      </c>
      <c r="AV177" s="10" t="s">
        <v>103</v>
      </c>
      <c r="AW177" s="10" t="s">
        <v>165</v>
      </c>
      <c r="AX177" s="10" t="s">
        <v>76</v>
      </c>
      <c r="AY177" s="177" t="s">
        <v>155</v>
      </c>
    </row>
    <row r="178" spans="2:65" s="10" customFormat="1" ht="16.5" customHeight="1">
      <c r="B178" s="170"/>
      <c r="C178" s="171"/>
      <c r="D178" s="171"/>
      <c r="E178" s="172" t="s">
        <v>5</v>
      </c>
      <c r="F178" s="271" t="s">
        <v>227</v>
      </c>
      <c r="G178" s="272"/>
      <c r="H178" s="272"/>
      <c r="I178" s="272"/>
      <c r="J178" s="171"/>
      <c r="K178" s="173">
        <v>-1.6107</v>
      </c>
      <c r="L178" s="171"/>
      <c r="M178" s="171"/>
      <c r="N178" s="171"/>
      <c r="O178" s="171"/>
      <c r="P178" s="171"/>
      <c r="Q178" s="171"/>
      <c r="R178" s="174"/>
      <c r="T178" s="175"/>
      <c r="U178" s="171"/>
      <c r="V178" s="171"/>
      <c r="W178" s="171"/>
      <c r="X178" s="171"/>
      <c r="Y178" s="171"/>
      <c r="Z178" s="171"/>
      <c r="AA178" s="176"/>
      <c r="AT178" s="177" t="s">
        <v>164</v>
      </c>
      <c r="AU178" s="177" t="s">
        <v>103</v>
      </c>
      <c r="AV178" s="10" t="s">
        <v>103</v>
      </c>
      <c r="AW178" s="10" t="s">
        <v>165</v>
      </c>
      <c r="AX178" s="10" t="s">
        <v>76</v>
      </c>
      <c r="AY178" s="177" t="s">
        <v>155</v>
      </c>
    </row>
    <row r="179" spans="2:65" s="10" customFormat="1" ht="16.5" customHeight="1">
      <c r="B179" s="170"/>
      <c r="C179" s="171"/>
      <c r="D179" s="171"/>
      <c r="E179" s="172" t="s">
        <v>5</v>
      </c>
      <c r="F179" s="271" t="s">
        <v>228</v>
      </c>
      <c r="G179" s="272"/>
      <c r="H179" s="272"/>
      <c r="I179" s="272"/>
      <c r="J179" s="171"/>
      <c r="K179" s="173">
        <v>-0.41343999999999997</v>
      </c>
      <c r="L179" s="171"/>
      <c r="M179" s="171"/>
      <c r="N179" s="171"/>
      <c r="O179" s="171"/>
      <c r="P179" s="171"/>
      <c r="Q179" s="171"/>
      <c r="R179" s="174"/>
      <c r="T179" s="175"/>
      <c r="U179" s="171"/>
      <c r="V179" s="171"/>
      <c r="W179" s="171"/>
      <c r="X179" s="171"/>
      <c r="Y179" s="171"/>
      <c r="Z179" s="171"/>
      <c r="AA179" s="176"/>
      <c r="AT179" s="177" t="s">
        <v>164</v>
      </c>
      <c r="AU179" s="177" t="s">
        <v>103</v>
      </c>
      <c r="AV179" s="10" t="s">
        <v>103</v>
      </c>
      <c r="AW179" s="10" t="s">
        <v>165</v>
      </c>
      <c r="AX179" s="10" t="s">
        <v>76</v>
      </c>
      <c r="AY179" s="177" t="s">
        <v>155</v>
      </c>
    </row>
    <row r="180" spans="2:65" s="11" customFormat="1" ht="16.5" customHeight="1">
      <c r="B180" s="178"/>
      <c r="C180" s="179"/>
      <c r="D180" s="179"/>
      <c r="E180" s="180" t="s">
        <v>5</v>
      </c>
      <c r="F180" s="273" t="s">
        <v>177</v>
      </c>
      <c r="G180" s="274"/>
      <c r="H180" s="274"/>
      <c r="I180" s="274"/>
      <c r="J180" s="179"/>
      <c r="K180" s="181">
        <v>142.53865999999999</v>
      </c>
      <c r="L180" s="179"/>
      <c r="M180" s="179"/>
      <c r="N180" s="179"/>
      <c r="O180" s="179"/>
      <c r="P180" s="179"/>
      <c r="Q180" s="179"/>
      <c r="R180" s="182"/>
      <c r="T180" s="183"/>
      <c r="U180" s="179"/>
      <c r="V180" s="179"/>
      <c r="W180" s="179"/>
      <c r="X180" s="179"/>
      <c r="Y180" s="179"/>
      <c r="Z180" s="179"/>
      <c r="AA180" s="184"/>
      <c r="AT180" s="185" t="s">
        <v>164</v>
      </c>
      <c r="AU180" s="185" t="s">
        <v>103</v>
      </c>
      <c r="AV180" s="11" t="s">
        <v>161</v>
      </c>
      <c r="AW180" s="11" t="s">
        <v>165</v>
      </c>
      <c r="AX180" s="11" t="s">
        <v>84</v>
      </c>
      <c r="AY180" s="185" t="s">
        <v>155</v>
      </c>
    </row>
    <row r="181" spans="2:65" s="1" customFormat="1" ht="25.5" customHeight="1">
      <c r="B181" s="134"/>
      <c r="C181" s="163" t="s">
        <v>229</v>
      </c>
      <c r="D181" s="163" t="s">
        <v>157</v>
      </c>
      <c r="E181" s="164" t="s">
        <v>230</v>
      </c>
      <c r="F181" s="266" t="s">
        <v>231</v>
      </c>
      <c r="G181" s="266"/>
      <c r="H181" s="266"/>
      <c r="I181" s="266"/>
      <c r="J181" s="165" t="s">
        <v>169</v>
      </c>
      <c r="K181" s="166">
        <v>71.563999999999993</v>
      </c>
      <c r="L181" s="267">
        <v>0</v>
      </c>
      <c r="M181" s="267"/>
      <c r="N181" s="268">
        <f>ROUND(L181*K181,2)</f>
        <v>0</v>
      </c>
      <c r="O181" s="268"/>
      <c r="P181" s="268"/>
      <c r="Q181" s="268"/>
      <c r="R181" s="137"/>
      <c r="T181" s="167" t="s">
        <v>5</v>
      </c>
      <c r="U181" s="46" t="s">
        <v>41</v>
      </c>
      <c r="V181" s="38"/>
      <c r="W181" s="168">
        <f>V181*K181</f>
        <v>0</v>
      </c>
      <c r="X181" s="168">
        <v>0</v>
      </c>
      <c r="Y181" s="168">
        <f>X181*K181</f>
        <v>0</v>
      </c>
      <c r="Z181" s="168">
        <v>0</v>
      </c>
      <c r="AA181" s="169">
        <f>Z181*K181</f>
        <v>0</v>
      </c>
      <c r="AR181" s="21" t="s">
        <v>161</v>
      </c>
      <c r="AT181" s="21" t="s">
        <v>157</v>
      </c>
      <c r="AU181" s="21" t="s">
        <v>103</v>
      </c>
      <c r="AY181" s="21" t="s">
        <v>155</v>
      </c>
      <c r="BE181" s="108">
        <f>IF(U181="základní",N181,0)</f>
        <v>0</v>
      </c>
      <c r="BF181" s="108">
        <f>IF(U181="snížená",N181,0)</f>
        <v>0</v>
      </c>
      <c r="BG181" s="108">
        <f>IF(U181="zákl. přenesená",N181,0)</f>
        <v>0</v>
      </c>
      <c r="BH181" s="108">
        <f>IF(U181="sníž. přenesená",N181,0)</f>
        <v>0</v>
      </c>
      <c r="BI181" s="108">
        <f>IF(U181="nulová",N181,0)</f>
        <v>0</v>
      </c>
      <c r="BJ181" s="21" t="s">
        <v>84</v>
      </c>
      <c r="BK181" s="108">
        <f>ROUND(L181*K181,2)</f>
        <v>0</v>
      </c>
      <c r="BL181" s="21" t="s">
        <v>161</v>
      </c>
      <c r="BM181" s="21" t="s">
        <v>232</v>
      </c>
    </row>
    <row r="182" spans="2:65" s="10" customFormat="1" ht="16.5" customHeight="1">
      <c r="B182" s="170"/>
      <c r="C182" s="171"/>
      <c r="D182" s="171"/>
      <c r="E182" s="172" t="s">
        <v>5</v>
      </c>
      <c r="F182" s="269" t="s">
        <v>233</v>
      </c>
      <c r="G182" s="270"/>
      <c r="H182" s="270"/>
      <c r="I182" s="270"/>
      <c r="J182" s="171"/>
      <c r="K182" s="173">
        <v>37.926000000000002</v>
      </c>
      <c r="L182" s="171"/>
      <c r="M182" s="171"/>
      <c r="N182" s="171"/>
      <c r="O182" s="171"/>
      <c r="P182" s="171"/>
      <c r="Q182" s="171"/>
      <c r="R182" s="174"/>
      <c r="T182" s="175"/>
      <c r="U182" s="171"/>
      <c r="V182" s="171"/>
      <c r="W182" s="171"/>
      <c r="X182" s="171"/>
      <c r="Y182" s="171"/>
      <c r="Z182" s="171"/>
      <c r="AA182" s="176"/>
      <c r="AT182" s="177" t="s">
        <v>164</v>
      </c>
      <c r="AU182" s="177" t="s">
        <v>103</v>
      </c>
      <c r="AV182" s="10" t="s">
        <v>103</v>
      </c>
      <c r="AW182" s="10" t="s">
        <v>165</v>
      </c>
      <c r="AX182" s="10" t="s">
        <v>76</v>
      </c>
      <c r="AY182" s="177" t="s">
        <v>155</v>
      </c>
    </row>
    <row r="183" spans="2:65" s="10" customFormat="1" ht="16.5" customHeight="1">
      <c r="B183" s="170"/>
      <c r="C183" s="171"/>
      <c r="D183" s="171"/>
      <c r="E183" s="172" t="s">
        <v>5</v>
      </c>
      <c r="F183" s="271" t="s">
        <v>234</v>
      </c>
      <c r="G183" s="272"/>
      <c r="H183" s="272"/>
      <c r="I183" s="272"/>
      <c r="J183" s="171"/>
      <c r="K183" s="173">
        <v>33.637500000000003</v>
      </c>
      <c r="L183" s="171"/>
      <c r="M183" s="171"/>
      <c r="N183" s="171"/>
      <c r="O183" s="171"/>
      <c r="P183" s="171"/>
      <c r="Q183" s="171"/>
      <c r="R183" s="174"/>
      <c r="T183" s="175"/>
      <c r="U183" s="171"/>
      <c r="V183" s="171"/>
      <c r="W183" s="171"/>
      <c r="X183" s="171"/>
      <c r="Y183" s="171"/>
      <c r="Z183" s="171"/>
      <c r="AA183" s="176"/>
      <c r="AT183" s="177" t="s">
        <v>164</v>
      </c>
      <c r="AU183" s="177" t="s">
        <v>103</v>
      </c>
      <c r="AV183" s="10" t="s">
        <v>103</v>
      </c>
      <c r="AW183" s="10" t="s">
        <v>165</v>
      </c>
      <c r="AX183" s="10" t="s">
        <v>76</v>
      </c>
      <c r="AY183" s="177" t="s">
        <v>155</v>
      </c>
    </row>
    <row r="184" spans="2:65" s="11" customFormat="1" ht="16.5" customHeight="1">
      <c r="B184" s="178"/>
      <c r="C184" s="179"/>
      <c r="D184" s="179"/>
      <c r="E184" s="180" t="s">
        <v>5</v>
      </c>
      <c r="F184" s="273" t="s">
        <v>177</v>
      </c>
      <c r="G184" s="274"/>
      <c r="H184" s="274"/>
      <c r="I184" s="274"/>
      <c r="J184" s="179"/>
      <c r="K184" s="181">
        <v>71.563500000000005</v>
      </c>
      <c r="L184" s="179"/>
      <c r="M184" s="179"/>
      <c r="N184" s="179"/>
      <c r="O184" s="179"/>
      <c r="P184" s="179"/>
      <c r="Q184" s="179"/>
      <c r="R184" s="182"/>
      <c r="T184" s="183"/>
      <c r="U184" s="179"/>
      <c r="V184" s="179"/>
      <c r="W184" s="179"/>
      <c r="X184" s="179"/>
      <c r="Y184" s="179"/>
      <c r="Z184" s="179"/>
      <c r="AA184" s="184"/>
      <c r="AT184" s="185" t="s">
        <v>164</v>
      </c>
      <c r="AU184" s="185" t="s">
        <v>103</v>
      </c>
      <c r="AV184" s="11" t="s">
        <v>161</v>
      </c>
      <c r="AW184" s="11" t="s">
        <v>165</v>
      </c>
      <c r="AX184" s="11" t="s">
        <v>84</v>
      </c>
      <c r="AY184" s="185" t="s">
        <v>155</v>
      </c>
    </row>
    <row r="185" spans="2:65" s="1" customFormat="1" ht="16.5" customHeight="1">
      <c r="B185" s="134"/>
      <c r="C185" s="193" t="s">
        <v>235</v>
      </c>
      <c r="D185" s="193" t="s">
        <v>236</v>
      </c>
      <c r="E185" s="194" t="s">
        <v>237</v>
      </c>
      <c r="F185" s="279" t="s">
        <v>238</v>
      </c>
      <c r="G185" s="279"/>
      <c r="H185" s="279"/>
      <c r="I185" s="279"/>
      <c r="J185" s="195" t="s">
        <v>239</v>
      </c>
      <c r="K185" s="196">
        <v>119.512</v>
      </c>
      <c r="L185" s="280">
        <v>0</v>
      </c>
      <c r="M185" s="280"/>
      <c r="N185" s="281">
        <f>ROUND(L185*K185,2)</f>
        <v>0</v>
      </c>
      <c r="O185" s="268"/>
      <c r="P185" s="268"/>
      <c r="Q185" s="268"/>
      <c r="R185" s="137"/>
      <c r="T185" s="167" t="s">
        <v>5</v>
      </c>
      <c r="U185" s="46" t="s">
        <v>41</v>
      </c>
      <c r="V185" s="38"/>
      <c r="W185" s="168">
        <f>V185*K185</f>
        <v>0</v>
      </c>
      <c r="X185" s="168">
        <v>1</v>
      </c>
      <c r="Y185" s="168">
        <f>X185*K185</f>
        <v>119.512</v>
      </c>
      <c r="Z185" s="168">
        <v>0</v>
      </c>
      <c r="AA185" s="169">
        <f>Z185*K185</f>
        <v>0</v>
      </c>
      <c r="AR185" s="21" t="s">
        <v>240</v>
      </c>
      <c r="AT185" s="21" t="s">
        <v>236</v>
      </c>
      <c r="AU185" s="21" t="s">
        <v>103</v>
      </c>
      <c r="AY185" s="21" t="s">
        <v>155</v>
      </c>
      <c r="BE185" s="108">
        <f>IF(U185="základní",N185,0)</f>
        <v>0</v>
      </c>
      <c r="BF185" s="108">
        <f>IF(U185="snížená",N185,0)</f>
        <v>0</v>
      </c>
      <c r="BG185" s="108">
        <f>IF(U185="zákl. přenesená",N185,0)</f>
        <v>0</v>
      </c>
      <c r="BH185" s="108">
        <f>IF(U185="sníž. přenesená",N185,0)</f>
        <v>0</v>
      </c>
      <c r="BI185" s="108">
        <f>IF(U185="nulová",N185,0)</f>
        <v>0</v>
      </c>
      <c r="BJ185" s="21" t="s">
        <v>84</v>
      </c>
      <c r="BK185" s="108">
        <f>ROUND(L185*K185,2)</f>
        <v>0</v>
      </c>
      <c r="BL185" s="21" t="s">
        <v>161</v>
      </c>
      <c r="BM185" s="21" t="s">
        <v>241</v>
      </c>
    </row>
    <row r="186" spans="2:65" s="10" customFormat="1" ht="16.5" customHeight="1">
      <c r="B186" s="170"/>
      <c r="C186" s="171"/>
      <c r="D186" s="171"/>
      <c r="E186" s="172" t="s">
        <v>5</v>
      </c>
      <c r="F186" s="269" t="s">
        <v>242</v>
      </c>
      <c r="G186" s="270"/>
      <c r="H186" s="270"/>
      <c r="I186" s="270"/>
      <c r="J186" s="171"/>
      <c r="K186" s="173">
        <v>119.51188</v>
      </c>
      <c r="L186" s="171"/>
      <c r="M186" s="171"/>
      <c r="N186" s="171"/>
      <c r="O186" s="171"/>
      <c r="P186" s="171"/>
      <c r="Q186" s="171"/>
      <c r="R186" s="174"/>
      <c r="T186" s="175"/>
      <c r="U186" s="171"/>
      <c r="V186" s="171"/>
      <c r="W186" s="171"/>
      <c r="X186" s="171"/>
      <c r="Y186" s="171"/>
      <c r="Z186" s="171"/>
      <c r="AA186" s="176"/>
      <c r="AT186" s="177" t="s">
        <v>164</v>
      </c>
      <c r="AU186" s="177" t="s">
        <v>103</v>
      </c>
      <c r="AV186" s="10" t="s">
        <v>103</v>
      </c>
      <c r="AW186" s="10" t="s">
        <v>165</v>
      </c>
      <c r="AX186" s="10" t="s">
        <v>84</v>
      </c>
      <c r="AY186" s="177" t="s">
        <v>155</v>
      </c>
    </row>
    <row r="187" spans="2:65" s="1" customFormat="1" ht="16.5" customHeight="1">
      <c r="B187" s="134"/>
      <c r="C187" s="193" t="s">
        <v>243</v>
      </c>
      <c r="D187" s="193" t="s">
        <v>236</v>
      </c>
      <c r="E187" s="194" t="s">
        <v>244</v>
      </c>
      <c r="F187" s="279" t="s">
        <v>245</v>
      </c>
      <c r="G187" s="279"/>
      <c r="H187" s="279"/>
      <c r="I187" s="279"/>
      <c r="J187" s="195" t="s">
        <v>246</v>
      </c>
      <c r="K187" s="196">
        <v>24.503</v>
      </c>
      <c r="L187" s="280">
        <v>0</v>
      </c>
      <c r="M187" s="280"/>
      <c r="N187" s="281">
        <f>ROUND(L187*K187,2)</f>
        <v>0</v>
      </c>
      <c r="O187" s="268"/>
      <c r="P187" s="268"/>
      <c r="Q187" s="268"/>
      <c r="R187" s="137"/>
      <c r="T187" s="167" t="s">
        <v>5</v>
      </c>
      <c r="U187" s="46" t="s">
        <v>41</v>
      </c>
      <c r="V187" s="38"/>
      <c r="W187" s="168">
        <f>V187*K187</f>
        <v>0</v>
      </c>
      <c r="X187" s="168">
        <v>1E-3</v>
      </c>
      <c r="Y187" s="168">
        <f>X187*K187</f>
        <v>2.4503E-2</v>
      </c>
      <c r="Z187" s="168">
        <v>0</v>
      </c>
      <c r="AA187" s="169">
        <f>Z187*K187</f>
        <v>0</v>
      </c>
      <c r="AR187" s="21" t="s">
        <v>240</v>
      </c>
      <c r="AT187" s="21" t="s">
        <v>236</v>
      </c>
      <c r="AU187" s="21" t="s">
        <v>103</v>
      </c>
      <c r="AY187" s="21" t="s">
        <v>155</v>
      </c>
      <c r="BE187" s="108">
        <f>IF(U187="základní",N187,0)</f>
        <v>0</v>
      </c>
      <c r="BF187" s="108">
        <f>IF(U187="snížená",N187,0)</f>
        <v>0</v>
      </c>
      <c r="BG187" s="108">
        <f>IF(U187="zákl. přenesená",N187,0)</f>
        <v>0</v>
      </c>
      <c r="BH187" s="108">
        <f>IF(U187="sníž. přenesená",N187,0)</f>
        <v>0</v>
      </c>
      <c r="BI187" s="108">
        <f>IF(U187="nulová",N187,0)</f>
        <v>0</v>
      </c>
      <c r="BJ187" s="21" t="s">
        <v>84</v>
      </c>
      <c r="BK187" s="108">
        <f>ROUND(L187*K187,2)</f>
        <v>0</v>
      </c>
      <c r="BL187" s="21" t="s">
        <v>161</v>
      </c>
      <c r="BM187" s="21" t="s">
        <v>247</v>
      </c>
    </row>
    <row r="188" spans="2:65" s="10" customFormat="1" ht="16.5" customHeight="1">
      <c r="B188" s="170"/>
      <c r="C188" s="171"/>
      <c r="D188" s="171"/>
      <c r="E188" s="172" t="s">
        <v>5</v>
      </c>
      <c r="F188" s="269" t="s">
        <v>248</v>
      </c>
      <c r="G188" s="270"/>
      <c r="H188" s="270"/>
      <c r="I188" s="270"/>
      <c r="J188" s="171"/>
      <c r="K188" s="173">
        <v>24.502500000000001</v>
      </c>
      <c r="L188" s="171"/>
      <c r="M188" s="171"/>
      <c r="N188" s="171"/>
      <c r="O188" s="171"/>
      <c r="P188" s="171"/>
      <c r="Q188" s="171"/>
      <c r="R188" s="174"/>
      <c r="T188" s="175"/>
      <c r="U188" s="171"/>
      <c r="V188" s="171"/>
      <c r="W188" s="171"/>
      <c r="X188" s="171"/>
      <c r="Y188" s="171"/>
      <c r="Z188" s="171"/>
      <c r="AA188" s="176"/>
      <c r="AT188" s="177" t="s">
        <v>164</v>
      </c>
      <c r="AU188" s="177" t="s">
        <v>103</v>
      </c>
      <c r="AV188" s="10" t="s">
        <v>103</v>
      </c>
      <c r="AW188" s="10" t="s">
        <v>165</v>
      </c>
      <c r="AX188" s="10" t="s">
        <v>84</v>
      </c>
      <c r="AY188" s="177" t="s">
        <v>155</v>
      </c>
    </row>
    <row r="189" spans="2:65" s="1" customFormat="1" ht="38.25" customHeight="1">
      <c r="B189" s="134"/>
      <c r="C189" s="163" t="s">
        <v>249</v>
      </c>
      <c r="D189" s="163" t="s">
        <v>157</v>
      </c>
      <c r="E189" s="164" t="s">
        <v>250</v>
      </c>
      <c r="F189" s="266" t="s">
        <v>251</v>
      </c>
      <c r="G189" s="266"/>
      <c r="H189" s="266"/>
      <c r="I189" s="266"/>
      <c r="J189" s="165" t="s">
        <v>252</v>
      </c>
      <c r="K189" s="166">
        <v>490.05</v>
      </c>
      <c r="L189" s="267">
        <v>0</v>
      </c>
      <c r="M189" s="267"/>
      <c r="N189" s="268">
        <f>ROUND(L189*K189,2)</f>
        <v>0</v>
      </c>
      <c r="O189" s="268"/>
      <c r="P189" s="268"/>
      <c r="Q189" s="268"/>
      <c r="R189" s="137"/>
      <c r="T189" s="167" t="s">
        <v>5</v>
      </c>
      <c r="U189" s="46" t="s">
        <v>41</v>
      </c>
      <c r="V189" s="38"/>
      <c r="W189" s="168">
        <f>V189*K189</f>
        <v>0</v>
      </c>
      <c r="X189" s="168">
        <v>0</v>
      </c>
      <c r="Y189" s="168">
        <f>X189*K189</f>
        <v>0</v>
      </c>
      <c r="Z189" s="168">
        <v>0</v>
      </c>
      <c r="AA189" s="169">
        <f>Z189*K189</f>
        <v>0</v>
      </c>
      <c r="AR189" s="21" t="s">
        <v>161</v>
      </c>
      <c r="AT189" s="21" t="s">
        <v>157</v>
      </c>
      <c r="AU189" s="21" t="s">
        <v>103</v>
      </c>
      <c r="AY189" s="21" t="s">
        <v>155</v>
      </c>
      <c r="BE189" s="108">
        <f>IF(U189="základní",N189,0)</f>
        <v>0</v>
      </c>
      <c r="BF189" s="108">
        <f>IF(U189="snížená",N189,0)</f>
        <v>0</v>
      </c>
      <c r="BG189" s="108">
        <f>IF(U189="zákl. přenesená",N189,0)</f>
        <v>0</v>
      </c>
      <c r="BH189" s="108">
        <f>IF(U189="sníž. přenesená",N189,0)</f>
        <v>0</v>
      </c>
      <c r="BI189" s="108">
        <f>IF(U189="nulová",N189,0)</f>
        <v>0</v>
      </c>
      <c r="BJ189" s="21" t="s">
        <v>84</v>
      </c>
      <c r="BK189" s="108">
        <f>ROUND(L189*K189,2)</f>
        <v>0</v>
      </c>
      <c r="BL189" s="21" t="s">
        <v>161</v>
      </c>
      <c r="BM189" s="21" t="s">
        <v>253</v>
      </c>
    </row>
    <row r="190" spans="2:65" s="10" customFormat="1" ht="16.5" customHeight="1">
      <c r="B190" s="170"/>
      <c r="C190" s="171"/>
      <c r="D190" s="171"/>
      <c r="E190" s="172" t="s">
        <v>5</v>
      </c>
      <c r="F190" s="269" t="s">
        <v>254</v>
      </c>
      <c r="G190" s="270"/>
      <c r="H190" s="270"/>
      <c r="I190" s="270"/>
      <c r="J190" s="171"/>
      <c r="K190" s="173">
        <v>490.05</v>
      </c>
      <c r="L190" s="171"/>
      <c r="M190" s="171"/>
      <c r="N190" s="171"/>
      <c r="O190" s="171"/>
      <c r="P190" s="171"/>
      <c r="Q190" s="171"/>
      <c r="R190" s="174"/>
      <c r="T190" s="175"/>
      <c r="U190" s="171"/>
      <c r="V190" s="171"/>
      <c r="W190" s="171"/>
      <c r="X190" s="171"/>
      <c r="Y190" s="171"/>
      <c r="Z190" s="171"/>
      <c r="AA190" s="176"/>
      <c r="AT190" s="177" t="s">
        <v>164</v>
      </c>
      <c r="AU190" s="177" t="s">
        <v>103</v>
      </c>
      <c r="AV190" s="10" t="s">
        <v>103</v>
      </c>
      <c r="AW190" s="10" t="s">
        <v>165</v>
      </c>
      <c r="AX190" s="10" t="s">
        <v>84</v>
      </c>
      <c r="AY190" s="177" t="s">
        <v>155</v>
      </c>
    </row>
    <row r="191" spans="2:65" s="1" customFormat="1" ht="38.25" customHeight="1">
      <c r="B191" s="134"/>
      <c r="C191" s="163" t="s">
        <v>255</v>
      </c>
      <c r="D191" s="163" t="s">
        <v>157</v>
      </c>
      <c r="E191" s="164" t="s">
        <v>256</v>
      </c>
      <c r="F191" s="266" t="s">
        <v>257</v>
      </c>
      <c r="G191" s="266"/>
      <c r="H191" s="266"/>
      <c r="I191" s="266"/>
      <c r="J191" s="165" t="s">
        <v>252</v>
      </c>
      <c r="K191" s="166">
        <v>490.05</v>
      </c>
      <c r="L191" s="267">
        <v>0</v>
      </c>
      <c r="M191" s="267"/>
      <c r="N191" s="268">
        <f>ROUND(L191*K191,2)</f>
        <v>0</v>
      </c>
      <c r="O191" s="268"/>
      <c r="P191" s="268"/>
      <c r="Q191" s="268"/>
      <c r="R191" s="137"/>
      <c r="T191" s="167" t="s">
        <v>5</v>
      </c>
      <c r="U191" s="46" t="s">
        <v>41</v>
      </c>
      <c r="V191" s="38"/>
      <c r="W191" s="168">
        <f>V191*K191</f>
        <v>0</v>
      </c>
      <c r="X191" s="168">
        <v>0</v>
      </c>
      <c r="Y191" s="168">
        <f>X191*K191</f>
        <v>0</v>
      </c>
      <c r="Z191" s="168">
        <v>0</v>
      </c>
      <c r="AA191" s="169">
        <f>Z191*K191</f>
        <v>0</v>
      </c>
      <c r="AR191" s="21" t="s">
        <v>161</v>
      </c>
      <c r="AT191" s="21" t="s">
        <v>157</v>
      </c>
      <c r="AU191" s="21" t="s">
        <v>103</v>
      </c>
      <c r="AY191" s="21" t="s">
        <v>155</v>
      </c>
      <c r="BE191" s="108">
        <f>IF(U191="základní",N191,0)</f>
        <v>0</v>
      </c>
      <c r="BF191" s="108">
        <f>IF(U191="snížená",N191,0)</f>
        <v>0</v>
      </c>
      <c r="BG191" s="108">
        <f>IF(U191="zákl. přenesená",N191,0)</f>
        <v>0</v>
      </c>
      <c r="BH191" s="108">
        <f>IF(U191="sníž. přenesená",N191,0)</f>
        <v>0</v>
      </c>
      <c r="BI191" s="108">
        <f>IF(U191="nulová",N191,0)</f>
        <v>0</v>
      </c>
      <c r="BJ191" s="21" t="s">
        <v>84</v>
      </c>
      <c r="BK191" s="108">
        <f>ROUND(L191*K191,2)</f>
        <v>0</v>
      </c>
      <c r="BL191" s="21" t="s">
        <v>161</v>
      </c>
      <c r="BM191" s="21" t="s">
        <v>258</v>
      </c>
    </row>
    <row r="192" spans="2:65" s="1" customFormat="1" ht="25.5" customHeight="1">
      <c r="B192" s="134"/>
      <c r="C192" s="163" t="s">
        <v>259</v>
      </c>
      <c r="D192" s="163" t="s">
        <v>157</v>
      </c>
      <c r="E192" s="164" t="s">
        <v>260</v>
      </c>
      <c r="F192" s="266" t="s">
        <v>261</v>
      </c>
      <c r="G192" s="266"/>
      <c r="H192" s="266"/>
      <c r="I192" s="266"/>
      <c r="J192" s="165" t="s">
        <v>252</v>
      </c>
      <c r="K192" s="166">
        <v>490.05</v>
      </c>
      <c r="L192" s="267">
        <v>0</v>
      </c>
      <c r="M192" s="267"/>
      <c r="N192" s="268">
        <f>ROUND(L192*K192,2)</f>
        <v>0</v>
      </c>
      <c r="O192" s="268"/>
      <c r="P192" s="268"/>
      <c r="Q192" s="268"/>
      <c r="R192" s="137"/>
      <c r="T192" s="167" t="s">
        <v>5</v>
      </c>
      <c r="U192" s="46" t="s">
        <v>41</v>
      </c>
      <c r="V192" s="38"/>
      <c r="W192" s="168">
        <f>V192*K192</f>
        <v>0</v>
      </c>
      <c r="X192" s="168">
        <v>0</v>
      </c>
      <c r="Y192" s="168">
        <f>X192*K192</f>
        <v>0</v>
      </c>
      <c r="Z192" s="168">
        <v>0</v>
      </c>
      <c r="AA192" s="169">
        <f>Z192*K192</f>
        <v>0</v>
      </c>
      <c r="AR192" s="21" t="s">
        <v>161</v>
      </c>
      <c r="AT192" s="21" t="s">
        <v>157</v>
      </c>
      <c r="AU192" s="21" t="s">
        <v>103</v>
      </c>
      <c r="AY192" s="21" t="s">
        <v>155</v>
      </c>
      <c r="BE192" s="108">
        <f>IF(U192="základní",N192,0)</f>
        <v>0</v>
      </c>
      <c r="BF192" s="108">
        <f>IF(U192="snížená",N192,0)</f>
        <v>0</v>
      </c>
      <c r="BG192" s="108">
        <f>IF(U192="zákl. přenesená",N192,0)</f>
        <v>0</v>
      </c>
      <c r="BH192" s="108">
        <f>IF(U192="sníž. přenesená",N192,0)</f>
        <v>0</v>
      </c>
      <c r="BI192" s="108">
        <f>IF(U192="nulová",N192,0)</f>
        <v>0</v>
      </c>
      <c r="BJ192" s="21" t="s">
        <v>84</v>
      </c>
      <c r="BK192" s="108">
        <f>ROUND(L192*K192,2)</f>
        <v>0</v>
      </c>
      <c r="BL192" s="21" t="s">
        <v>161</v>
      </c>
      <c r="BM192" s="21" t="s">
        <v>262</v>
      </c>
    </row>
    <row r="193" spans="2:65" s="1" customFormat="1" ht="25.5" customHeight="1">
      <c r="B193" s="134"/>
      <c r="C193" s="163" t="s">
        <v>263</v>
      </c>
      <c r="D193" s="163" t="s">
        <v>157</v>
      </c>
      <c r="E193" s="164" t="s">
        <v>264</v>
      </c>
      <c r="F193" s="266" t="s">
        <v>265</v>
      </c>
      <c r="G193" s="266"/>
      <c r="H193" s="266"/>
      <c r="I193" s="266"/>
      <c r="J193" s="165" t="s">
        <v>252</v>
      </c>
      <c r="K193" s="166">
        <v>490.05</v>
      </c>
      <c r="L193" s="267">
        <v>0</v>
      </c>
      <c r="M193" s="267"/>
      <c r="N193" s="268">
        <f>ROUND(L193*K193,2)</f>
        <v>0</v>
      </c>
      <c r="O193" s="268"/>
      <c r="P193" s="268"/>
      <c r="Q193" s="268"/>
      <c r="R193" s="137"/>
      <c r="T193" s="167" t="s">
        <v>5</v>
      </c>
      <c r="U193" s="46" t="s">
        <v>41</v>
      </c>
      <c r="V193" s="38"/>
      <c r="W193" s="168">
        <f>V193*K193</f>
        <v>0</v>
      </c>
      <c r="X193" s="168">
        <v>0</v>
      </c>
      <c r="Y193" s="168">
        <f>X193*K193</f>
        <v>0</v>
      </c>
      <c r="Z193" s="168">
        <v>0</v>
      </c>
      <c r="AA193" s="169">
        <f>Z193*K193</f>
        <v>0</v>
      </c>
      <c r="AR193" s="21" t="s">
        <v>161</v>
      </c>
      <c r="AT193" s="21" t="s">
        <v>157</v>
      </c>
      <c r="AU193" s="21" t="s">
        <v>103</v>
      </c>
      <c r="AY193" s="21" t="s">
        <v>155</v>
      </c>
      <c r="BE193" s="108">
        <f>IF(U193="základní",N193,0)</f>
        <v>0</v>
      </c>
      <c r="BF193" s="108">
        <f>IF(U193="snížená",N193,0)</f>
        <v>0</v>
      </c>
      <c r="BG193" s="108">
        <f>IF(U193="zákl. přenesená",N193,0)</f>
        <v>0</v>
      </c>
      <c r="BH193" s="108">
        <f>IF(U193="sníž. přenesená",N193,0)</f>
        <v>0</v>
      </c>
      <c r="BI193" s="108">
        <f>IF(U193="nulová",N193,0)</f>
        <v>0</v>
      </c>
      <c r="BJ193" s="21" t="s">
        <v>84</v>
      </c>
      <c r="BK193" s="108">
        <f>ROUND(L193*K193,2)</f>
        <v>0</v>
      </c>
      <c r="BL193" s="21" t="s">
        <v>161</v>
      </c>
      <c r="BM193" s="21" t="s">
        <v>266</v>
      </c>
    </row>
    <row r="194" spans="2:65" s="9" customFormat="1" ht="29.85" customHeight="1">
      <c r="B194" s="152"/>
      <c r="C194" s="153"/>
      <c r="D194" s="162" t="s">
        <v>115</v>
      </c>
      <c r="E194" s="162"/>
      <c r="F194" s="162"/>
      <c r="G194" s="162"/>
      <c r="H194" s="162"/>
      <c r="I194" s="162"/>
      <c r="J194" s="162"/>
      <c r="K194" s="162"/>
      <c r="L194" s="162"/>
      <c r="M194" s="162"/>
      <c r="N194" s="287">
        <f>BK194</f>
        <v>0</v>
      </c>
      <c r="O194" s="288"/>
      <c r="P194" s="288"/>
      <c r="Q194" s="288"/>
      <c r="R194" s="155"/>
      <c r="T194" s="156"/>
      <c r="U194" s="153"/>
      <c r="V194" s="153"/>
      <c r="W194" s="157">
        <f>SUM(W195:W200)</f>
        <v>0</v>
      </c>
      <c r="X194" s="153"/>
      <c r="Y194" s="157">
        <f>SUM(Y195:Y200)</f>
        <v>1.6009383999999998</v>
      </c>
      <c r="Z194" s="153"/>
      <c r="AA194" s="158">
        <f>SUM(AA195:AA200)</f>
        <v>0</v>
      </c>
      <c r="AR194" s="159" t="s">
        <v>84</v>
      </c>
      <c r="AT194" s="160" t="s">
        <v>75</v>
      </c>
      <c r="AU194" s="160" t="s">
        <v>84</v>
      </c>
      <c r="AY194" s="159" t="s">
        <v>155</v>
      </c>
      <c r="BK194" s="161">
        <f>SUM(BK195:BK200)</f>
        <v>0</v>
      </c>
    </row>
    <row r="195" spans="2:65" s="1" customFormat="1" ht="25.5" customHeight="1">
      <c r="B195" s="134"/>
      <c r="C195" s="163" t="s">
        <v>267</v>
      </c>
      <c r="D195" s="163" t="s">
        <v>157</v>
      </c>
      <c r="E195" s="164" t="s">
        <v>268</v>
      </c>
      <c r="F195" s="266" t="s">
        <v>269</v>
      </c>
      <c r="G195" s="266"/>
      <c r="H195" s="266"/>
      <c r="I195" s="266"/>
      <c r="J195" s="165" t="s">
        <v>169</v>
      </c>
      <c r="K195" s="166">
        <v>0.67</v>
      </c>
      <c r="L195" s="267">
        <v>0</v>
      </c>
      <c r="M195" s="267"/>
      <c r="N195" s="268">
        <f>ROUND(L195*K195,2)</f>
        <v>0</v>
      </c>
      <c r="O195" s="268"/>
      <c r="P195" s="268"/>
      <c r="Q195" s="268"/>
      <c r="R195" s="137"/>
      <c r="T195" s="167" t="s">
        <v>5</v>
      </c>
      <c r="U195" s="46" t="s">
        <v>41</v>
      </c>
      <c r="V195" s="38"/>
      <c r="W195" s="168">
        <f>V195*K195</f>
        <v>0</v>
      </c>
      <c r="X195" s="168">
        <v>1.8774999999999999</v>
      </c>
      <c r="Y195" s="168">
        <f>X195*K195</f>
        <v>1.257925</v>
      </c>
      <c r="Z195" s="168">
        <v>0</v>
      </c>
      <c r="AA195" s="169">
        <f>Z195*K195</f>
        <v>0</v>
      </c>
      <c r="AR195" s="21" t="s">
        <v>161</v>
      </c>
      <c r="AT195" s="21" t="s">
        <v>157</v>
      </c>
      <c r="AU195" s="21" t="s">
        <v>103</v>
      </c>
      <c r="AY195" s="21" t="s">
        <v>155</v>
      </c>
      <c r="BE195" s="108">
        <f>IF(U195="základní",N195,0)</f>
        <v>0</v>
      </c>
      <c r="BF195" s="108">
        <f>IF(U195="snížená",N195,0)</f>
        <v>0</v>
      </c>
      <c r="BG195" s="108">
        <f>IF(U195="zákl. přenesená",N195,0)</f>
        <v>0</v>
      </c>
      <c r="BH195" s="108">
        <f>IF(U195="sníž. přenesená",N195,0)</f>
        <v>0</v>
      </c>
      <c r="BI195" s="108">
        <f>IF(U195="nulová",N195,0)</f>
        <v>0</v>
      </c>
      <c r="BJ195" s="21" t="s">
        <v>84</v>
      </c>
      <c r="BK195" s="108">
        <f>ROUND(L195*K195,2)</f>
        <v>0</v>
      </c>
      <c r="BL195" s="21" t="s">
        <v>161</v>
      </c>
      <c r="BM195" s="21" t="s">
        <v>270</v>
      </c>
    </row>
    <row r="196" spans="2:65" s="10" customFormat="1" ht="25.5" customHeight="1">
      <c r="B196" s="170"/>
      <c r="C196" s="171"/>
      <c r="D196" s="171"/>
      <c r="E196" s="172" t="s">
        <v>5</v>
      </c>
      <c r="F196" s="269" t="s">
        <v>271</v>
      </c>
      <c r="G196" s="270"/>
      <c r="H196" s="270"/>
      <c r="I196" s="270"/>
      <c r="J196" s="171"/>
      <c r="K196" s="173">
        <v>0.66959999999999997</v>
      </c>
      <c r="L196" s="171"/>
      <c r="M196" s="171"/>
      <c r="N196" s="171"/>
      <c r="O196" s="171"/>
      <c r="P196" s="171"/>
      <c r="Q196" s="171"/>
      <c r="R196" s="174"/>
      <c r="T196" s="175"/>
      <c r="U196" s="171"/>
      <c r="V196" s="171"/>
      <c r="W196" s="171"/>
      <c r="X196" s="171"/>
      <c r="Y196" s="171"/>
      <c r="Z196" s="171"/>
      <c r="AA196" s="176"/>
      <c r="AT196" s="177" t="s">
        <v>164</v>
      </c>
      <c r="AU196" s="177" t="s">
        <v>103</v>
      </c>
      <c r="AV196" s="10" t="s">
        <v>103</v>
      </c>
      <c r="AW196" s="10" t="s">
        <v>165</v>
      </c>
      <c r="AX196" s="10" t="s">
        <v>84</v>
      </c>
      <c r="AY196" s="177" t="s">
        <v>155</v>
      </c>
    </row>
    <row r="197" spans="2:65" s="1" customFormat="1" ht="25.5" customHeight="1">
      <c r="B197" s="134"/>
      <c r="C197" s="163" t="s">
        <v>272</v>
      </c>
      <c r="D197" s="163" t="s">
        <v>157</v>
      </c>
      <c r="E197" s="164" t="s">
        <v>273</v>
      </c>
      <c r="F197" s="266" t="s">
        <v>274</v>
      </c>
      <c r="G197" s="266"/>
      <c r="H197" s="266"/>
      <c r="I197" s="266"/>
      <c r="J197" s="165" t="s">
        <v>169</v>
      </c>
      <c r="K197" s="166">
        <v>0.108</v>
      </c>
      <c r="L197" s="267">
        <v>0</v>
      </c>
      <c r="M197" s="267"/>
      <c r="N197" s="268">
        <f>ROUND(L197*K197,2)</f>
        <v>0</v>
      </c>
      <c r="O197" s="268"/>
      <c r="P197" s="268"/>
      <c r="Q197" s="268"/>
      <c r="R197" s="137"/>
      <c r="T197" s="167" t="s">
        <v>5</v>
      </c>
      <c r="U197" s="46" t="s">
        <v>41</v>
      </c>
      <c r="V197" s="38"/>
      <c r="W197" s="168">
        <f>V197*K197</f>
        <v>0</v>
      </c>
      <c r="X197" s="168">
        <v>2.3305500000000001</v>
      </c>
      <c r="Y197" s="168">
        <f>X197*K197</f>
        <v>0.25169940000000002</v>
      </c>
      <c r="Z197" s="168">
        <v>0</v>
      </c>
      <c r="AA197" s="169">
        <f>Z197*K197</f>
        <v>0</v>
      </c>
      <c r="AR197" s="21" t="s">
        <v>161</v>
      </c>
      <c r="AT197" s="21" t="s">
        <v>157</v>
      </c>
      <c r="AU197" s="21" t="s">
        <v>103</v>
      </c>
      <c r="AY197" s="21" t="s">
        <v>155</v>
      </c>
      <c r="BE197" s="108">
        <f>IF(U197="základní",N197,0)</f>
        <v>0</v>
      </c>
      <c r="BF197" s="108">
        <f>IF(U197="snížená",N197,0)</f>
        <v>0</v>
      </c>
      <c r="BG197" s="108">
        <f>IF(U197="zákl. přenesená",N197,0)</f>
        <v>0</v>
      </c>
      <c r="BH197" s="108">
        <f>IF(U197="sníž. přenesená",N197,0)</f>
        <v>0</v>
      </c>
      <c r="BI197" s="108">
        <f>IF(U197="nulová",N197,0)</f>
        <v>0</v>
      </c>
      <c r="BJ197" s="21" t="s">
        <v>84</v>
      </c>
      <c r="BK197" s="108">
        <f>ROUND(L197*K197,2)</f>
        <v>0</v>
      </c>
      <c r="BL197" s="21" t="s">
        <v>161</v>
      </c>
      <c r="BM197" s="21" t="s">
        <v>275</v>
      </c>
    </row>
    <row r="198" spans="2:65" s="10" customFormat="1" ht="38.25" customHeight="1">
      <c r="B198" s="170"/>
      <c r="C198" s="171"/>
      <c r="D198" s="171"/>
      <c r="E198" s="172" t="s">
        <v>5</v>
      </c>
      <c r="F198" s="269" t="s">
        <v>276</v>
      </c>
      <c r="G198" s="270"/>
      <c r="H198" s="270"/>
      <c r="I198" s="270"/>
      <c r="J198" s="171"/>
      <c r="K198" s="173">
        <v>0.108</v>
      </c>
      <c r="L198" s="171"/>
      <c r="M198" s="171"/>
      <c r="N198" s="171"/>
      <c r="O198" s="171"/>
      <c r="P198" s="171"/>
      <c r="Q198" s="171"/>
      <c r="R198" s="174"/>
      <c r="T198" s="175"/>
      <c r="U198" s="171"/>
      <c r="V198" s="171"/>
      <c r="W198" s="171"/>
      <c r="X198" s="171"/>
      <c r="Y198" s="171"/>
      <c r="Z198" s="171"/>
      <c r="AA198" s="176"/>
      <c r="AT198" s="177" t="s">
        <v>164</v>
      </c>
      <c r="AU198" s="177" t="s">
        <v>103</v>
      </c>
      <c r="AV198" s="10" t="s">
        <v>103</v>
      </c>
      <c r="AW198" s="10" t="s">
        <v>165</v>
      </c>
      <c r="AX198" s="10" t="s">
        <v>84</v>
      </c>
      <c r="AY198" s="177" t="s">
        <v>155</v>
      </c>
    </row>
    <row r="199" spans="2:65" s="1" customFormat="1" ht="25.5" customHeight="1">
      <c r="B199" s="134"/>
      <c r="C199" s="163" t="s">
        <v>277</v>
      </c>
      <c r="D199" s="163" t="s">
        <v>157</v>
      </c>
      <c r="E199" s="164" t="s">
        <v>278</v>
      </c>
      <c r="F199" s="266" t="s">
        <v>279</v>
      </c>
      <c r="G199" s="266"/>
      <c r="H199" s="266"/>
      <c r="I199" s="266"/>
      <c r="J199" s="165" t="s">
        <v>252</v>
      </c>
      <c r="K199" s="166">
        <v>0.36</v>
      </c>
      <c r="L199" s="267">
        <v>0</v>
      </c>
      <c r="M199" s="267"/>
      <c r="N199" s="268">
        <f>ROUND(L199*K199,2)</f>
        <v>0</v>
      </c>
      <c r="O199" s="268"/>
      <c r="P199" s="268"/>
      <c r="Q199" s="268"/>
      <c r="R199" s="137"/>
      <c r="T199" s="167" t="s">
        <v>5</v>
      </c>
      <c r="U199" s="46" t="s">
        <v>41</v>
      </c>
      <c r="V199" s="38"/>
      <c r="W199" s="168">
        <f>V199*K199</f>
        <v>0</v>
      </c>
      <c r="X199" s="168">
        <v>0.25364999999999999</v>
      </c>
      <c r="Y199" s="168">
        <f>X199*K199</f>
        <v>9.1313999999999992E-2</v>
      </c>
      <c r="Z199" s="168">
        <v>0</v>
      </c>
      <c r="AA199" s="169">
        <f>Z199*K199</f>
        <v>0</v>
      </c>
      <c r="AR199" s="21" t="s">
        <v>161</v>
      </c>
      <c r="AT199" s="21" t="s">
        <v>157</v>
      </c>
      <c r="AU199" s="21" t="s">
        <v>103</v>
      </c>
      <c r="AY199" s="21" t="s">
        <v>155</v>
      </c>
      <c r="BE199" s="108">
        <f>IF(U199="základní",N199,0)</f>
        <v>0</v>
      </c>
      <c r="BF199" s="108">
        <f>IF(U199="snížená",N199,0)</f>
        <v>0</v>
      </c>
      <c r="BG199" s="108">
        <f>IF(U199="zákl. přenesená",N199,0)</f>
        <v>0</v>
      </c>
      <c r="BH199" s="108">
        <f>IF(U199="sníž. přenesená",N199,0)</f>
        <v>0</v>
      </c>
      <c r="BI199" s="108">
        <f>IF(U199="nulová",N199,0)</f>
        <v>0</v>
      </c>
      <c r="BJ199" s="21" t="s">
        <v>84</v>
      </c>
      <c r="BK199" s="108">
        <f>ROUND(L199*K199,2)</f>
        <v>0</v>
      </c>
      <c r="BL199" s="21" t="s">
        <v>161</v>
      </c>
      <c r="BM199" s="21" t="s">
        <v>280</v>
      </c>
    </row>
    <row r="200" spans="2:65" s="10" customFormat="1" ht="16.5" customHeight="1">
      <c r="B200" s="170"/>
      <c r="C200" s="171"/>
      <c r="D200" s="171"/>
      <c r="E200" s="172" t="s">
        <v>5</v>
      </c>
      <c r="F200" s="269" t="s">
        <v>281</v>
      </c>
      <c r="G200" s="270"/>
      <c r="H200" s="270"/>
      <c r="I200" s="270"/>
      <c r="J200" s="171"/>
      <c r="K200" s="173">
        <v>0.36</v>
      </c>
      <c r="L200" s="171"/>
      <c r="M200" s="171"/>
      <c r="N200" s="171"/>
      <c r="O200" s="171"/>
      <c r="P200" s="171"/>
      <c r="Q200" s="171"/>
      <c r="R200" s="174"/>
      <c r="T200" s="175"/>
      <c r="U200" s="171"/>
      <c r="V200" s="171"/>
      <c r="W200" s="171"/>
      <c r="X200" s="171"/>
      <c r="Y200" s="171"/>
      <c r="Z200" s="171"/>
      <c r="AA200" s="176"/>
      <c r="AT200" s="177" t="s">
        <v>164</v>
      </c>
      <c r="AU200" s="177" t="s">
        <v>103</v>
      </c>
      <c r="AV200" s="10" t="s">
        <v>103</v>
      </c>
      <c r="AW200" s="10" t="s">
        <v>165</v>
      </c>
      <c r="AX200" s="10" t="s">
        <v>84</v>
      </c>
      <c r="AY200" s="177" t="s">
        <v>155</v>
      </c>
    </row>
    <row r="201" spans="2:65" s="9" customFormat="1" ht="29.85" customHeight="1">
      <c r="B201" s="152"/>
      <c r="C201" s="153"/>
      <c r="D201" s="162" t="s">
        <v>116</v>
      </c>
      <c r="E201" s="162"/>
      <c r="F201" s="162"/>
      <c r="G201" s="162"/>
      <c r="H201" s="162"/>
      <c r="I201" s="162"/>
      <c r="J201" s="162"/>
      <c r="K201" s="162"/>
      <c r="L201" s="162"/>
      <c r="M201" s="162"/>
      <c r="N201" s="285">
        <f>BK201</f>
        <v>0</v>
      </c>
      <c r="O201" s="286"/>
      <c r="P201" s="286"/>
      <c r="Q201" s="286"/>
      <c r="R201" s="155"/>
      <c r="T201" s="156"/>
      <c r="U201" s="153"/>
      <c r="V201" s="153"/>
      <c r="W201" s="157">
        <f>SUM(W202:W203)</f>
        <v>0</v>
      </c>
      <c r="X201" s="153"/>
      <c r="Y201" s="157">
        <f>SUM(Y202:Y203)</f>
        <v>52.449959800000002</v>
      </c>
      <c r="Z201" s="153"/>
      <c r="AA201" s="158">
        <f>SUM(AA202:AA203)</f>
        <v>0</v>
      </c>
      <c r="AR201" s="159" t="s">
        <v>84</v>
      </c>
      <c r="AT201" s="160" t="s">
        <v>75</v>
      </c>
      <c r="AU201" s="160" t="s">
        <v>84</v>
      </c>
      <c r="AY201" s="159" t="s">
        <v>155</v>
      </c>
      <c r="BK201" s="161">
        <f>SUM(BK202:BK203)</f>
        <v>0</v>
      </c>
    </row>
    <row r="202" spans="2:65" s="1" customFormat="1" ht="25.5" customHeight="1">
      <c r="B202" s="134"/>
      <c r="C202" s="163" t="s">
        <v>282</v>
      </c>
      <c r="D202" s="163" t="s">
        <v>157</v>
      </c>
      <c r="E202" s="164" t="s">
        <v>283</v>
      </c>
      <c r="F202" s="266" t="s">
        <v>284</v>
      </c>
      <c r="G202" s="266"/>
      <c r="H202" s="266"/>
      <c r="I202" s="266"/>
      <c r="J202" s="165" t="s">
        <v>169</v>
      </c>
      <c r="K202" s="166">
        <v>27.74</v>
      </c>
      <c r="L202" s="267">
        <v>0</v>
      </c>
      <c r="M202" s="267"/>
      <c r="N202" s="268">
        <f>ROUND(L202*K202,2)</f>
        <v>0</v>
      </c>
      <c r="O202" s="268"/>
      <c r="P202" s="268"/>
      <c r="Q202" s="268"/>
      <c r="R202" s="137"/>
      <c r="T202" s="167" t="s">
        <v>5</v>
      </c>
      <c r="U202" s="46" t="s">
        <v>41</v>
      </c>
      <c r="V202" s="38"/>
      <c r="W202" s="168">
        <f>V202*K202</f>
        <v>0</v>
      </c>
      <c r="X202" s="168">
        <v>1.8907700000000001</v>
      </c>
      <c r="Y202" s="168">
        <f>X202*K202</f>
        <v>52.449959800000002</v>
      </c>
      <c r="Z202" s="168">
        <v>0</v>
      </c>
      <c r="AA202" s="169">
        <f>Z202*K202</f>
        <v>0</v>
      </c>
      <c r="AR202" s="21" t="s">
        <v>161</v>
      </c>
      <c r="AT202" s="21" t="s">
        <v>157</v>
      </c>
      <c r="AU202" s="21" t="s">
        <v>103</v>
      </c>
      <c r="AY202" s="21" t="s">
        <v>155</v>
      </c>
      <c r="BE202" s="108">
        <f>IF(U202="základní",N202,0)</f>
        <v>0</v>
      </c>
      <c r="BF202" s="108">
        <f>IF(U202="snížená",N202,0)</f>
        <v>0</v>
      </c>
      <c r="BG202" s="108">
        <f>IF(U202="zákl. přenesená",N202,0)</f>
        <v>0</v>
      </c>
      <c r="BH202" s="108">
        <f>IF(U202="sníž. přenesená",N202,0)</f>
        <v>0</v>
      </c>
      <c r="BI202" s="108">
        <f>IF(U202="nulová",N202,0)</f>
        <v>0</v>
      </c>
      <c r="BJ202" s="21" t="s">
        <v>84</v>
      </c>
      <c r="BK202" s="108">
        <f>ROUND(L202*K202,2)</f>
        <v>0</v>
      </c>
      <c r="BL202" s="21" t="s">
        <v>161</v>
      </c>
      <c r="BM202" s="21" t="s">
        <v>285</v>
      </c>
    </row>
    <row r="203" spans="2:65" s="10" customFormat="1" ht="16.5" customHeight="1">
      <c r="B203" s="170"/>
      <c r="C203" s="171"/>
      <c r="D203" s="171"/>
      <c r="E203" s="172" t="s">
        <v>5</v>
      </c>
      <c r="F203" s="269" t="s">
        <v>286</v>
      </c>
      <c r="G203" s="270"/>
      <c r="H203" s="270"/>
      <c r="I203" s="270"/>
      <c r="J203" s="171"/>
      <c r="K203" s="173">
        <v>27.74</v>
      </c>
      <c r="L203" s="171"/>
      <c r="M203" s="171"/>
      <c r="N203" s="171"/>
      <c r="O203" s="171"/>
      <c r="P203" s="171"/>
      <c r="Q203" s="171"/>
      <c r="R203" s="174"/>
      <c r="T203" s="175"/>
      <c r="U203" s="171"/>
      <c r="V203" s="171"/>
      <c r="W203" s="171"/>
      <c r="X203" s="171"/>
      <c r="Y203" s="171"/>
      <c r="Z203" s="171"/>
      <c r="AA203" s="176"/>
      <c r="AT203" s="177" t="s">
        <v>164</v>
      </c>
      <c r="AU203" s="177" t="s">
        <v>103</v>
      </c>
      <c r="AV203" s="10" t="s">
        <v>103</v>
      </c>
      <c r="AW203" s="10" t="s">
        <v>165</v>
      </c>
      <c r="AX203" s="10" t="s">
        <v>84</v>
      </c>
      <c r="AY203" s="177" t="s">
        <v>155</v>
      </c>
    </row>
    <row r="204" spans="2:65" s="9" customFormat="1" ht="29.85" customHeight="1">
      <c r="B204" s="152"/>
      <c r="C204" s="153"/>
      <c r="D204" s="162" t="s">
        <v>117</v>
      </c>
      <c r="E204" s="162"/>
      <c r="F204" s="162"/>
      <c r="G204" s="162"/>
      <c r="H204" s="162"/>
      <c r="I204" s="162"/>
      <c r="J204" s="162"/>
      <c r="K204" s="162"/>
      <c r="L204" s="162"/>
      <c r="M204" s="162"/>
      <c r="N204" s="285">
        <f>BK204</f>
        <v>0</v>
      </c>
      <c r="O204" s="286"/>
      <c r="P204" s="286"/>
      <c r="Q204" s="286"/>
      <c r="R204" s="155"/>
      <c r="T204" s="156"/>
      <c r="U204" s="153"/>
      <c r="V204" s="153"/>
      <c r="W204" s="157">
        <f>SUM(W205:W220)</f>
        <v>0</v>
      </c>
      <c r="X204" s="153"/>
      <c r="Y204" s="157">
        <f>SUM(Y205:Y220)</f>
        <v>87.190773809999996</v>
      </c>
      <c r="Z204" s="153"/>
      <c r="AA204" s="158">
        <f>SUM(AA205:AA220)</f>
        <v>0</v>
      </c>
      <c r="AR204" s="159" t="s">
        <v>84</v>
      </c>
      <c r="AT204" s="160" t="s">
        <v>75</v>
      </c>
      <c r="AU204" s="160" t="s">
        <v>84</v>
      </c>
      <c r="AY204" s="159" t="s">
        <v>155</v>
      </c>
      <c r="BK204" s="161">
        <f>SUM(BK205:BK220)</f>
        <v>0</v>
      </c>
    </row>
    <row r="205" spans="2:65" s="1" customFormat="1" ht="25.5" customHeight="1">
      <c r="B205" s="134"/>
      <c r="C205" s="163" t="s">
        <v>287</v>
      </c>
      <c r="D205" s="163" t="s">
        <v>157</v>
      </c>
      <c r="E205" s="164" t="s">
        <v>288</v>
      </c>
      <c r="F205" s="266" t="s">
        <v>289</v>
      </c>
      <c r="G205" s="266"/>
      <c r="H205" s="266"/>
      <c r="I205" s="266"/>
      <c r="J205" s="165" t="s">
        <v>252</v>
      </c>
      <c r="K205" s="166">
        <v>9.1999999999999993</v>
      </c>
      <c r="L205" s="267">
        <v>0</v>
      </c>
      <c r="M205" s="267"/>
      <c r="N205" s="268">
        <f>ROUND(L205*K205,2)</f>
        <v>0</v>
      </c>
      <c r="O205" s="268"/>
      <c r="P205" s="268"/>
      <c r="Q205" s="268"/>
      <c r="R205" s="137"/>
      <c r="T205" s="167" t="s">
        <v>5</v>
      </c>
      <c r="U205" s="46" t="s">
        <v>41</v>
      </c>
      <c r="V205" s="38"/>
      <c r="W205" s="168">
        <f>V205*K205</f>
        <v>0</v>
      </c>
      <c r="X205" s="168">
        <v>0.40481</v>
      </c>
      <c r="Y205" s="168">
        <f>X205*K205</f>
        <v>3.7242519999999999</v>
      </c>
      <c r="Z205" s="168">
        <v>0</v>
      </c>
      <c r="AA205" s="169">
        <f>Z205*K205</f>
        <v>0</v>
      </c>
      <c r="AR205" s="21" t="s">
        <v>161</v>
      </c>
      <c r="AT205" s="21" t="s">
        <v>157</v>
      </c>
      <c r="AU205" s="21" t="s">
        <v>103</v>
      </c>
      <c r="AY205" s="21" t="s">
        <v>155</v>
      </c>
      <c r="BE205" s="108">
        <f>IF(U205="základní",N205,0)</f>
        <v>0</v>
      </c>
      <c r="BF205" s="108">
        <f>IF(U205="snížená",N205,0)</f>
        <v>0</v>
      </c>
      <c r="BG205" s="108">
        <f>IF(U205="zákl. přenesená",N205,0)</f>
        <v>0</v>
      </c>
      <c r="BH205" s="108">
        <f>IF(U205="sníž. přenesená",N205,0)</f>
        <v>0</v>
      </c>
      <c r="BI205" s="108">
        <f>IF(U205="nulová",N205,0)</f>
        <v>0</v>
      </c>
      <c r="BJ205" s="21" t="s">
        <v>84</v>
      </c>
      <c r="BK205" s="108">
        <f>ROUND(L205*K205,2)</f>
        <v>0</v>
      </c>
      <c r="BL205" s="21" t="s">
        <v>161</v>
      </c>
      <c r="BM205" s="21" t="s">
        <v>290</v>
      </c>
    </row>
    <row r="206" spans="2:65" s="1" customFormat="1" ht="25.5" customHeight="1">
      <c r="B206" s="134"/>
      <c r="C206" s="163" t="s">
        <v>291</v>
      </c>
      <c r="D206" s="163" t="s">
        <v>157</v>
      </c>
      <c r="E206" s="164" t="s">
        <v>292</v>
      </c>
      <c r="F206" s="266" t="s">
        <v>293</v>
      </c>
      <c r="G206" s="266"/>
      <c r="H206" s="266"/>
      <c r="I206" s="266"/>
      <c r="J206" s="165" t="s">
        <v>252</v>
      </c>
      <c r="K206" s="166">
        <v>9.1999999999999993</v>
      </c>
      <c r="L206" s="267">
        <v>0</v>
      </c>
      <c r="M206" s="267"/>
      <c r="N206" s="268">
        <f>ROUND(L206*K206,2)</f>
        <v>0</v>
      </c>
      <c r="O206" s="268"/>
      <c r="P206" s="268"/>
      <c r="Q206" s="268"/>
      <c r="R206" s="137"/>
      <c r="T206" s="167" t="s">
        <v>5</v>
      </c>
      <c r="U206" s="46" t="s">
        <v>41</v>
      </c>
      <c r="V206" s="38"/>
      <c r="W206" s="168">
        <f>V206*K206</f>
        <v>0</v>
      </c>
      <c r="X206" s="168">
        <v>0.33500000000000002</v>
      </c>
      <c r="Y206" s="168">
        <f>X206*K206</f>
        <v>3.0819999999999999</v>
      </c>
      <c r="Z206" s="168">
        <v>0</v>
      </c>
      <c r="AA206" s="169">
        <f>Z206*K206</f>
        <v>0</v>
      </c>
      <c r="AR206" s="21" t="s">
        <v>161</v>
      </c>
      <c r="AT206" s="21" t="s">
        <v>157</v>
      </c>
      <c r="AU206" s="21" t="s">
        <v>103</v>
      </c>
      <c r="AY206" s="21" t="s">
        <v>155</v>
      </c>
      <c r="BE206" s="108">
        <f>IF(U206="základní",N206,0)</f>
        <v>0</v>
      </c>
      <c r="BF206" s="108">
        <f>IF(U206="snížená",N206,0)</f>
        <v>0</v>
      </c>
      <c r="BG206" s="108">
        <f>IF(U206="zákl. přenesená",N206,0)</f>
        <v>0</v>
      </c>
      <c r="BH206" s="108">
        <f>IF(U206="sníž. přenesená",N206,0)</f>
        <v>0</v>
      </c>
      <c r="BI206" s="108">
        <f>IF(U206="nulová",N206,0)</f>
        <v>0</v>
      </c>
      <c r="BJ206" s="21" t="s">
        <v>84</v>
      </c>
      <c r="BK206" s="108">
        <f>ROUND(L206*K206,2)</f>
        <v>0</v>
      </c>
      <c r="BL206" s="21" t="s">
        <v>161</v>
      </c>
      <c r="BM206" s="21" t="s">
        <v>294</v>
      </c>
    </row>
    <row r="207" spans="2:65" s="1" customFormat="1" ht="38.25" customHeight="1">
      <c r="B207" s="134"/>
      <c r="C207" s="163" t="s">
        <v>295</v>
      </c>
      <c r="D207" s="163" t="s">
        <v>157</v>
      </c>
      <c r="E207" s="164" t="s">
        <v>296</v>
      </c>
      <c r="F207" s="266" t="s">
        <v>297</v>
      </c>
      <c r="G207" s="266"/>
      <c r="H207" s="266"/>
      <c r="I207" s="266"/>
      <c r="J207" s="165" t="s">
        <v>252</v>
      </c>
      <c r="K207" s="166">
        <v>9.1999999999999993</v>
      </c>
      <c r="L207" s="267">
        <v>0</v>
      </c>
      <c r="M207" s="267"/>
      <c r="N207" s="268">
        <f>ROUND(L207*K207,2)</f>
        <v>0</v>
      </c>
      <c r="O207" s="268"/>
      <c r="P207" s="268"/>
      <c r="Q207" s="268"/>
      <c r="R207" s="137"/>
      <c r="T207" s="167" t="s">
        <v>5</v>
      </c>
      <c r="U207" s="46" t="s">
        <v>41</v>
      </c>
      <c r="V207" s="38"/>
      <c r="W207" s="168">
        <f>V207*K207</f>
        <v>0</v>
      </c>
      <c r="X207" s="168">
        <v>0.26375999999999999</v>
      </c>
      <c r="Y207" s="168">
        <f>X207*K207</f>
        <v>2.4265919999999999</v>
      </c>
      <c r="Z207" s="168">
        <v>0</v>
      </c>
      <c r="AA207" s="169">
        <f>Z207*K207</f>
        <v>0</v>
      </c>
      <c r="AR207" s="21" t="s">
        <v>161</v>
      </c>
      <c r="AT207" s="21" t="s">
        <v>157</v>
      </c>
      <c r="AU207" s="21" t="s">
        <v>103</v>
      </c>
      <c r="AY207" s="21" t="s">
        <v>155</v>
      </c>
      <c r="BE207" s="108">
        <f>IF(U207="základní",N207,0)</f>
        <v>0</v>
      </c>
      <c r="BF207" s="108">
        <f>IF(U207="snížená",N207,0)</f>
        <v>0</v>
      </c>
      <c r="BG207" s="108">
        <f>IF(U207="zákl. přenesená",N207,0)</f>
        <v>0</v>
      </c>
      <c r="BH207" s="108">
        <f>IF(U207="sníž. přenesená",N207,0)</f>
        <v>0</v>
      </c>
      <c r="BI207" s="108">
        <f>IF(U207="nulová",N207,0)</f>
        <v>0</v>
      </c>
      <c r="BJ207" s="21" t="s">
        <v>84</v>
      </c>
      <c r="BK207" s="108">
        <f>ROUND(L207*K207,2)</f>
        <v>0</v>
      </c>
      <c r="BL207" s="21" t="s">
        <v>161</v>
      </c>
      <c r="BM207" s="21" t="s">
        <v>298</v>
      </c>
    </row>
    <row r="208" spans="2:65" s="1" customFormat="1" ht="25.5" customHeight="1">
      <c r="B208" s="134"/>
      <c r="C208" s="163" t="s">
        <v>299</v>
      </c>
      <c r="D208" s="163" t="s">
        <v>157</v>
      </c>
      <c r="E208" s="164" t="s">
        <v>300</v>
      </c>
      <c r="F208" s="266" t="s">
        <v>301</v>
      </c>
      <c r="G208" s="266"/>
      <c r="H208" s="266"/>
      <c r="I208" s="266"/>
      <c r="J208" s="165" t="s">
        <v>252</v>
      </c>
      <c r="K208" s="166">
        <v>18.399999999999999</v>
      </c>
      <c r="L208" s="267">
        <v>0</v>
      </c>
      <c r="M208" s="267"/>
      <c r="N208" s="268">
        <f>ROUND(L208*K208,2)</f>
        <v>0</v>
      </c>
      <c r="O208" s="268"/>
      <c r="P208" s="268"/>
      <c r="Q208" s="268"/>
      <c r="R208" s="137"/>
      <c r="T208" s="167" t="s">
        <v>5</v>
      </c>
      <c r="U208" s="46" t="s">
        <v>41</v>
      </c>
      <c r="V208" s="38"/>
      <c r="W208" s="168">
        <f>V208*K208</f>
        <v>0</v>
      </c>
      <c r="X208" s="168">
        <v>6.0999999999999997E-4</v>
      </c>
      <c r="Y208" s="168">
        <f>X208*K208</f>
        <v>1.1223999999999998E-2</v>
      </c>
      <c r="Z208" s="168">
        <v>0</v>
      </c>
      <c r="AA208" s="169">
        <f>Z208*K208</f>
        <v>0</v>
      </c>
      <c r="AR208" s="21" t="s">
        <v>161</v>
      </c>
      <c r="AT208" s="21" t="s">
        <v>157</v>
      </c>
      <c r="AU208" s="21" t="s">
        <v>103</v>
      </c>
      <c r="AY208" s="21" t="s">
        <v>155</v>
      </c>
      <c r="BE208" s="108">
        <f>IF(U208="základní",N208,0)</f>
        <v>0</v>
      </c>
      <c r="BF208" s="108">
        <f>IF(U208="snížená",N208,0)</f>
        <v>0</v>
      </c>
      <c r="BG208" s="108">
        <f>IF(U208="zákl. přenesená",N208,0)</f>
        <v>0</v>
      </c>
      <c r="BH208" s="108">
        <f>IF(U208="sníž. přenesená",N208,0)</f>
        <v>0</v>
      </c>
      <c r="BI208" s="108">
        <f>IF(U208="nulová",N208,0)</f>
        <v>0</v>
      </c>
      <c r="BJ208" s="21" t="s">
        <v>84</v>
      </c>
      <c r="BK208" s="108">
        <f>ROUND(L208*K208,2)</f>
        <v>0</v>
      </c>
      <c r="BL208" s="21" t="s">
        <v>161</v>
      </c>
      <c r="BM208" s="21" t="s">
        <v>302</v>
      </c>
    </row>
    <row r="209" spans="2:65" s="10" customFormat="1" ht="16.5" customHeight="1">
      <c r="B209" s="170"/>
      <c r="C209" s="171"/>
      <c r="D209" s="171"/>
      <c r="E209" s="172" t="s">
        <v>5</v>
      </c>
      <c r="F209" s="269" t="s">
        <v>303</v>
      </c>
      <c r="G209" s="270"/>
      <c r="H209" s="270"/>
      <c r="I209" s="270"/>
      <c r="J209" s="171"/>
      <c r="K209" s="173">
        <v>18.399999999999999</v>
      </c>
      <c r="L209" s="171"/>
      <c r="M209" s="171"/>
      <c r="N209" s="171"/>
      <c r="O209" s="171"/>
      <c r="P209" s="171"/>
      <c r="Q209" s="171"/>
      <c r="R209" s="174"/>
      <c r="T209" s="175"/>
      <c r="U209" s="171"/>
      <c r="V209" s="171"/>
      <c r="W209" s="171"/>
      <c r="X209" s="171"/>
      <c r="Y209" s="171"/>
      <c r="Z209" s="171"/>
      <c r="AA209" s="176"/>
      <c r="AT209" s="177" t="s">
        <v>164</v>
      </c>
      <c r="AU209" s="177" t="s">
        <v>103</v>
      </c>
      <c r="AV209" s="10" t="s">
        <v>103</v>
      </c>
      <c r="AW209" s="10" t="s">
        <v>165</v>
      </c>
      <c r="AX209" s="10" t="s">
        <v>84</v>
      </c>
      <c r="AY209" s="177" t="s">
        <v>155</v>
      </c>
    </row>
    <row r="210" spans="2:65" s="1" customFormat="1" ht="38.25" customHeight="1">
      <c r="B210" s="134"/>
      <c r="C210" s="163" t="s">
        <v>304</v>
      </c>
      <c r="D210" s="163" t="s">
        <v>157</v>
      </c>
      <c r="E210" s="164" t="s">
        <v>305</v>
      </c>
      <c r="F210" s="266" t="s">
        <v>306</v>
      </c>
      <c r="G210" s="266"/>
      <c r="H210" s="266"/>
      <c r="I210" s="266"/>
      <c r="J210" s="165" t="s">
        <v>252</v>
      </c>
      <c r="K210" s="166">
        <v>10.8</v>
      </c>
      <c r="L210" s="267">
        <v>0</v>
      </c>
      <c r="M210" s="267"/>
      <c r="N210" s="268">
        <f>ROUND(L210*K210,2)</f>
        <v>0</v>
      </c>
      <c r="O210" s="268"/>
      <c r="P210" s="268"/>
      <c r="Q210" s="268"/>
      <c r="R210" s="137"/>
      <c r="T210" s="167" t="s">
        <v>5</v>
      </c>
      <c r="U210" s="46" t="s">
        <v>41</v>
      </c>
      <c r="V210" s="38"/>
      <c r="W210" s="168">
        <f>V210*K210</f>
        <v>0</v>
      </c>
      <c r="X210" s="168">
        <v>0.12966</v>
      </c>
      <c r="Y210" s="168">
        <f>X210*K210</f>
        <v>1.400328</v>
      </c>
      <c r="Z210" s="168">
        <v>0</v>
      </c>
      <c r="AA210" s="169">
        <f>Z210*K210</f>
        <v>0</v>
      </c>
      <c r="AR210" s="21" t="s">
        <v>161</v>
      </c>
      <c r="AT210" s="21" t="s">
        <v>157</v>
      </c>
      <c r="AU210" s="21" t="s">
        <v>103</v>
      </c>
      <c r="AY210" s="21" t="s">
        <v>155</v>
      </c>
      <c r="BE210" s="108">
        <f>IF(U210="základní",N210,0)</f>
        <v>0</v>
      </c>
      <c r="BF210" s="108">
        <f>IF(U210="snížená",N210,0)</f>
        <v>0</v>
      </c>
      <c r="BG210" s="108">
        <f>IF(U210="zákl. přenesená",N210,0)</f>
        <v>0</v>
      </c>
      <c r="BH210" s="108">
        <f>IF(U210="sníž. přenesená",N210,0)</f>
        <v>0</v>
      </c>
      <c r="BI210" s="108">
        <f>IF(U210="nulová",N210,0)</f>
        <v>0</v>
      </c>
      <c r="BJ210" s="21" t="s">
        <v>84</v>
      </c>
      <c r="BK210" s="108">
        <f>ROUND(L210*K210,2)</f>
        <v>0</v>
      </c>
      <c r="BL210" s="21" t="s">
        <v>161</v>
      </c>
      <c r="BM210" s="21" t="s">
        <v>307</v>
      </c>
    </row>
    <row r="211" spans="2:65" s="1" customFormat="1" ht="38.25" customHeight="1">
      <c r="B211" s="134"/>
      <c r="C211" s="163" t="s">
        <v>308</v>
      </c>
      <c r="D211" s="163" t="s">
        <v>157</v>
      </c>
      <c r="E211" s="164" t="s">
        <v>309</v>
      </c>
      <c r="F211" s="266" t="s">
        <v>310</v>
      </c>
      <c r="G211" s="266"/>
      <c r="H211" s="266"/>
      <c r="I211" s="266"/>
      <c r="J211" s="165" t="s">
        <v>252</v>
      </c>
      <c r="K211" s="166">
        <v>10.8</v>
      </c>
      <c r="L211" s="267">
        <v>0</v>
      </c>
      <c r="M211" s="267"/>
      <c r="N211" s="268">
        <f>ROUND(L211*K211,2)</f>
        <v>0</v>
      </c>
      <c r="O211" s="268"/>
      <c r="P211" s="268"/>
      <c r="Q211" s="268"/>
      <c r="R211" s="137"/>
      <c r="T211" s="167" t="s">
        <v>5</v>
      </c>
      <c r="U211" s="46" t="s">
        <v>41</v>
      </c>
      <c r="V211" s="38"/>
      <c r="W211" s="168">
        <f>V211*K211</f>
        <v>0</v>
      </c>
      <c r="X211" s="168">
        <v>0.12966</v>
      </c>
      <c r="Y211" s="168">
        <f>X211*K211</f>
        <v>1.400328</v>
      </c>
      <c r="Z211" s="168">
        <v>0</v>
      </c>
      <c r="AA211" s="169">
        <f>Z211*K211</f>
        <v>0</v>
      </c>
      <c r="AR211" s="21" t="s">
        <v>161</v>
      </c>
      <c r="AT211" s="21" t="s">
        <v>157</v>
      </c>
      <c r="AU211" s="21" t="s">
        <v>103</v>
      </c>
      <c r="AY211" s="21" t="s">
        <v>155</v>
      </c>
      <c r="BE211" s="108">
        <f>IF(U211="základní",N211,0)</f>
        <v>0</v>
      </c>
      <c r="BF211" s="108">
        <f>IF(U211="snížená",N211,0)</f>
        <v>0</v>
      </c>
      <c r="BG211" s="108">
        <f>IF(U211="zákl. přenesená",N211,0)</f>
        <v>0</v>
      </c>
      <c r="BH211" s="108">
        <f>IF(U211="sníž. přenesená",N211,0)</f>
        <v>0</v>
      </c>
      <c r="BI211" s="108">
        <f>IF(U211="nulová",N211,0)</f>
        <v>0</v>
      </c>
      <c r="BJ211" s="21" t="s">
        <v>84</v>
      </c>
      <c r="BK211" s="108">
        <f>ROUND(L211*K211,2)</f>
        <v>0</v>
      </c>
      <c r="BL211" s="21" t="s">
        <v>161</v>
      </c>
      <c r="BM211" s="21" t="s">
        <v>311</v>
      </c>
    </row>
    <row r="212" spans="2:65" s="1" customFormat="1" ht="25.5" customHeight="1">
      <c r="B212" s="134"/>
      <c r="C212" s="163" t="s">
        <v>312</v>
      </c>
      <c r="D212" s="163" t="s">
        <v>157</v>
      </c>
      <c r="E212" s="164" t="s">
        <v>313</v>
      </c>
      <c r="F212" s="266" t="s">
        <v>314</v>
      </c>
      <c r="G212" s="266"/>
      <c r="H212" s="266"/>
      <c r="I212" s="266"/>
      <c r="J212" s="165" t="s">
        <v>252</v>
      </c>
      <c r="K212" s="166">
        <v>82.8</v>
      </c>
      <c r="L212" s="267">
        <v>0</v>
      </c>
      <c r="M212" s="267"/>
      <c r="N212" s="268">
        <f>ROUND(L212*K212,2)</f>
        <v>0</v>
      </c>
      <c r="O212" s="268"/>
      <c r="P212" s="268"/>
      <c r="Q212" s="268"/>
      <c r="R212" s="137"/>
      <c r="T212" s="167" t="s">
        <v>5</v>
      </c>
      <c r="U212" s="46" t="s">
        <v>41</v>
      </c>
      <c r="V212" s="38"/>
      <c r="W212" s="168">
        <f>V212*K212</f>
        <v>0</v>
      </c>
      <c r="X212" s="168">
        <v>0</v>
      </c>
      <c r="Y212" s="168">
        <f>X212*K212</f>
        <v>0</v>
      </c>
      <c r="Z212" s="168">
        <v>0</v>
      </c>
      <c r="AA212" s="169">
        <f>Z212*K212</f>
        <v>0</v>
      </c>
      <c r="AR212" s="21" t="s">
        <v>161</v>
      </c>
      <c r="AT212" s="21" t="s">
        <v>157</v>
      </c>
      <c r="AU212" s="21" t="s">
        <v>103</v>
      </c>
      <c r="AY212" s="21" t="s">
        <v>155</v>
      </c>
      <c r="BE212" s="108">
        <f>IF(U212="základní",N212,0)</f>
        <v>0</v>
      </c>
      <c r="BF212" s="108">
        <f>IF(U212="snížená",N212,0)</f>
        <v>0</v>
      </c>
      <c r="BG212" s="108">
        <f>IF(U212="zákl. přenesená",N212,0)</f>
        <v>0</v>
      </c>
      <c r="BH212" s="108">
        <f>IF(U212="sníž. přenesená",N212,0)</f>
        <v>0</v>
      </c>
      <c r="BI212" s="108">
        <f>IF(U212="nulová",N212,0)</f>
        <v>0</v>
      </c>
      <c r="BJ212" s="21" t="s">
        <v>84</v>
      </c>
      <c r="BK212" s="108">
        <f>ROUND(L212*K212,2)</f>
        <v>0</v>
      </c>
      <c r="BL212" s="21" t="s">
        <v>161</v>
      </c>
      <c r="BM212" s="21" t="s">
        <v>315</v>
      </c>
    </row>
    <row r="213" spans="2:65" s="10" customFormat="1" ht="16.5" customHeight="1">
      <c r="B213" s="170"/>
      <c r="C213" s="171"/>
      <c r="D213" s="171"/>
      <c r="E213" s="172" t="s">
        <v>5</v>
      </c>
      <c r="F213" s="269" t="s">
        <v>316</v>
      </c>
      <c r="G213" s="270"/>
      <c r="H213" s="270"/>
      <c r="I213" s="270"/>
      <c r="J213" s="171"/>
      <c r="K213" s="173">
        <v>82.8</v>
      </c>
      <c r="L213" s="171"/>
      <c r="M213" s="171"/>
      <c r="N213" s="171"/>
      <c r="O213" s="171"/>
      <c r="P213" s="171"/>
      <c r="Q213" s="171"/>
      <c r="R213" s="174"/>
      <c r="T213" s="175"/>
      <c r="U213" s="171"/>
      <c r="V213" s="171"/>
      <c r="W213" s="171"/>
      <c r="X213" s="171"/>
      <c r="Y213" s="171"/>
      <c r="Z213" s="171"/>
      <c r="AA213" s="176"/>
      <c r="AT213" s="177" t="s">
        <v>164</v>
      </c>
      <c r="AU213" s="177" t="s">
        <v>103</v>
      </c>
      <c r="AV213" s="10" t="s">
        <v>103</v>
      </c>
      <c r="AW213" s="10" t="s">
        <v>165</v>
      </c>
      <c r="AX213" s="10" t="s">
        <v>84</v>
      </c>
      <c r="AY213" s="177" t="s">
        <v>155</v>
      </c>
    </row>
    <row r="214" spans="2:65" s="1" customFormat="1" ht="25.5" customHeight="1">
      <c r="B214" s="134"/>
      <c r="C214" s="163" t="s">
        <v>317</v>
      </c>
      <c r="D214" s="163" t="s">
        <v>157</v>
      </c>
      <c r="E214" s="164" t="s">
        <v>318</v>
      </c>
      <c r="F214" s="266" t="s">
        <v>319</v>
      </c>
      <c r="G214" s="266"/>
      <c r="H214" s="266"/>
      <c r="I214" s="266"/>
      <c r="J214" s="165" t="s">
        <v>252</v>
      </c>
      <c r="K214" s="166">
        <v>82.8</v>
      </c>
      <c r="L214" s="267">
        <v>0</v>
      </c>
      <c r="M214" s="267"/>
      <c r="N214" s="268">
        <f>ROUND(L214*K214,2)</f>
        <v>0</v>
      </c>
      <c r="O214" s="268"/>
      <c r="P214" s="268"/>
      <c r="Q214" s="268"/>
      <c r="R214" s="137"/>
      <c r="T214" s="167" t="s">
        <v>5</v>
      </c>
      <c r="U214" s="46" t="s">
        <v>41</v>
      </c>
      <c r="V214" s="38"/>
      <c r="W214" s="168">
        <f>V214*K214</f>
        <v>0</v>
      </c>
      <c r="X214" s="168">
        <v>0.36834</v>
      </c>
      <c r="Y214" s="168">
        <f>X214*K214</f>
        <v>30.498552</v>
      </c>
      <c r="Z214" s="168">
        <v>0</v>
      </c>
      <c r="AA214" s="169">
        <f>Z214*K214</f>
        <v>0</v>
      </c>
      <c r="AR214" s="21" t="s">
        <v>161</v>
      </c>
      <c r="AT214" s="21" t="s">
        <v>157</v>
      </c>
      <c r="AU214" s="21" t="s">
        <v>103</v>
      </c>
      <c r="AY214" s="21" t="s">
        <v>155</v>
      </c>
      <c r="BE214" s="108">
        <f>IF(U214="základní",N214,0)</f>
        <v>0</v>
      </c>
      <c r="BF214" s="108">
        <f>IF(U214="snížená",N214,0)</f>
        <v>0</v>
      </c>
      <c r="BG214" s="108">
        <f>IF(U214="zákl. přenesená",N214,0)</f>
        <v>0</v>
      </c>
      <c r="BH214" s="108">
        <f>IF(U214="sníž. přenesená",N214,0)</f>
        <v>0</v>
      </c>
      <c r="BI214" s="108">
        <f>IF(U214="nulová",N214,0)</f>
        <v>0</v>
      </c>
      <c r="BJ214" s="21" t="s">
        <v>84</v>
      </c>
      <c r="BK214" s="108">
        <f>ROUND(L214*K214,2)</f>
        <v>0</v>
      </c>
      <c r="BL214" s="21" t="s">
        <v>161</v>
      </c>
      <c r="BM214" s="21" t="s">
        <v>320</v>
      </c>
    </row>
    <row r="215" spans="2:65" s="1" customFormat="1" ht="25.5" customHeight="1">
      <c r="B215" s="134"/>
      <c r="C215" s="163" t="s">
        <v>321</v>
      </c>
      <c r="D215" s="163" t="s">
        <v>157</v>
      </c>
      <c r="E215" s="164" t="s">
        <v>322</v>
      </c>
      <c r="F215" s="266" t="s">
        <v>323</v>
      </c>
      <c r="G215" s="266"/>
      <c r="H215" s="266"/>
      <c r="I215" s="266"/>
      <c r="J215" s="165" t="s">
        <v>252</v>
      </c>
      <c r="K215" s="166">
        <v>82.8</v>
      </c>
      <c r="L215" s="267">
        <v>0</v>
      </c>
      <c r="M215" s="267"/>
      <c r="N215" s="268">
        <f>ROUND(L215*K215,2)</f>
        <v>0</v>
      </c>
      <c r="O215" s="268"/>
      <c r="P215" s="268"/>
      <c r="Q215" s="268"/>
      <c r="R215" s="137"/>
      <c r="T215" s="167" t="s">
        <v>5</v>
      </c>
      <c r="U215" s="46" t="s">
        <v>41</v>
      </c>
      <c r="V215" s="38"/>
      <c r="W215" s="168">
        <f>V215*K215</f>
        <v>0</v>
      </c>
      <c r="X215" s="168">
        <v>0.49819999999999998</v>
      </c>
      <c r="Y215" s="168">
        <f>X215*K215</f>
        <v>41.250959999999999</v>
      </c>
      <c r="Z215" s="168">
        <v>0</v>
      </c>
      <c r="AA215" s="169">
        <f>Z215*K215</f>
        <v>0</v>
      </c>
      <c r="AR215" s="21" t="s">
        <v>161</v>
      </c>
      <c r="AT215" s="21" t="s">
        <v>157</v>
      </c>
      <c r="AU215" s="21" t="s">
        <v>103</v>
      </c>
      <c r="AY215" s="21" t="s">
        <v>155</v>
      </c>
      <c r="BE215" s="108">
        <f>IF(U215="základní",N215,0)</f>
        <v>0</v>
      </c>
      <c r="BF215" s="108">
        <f>IF(U215="snížená",N215,0)</f>
        <v>0</v>
      </c>
      <c r="BG215" s="108">
        <f>IF(U215="zákl. přenesená",N215,0)</f>
        <v>0</v>
      </c>
      <c r="BH215" s="108">
        <f>IF(U215="sníž. přenesená",N215,0)</f>
        <v>0</v>
      </c>
      <c r="BI215" s="108">
        <f>IF(U215="nulová",N215,0)</f>
        <v>0</v>
      </c>
      <c r="BJ215" s="21" t="s">
        <v>84</v>
      </c>
      <c r="BK215" s="108">
        <f>ROUND(L215*K215,2)</f>
        <v>0</v>
      </c>
      <c r="BL215" s="21" t="s">
        <v>161</v>
      </c>
      <c r="BM215" s="21" t="s">
        <v>324</v>
      </c>
    </row>
    <row r="216" spans="2:65" s="1" customFormat="1" ht="38.25" customHeight="1">
      <c r="B216" s="134"/>
      <c r="C216" s="163" t="s">
        <v>325</v>
      </c>
      <c r="D216" s="163" t="s">
        <v>157</v>
      </c>
      <c r="E216" s="164" t="s">
        <v>326</v>
      </c>
      <c r="F216" s="266" t="s">
        <v>327</v>
      </c>
      <c r="G216" s="266"/>
      <c r="H216" s="266"/>
      <c r="I216" s="266"/>
      <c r="J216" s="165" t="s">
        <v>239</v>
      </c>
      <c r="K216" s="166">
        <v>0.44700000000000001</v>
      </c>
      <c r="L216" s="267">
        <v>0</v>
      </c>
      <c r="M216" s="267"/>
      <c r="N216" s="268">
        <f>ROUND(L216*K216,2)</f>
        <v>0</v>
      </c>
      <c r="O216" s="268"/>
      <c r="P216" s="268"/>
      <c r="Q216" s="268"/>
      <c r="R216" s="137"/>
      <c r="T216" s="167" t="s">
        <v>5</v>
      </c>
      <c r="U216" s="46" t="s">
        <v>41</v>
      </c>
      <c r="V216" s="38"/>
      <c r="W216" s="168">
        <f>V216*K216</f>
        <v>0</v>
      </c>
      <c r="X216" s="168">
        <v>1.0152300000000001</v>
      </c>
      <c r="Y216" s="168">
        <f>X216*K216</f>
        <v>0.45380781000000003</v>
      </c>
      <c r="Z216" s="168">
        <v>0</v>
      </c>
      <c r="AA216" s="169">
        <f>Z216*K216</f>
        <v>0</v>
      </c>
      <c r="AR216" s="21" t="s">
        <v>161</v>
      </c>
      <c r="AT216" s="21" t="s">
        <v>157</v>
      </c>
      <c r="AU216" s="21" t="s">
        <v>103</v>
      </c>
      <c r="AY216" s="21" t="s">
        <v>155</v>
      </c>
      <c r="BE216" s="108">
        <f>IF(U216="základní",N216,0)</f>
        <v>0</v>
      </c>
      <c r="BF216" s="108">
        <f>IF(U216="snížená",N216,0)</f>
        <v>0</v>
      </c>
      <c r="BG216" s="108">
        <f>IF(U216="zákl. přenesená",N216,0)</f>
        <v>0</v>
      </c>
      <c r="BH216" s="108">
        <f>IF(U216="sníž. přenesená",N216,0)</f>
        <v>0</v>
      </c>
      <c r="BI216" s="108">
        <f>IF(U216="nulová",N216,0)</f>
        <v>0</v>
      </c>
      <c r="BJ216" s="21" t="s">
        <v>84</v>
      </c>
      <c r="BK216" s="108">
        <f>ROUND(L216*K216,2)</f>
        <v>0</v>
      </c>
      <c r="BL216" s="21" t="s">
        <v>161</v>
      </c>
      <c r="BM216" s="21" t="s">
        <v>328</v>
      </c>
    </row>
    <row r="217" spans="2:65" s="10" customFormat="1" ht="16.5" customHeight="1">
      <c r="B217" s="170"/>
      <c r="C217" s="171"/>
      <c r="D217" s="171"/>
      <c r="E217" s="172" t="s">
        <v>5</v>
      </c>
      <c r="F217" s="269" t="s">
        <v>329</v>
      </c>
      <c r="G217" s="270"/>
      <c r="H217" s="270"/>
      <c r="I217" s="270"/>
      <c r="J217" s="171"/>
      <c r="K217" s="173">
        <v>0.44712000000000002</v>
      </c>
      <c r="L217" s="171"/>
      <c r="M217" s="171"/>
      <c r="N217" s="171"/>
      <c r="O217" s="171"/>
      <c r="P217" s="171"/>
      <c r="Q217" s="171"/>
      <c r="R217" s="174"/>
      <c r="T217" s="175"/>
      <c r="U217" s="171"/>
      <c r="V217" s="171"/>
      <c r="W217" s="171"/>
      <c r="X217" s="171"/>
      <c r="Y217" s="171"/>
      <c r="Z217" s="171"/>
      <c r="AA217" s="176"/>
      <c r="AT217" s="177" t="s">
        <v>164</v>
      </c>
      <c r="AU217" s="177" t="s">
        <v>103</v>
      </c>
      <c r="AV217" s="10" t="s">
        <v>103</v>
      </c>
      <c r="AW217" s="10" t="s">
        <v>165</v>
      </c>
      <c r="AX217" s="10" t="s">
        <v>84</v>
      </c>
      <c r="AY217" s="177" t="s">
        <v>155</v>
      </c>
    </row>
    <row r="218" spans="2:65" s="1" customFormat="1" ht="25.5" customHeight="1">
      <c r="B218" s="134"/>
      <c r="C218" s="163" t="s">
        <v>330</v>
      </c>
      <c r="D218" s="163" t="s">
        <v>157</v>
      </c>
      <c r="E218" s="164" t="s">
        <v>313</v>
      </c>
      <c r="F218" s="266" t="s">
        <v>314</v>
      </c>
      <c r="G218" s="266"/>
      <c r="H218" s="266"/>
      <c r="I218" s="266"/>
      <c r="J218" s="165" t="s">
        <v>252</v>
      </c>
      <c r="K218" s="166">
        <v>32.200000000000003</v>
      </c>
      <c r="L218" s="267">
        <v>0</v>
      </c>
      <c r="M218" s="267"/>
      <c r="N218" s="268">
        <f>ROUND(L218*K218,2)</f>
        <v>0</v>
      </c>
      <c r="O218" s="268"/>
      <c r="P218" s="268"/>
      <c r="Q218" s="268"/>
      <c r="R218" s="137"/>
      <c r="T218" s="167" t="s">
        <v>5</v>
      </c>
      <c r="U218" s="46" t="s">
        <v>41</v>
      </c>
      <c r="V218" s="38"/>
      <c r="W218" s="168">
        <f>V218*K218</f>
        <v>0</v>
      </c>
      <c r="X218" s="168">
        <v>0</v>
      </c>
      <c r="Y218" s="168">
        <f>X218*K218</f>
        <v>0</v>
      </c>
      <c r="Z218" s="168">
        <v>0</v>
      </c>
      <c r="AA218" s="169">
        <f>Z218*K218</f>
        <v>0</v>
      </c>
      <c r="AR218" s="21" t="s">
        <v>161</v>
      </c>
      <c r="AT218" s="21" t="s">
        <v>157</v>
      </c>
      <c r="AU218" s="21" t="s">
        <v>103</v>
      </c>
      <c r="AY218" s="21" t="s">
        <v>155</v>
      </c>
      <c r="BE218" s="108">
        <f>IF(U218="základní",N218,0)</f>
        <v>0</v>
      </c>
      <c r="BF218" s="108">
        <f>IF(U218="snížená",N218,0)</f>
        <v>0</v>
      </c>
      <c r="BG218" s="108">
        <f>IF(U218="zákl. přenesená",N218,0)</f>
        <v>0</v>
      </c>
      <c r="BH218" s="108">
        <f>IF(U218="sníž. přenesená",N218,0)</f>
        <v>0</v>
      </c>
      <c r="BI218" s="108">
        <f>IF(U218="nulová",N218,0)</f>
        <v>0</v>
      </c>
      <c r="BJ218" s="21" t="s">
        <v>84</v>
      </c>
      <c r="BK218" s="108">
        <f>ROUND(L218*K218,2)</f>
        <v>0</v>
      </c>
      <c r="BL218" s="21" t="s">
        <v>161</v>
      </c>
      <c r="BM218" s="21" t="s">
        <v>331</v>
      </c>
    </row>
    <row r="219" spans="2:65" s="1" customFormat="1" ht="25.5" customHeight="1">
      <c r="B219" s="134"/>
      <c r="C219" s="163" t="s">
        <v>332</v>
      </c>
      <c r="D219" s="163" t="s">
        <v>157</v>
      </c>
      <c r="E219" s="164" t="s">
        <v>333</v>
      </c>
      <c r="F219" s="266" t="s">
        <v>334</v>
      </c>
      <c r="G219" s="266"/>
      <c r="H219" s="266"/>
      <c r="I219" s="266"/>
      <c r="J219" s="165" t="s">
        <v>252</v>
      </c>
      <c r="K219" s="166">
        <v>32.200000000000003</v>
      </c>
      <c r="L219" s="267">
        <v>0</v>
      </c>
      <c r="M219" s="267"/>
      <c r="N219" s="268">
        <f>ROUND(L219*K219,2)</f>
        <v>0</v>
      </c>
      <c r="O219" s="268"/>
      <c r="P219" s="268"/>
      <c r="Q219" s="268"/>
      <c r="R219" s="137"/>
      <c r="T219" s="167" t="s">
        <v>5</v>
      </c>
      <c r="U219" s="46" t="s">
        <v>41</v>
      </c>
      <c r="V219" s="38"/>
      <c r="W219" s="168">
        <f>V219*K219</f>
        <v>0</v>
      </c>
      <c r="X219" s="168">
        <v>8.4250000000000005E-2</v>
      </c>
      <c r="Y219" s="168">
        <f>X219*K219</f>
        <v>2.7128500000000004</v>
      </c>
      <c r="Z219" s="168">
        <v>0</v>
      </c>
      <c r="AA219" s="169">
        <f>Z219*K219</f>
        <v>0</v>
      </c>
      <c r="AR219" s="21" t="s">
        <v>161</v>
      </c>
      <c r="AT219" s="21" t="s">
        <v>157</v>
      </c>
      <c r="AU219" s="21" t="s">
        <v>103</v>
      </c>
      <c r="AY219" s="21" t="s">
        <v>155</v>
      </c>
      <c r="BE219" s="108">
        <f>IF(U219="základní",N219,0)</f>
        <v>0</v>
      </c>
      <c r="BF219" s="108">
        <f>IF(U219="snížená",N219,0)</f>
        <v>0</v>
      </c>
      <c r="BG219" s="108">
        <f>IF(U219="zákl. přenesená",N219,0)</f>
        <v>0</v>
      </c>
      <c r="BH219" s="108">
        <f>IF(U219="sníž. přenesená",N219,0)</f>
        <v>0</v>
      </c>
      <c r="BI219" s="108">
        <f>IF(U219="nulová",N219,0)</f>
        <v>0</v>
      </c>
      <c r="BJ219" s="21" t="s">
        <v>84</v>
      </c>
      <c r="BK219" s="108">
        <f>ROUND(L219*K219,2)</f>
        <v>0</v>
      </c>
      <c r="BL219" s="21" t="s">
        <v>161</v>
      </c>
      <c r="BM219" s="21" t="s">
        <v>335</v>
      </c>
    </row>
    <row r="220" spans="2:65" s="1" customFormat="1" ht="25.5" customHeight="1">
      <c r="B220" s="134"/>
      <c r="C220" s="193" t="s">
        <v>336</v>
      </c>
      <c r="D220" s="193" t="s">
        <v>236</v>
      </c>
      <c r="E220" s="194" t="s">
        <v>337</v>
      </c>
      <c r="F220" s="279" t="s">
        <v>338</v>
      </c>
      <c r="G220" s="279"/>
      <c r="H220" s="279"/>
      <c r="I220" s="279"/>
      <c r="J220" s="195" t="s">
        <v>252</v>
      </c>
      <c r="K220" s="196">
        <v>1.6419999999999999</v>
      </c>
      <c r="L220" s="280">
        <v>0</v>
      </c>
      <c r="M220" s="280"/>
      <c r="N220" s="281">
        <f>ROUND(L220*K220,2)</f>
        <v>0</v>
      </c>
      <c r="O220" s="268"/>
      <c r="P220" s="268"/>
      <c r="Q220" s="268"/>
      <c r="R220" s="137"/>
      <c r="T220" s="167" t="s">
        <v>5</v>
      </c>
      <c r="U220" s="46" t="s">
        <v>41</v>
      </c>
      <c r="V220" s="38"/>
      <c r="W220" s="168">
        <f>V220*K220</f>
        <v>0</v>
      </c>
      <c r="X220" s="168">
        <v>0.14000000000000001</v>
      </c>
      <c r="Y220" s="168">
        <f>X220*K220</f>
        <v>0.22988</v>
      </c>
      <c r="Z220" s="168">
        <v>0</v>
      </c>
      <c r="AA220" s="169">
        <f>Z220*K220</f>
        <v>0</v>
      </c>
      <c r="AR220" s="21" t="s">
        <v>240</v>
      </c>
      <c r="AT220" s="21" t="s">
        <v>236</v>
      </c>
      <c r="AU220" s="21" t="s">
        <v>103</v>
      </c>
      <c r="AY220" s="21" t="s">
        <v>155</v>
      </c>
      <c r="BE220" s="108">
        <f>IF(U220="základní",N220,0)</f>
        <v>0</v>
      </c>
      <c r="BF220" s="108">
        <f>IF(U220="snížená",N220,0)</f>
        <v>0</v>
      </c>
      <c r="BG220" s="108">
        <f>IF(U220="zákl. přenesená",N220,0)</f>
        <v>0</v>
      </c>
      <c r="BH220" s="108">
        <f>IF(U220="sníž. přenesená",N220,0)</f>
        <v>0</v>
      </c>
      <c r="BI220" s="108">
        <f>IF(U220="nulová",N220,0)</f>
        <v>0</v>
      </c>
      <c r="BJ220" s="21" t="s">
        <v>84</v>
      </c>
      <c r="BK220" s="108">
        <f>ROUND(L220*K220,2)</f>
        <v>0</v>
      </c>
      <c r="BL220" s="21" t="s">
        <v>161</v>
      </c>
      <c r="BM220" s="21" t="s">
        <v>339</v>
      </c>
    </row>
    <row r="221" spans="2:65" s="9" customFormat="1" ht="29.85" customHeight="1">
      <c r="B221" s="152"/>
      <c r="C221" s="153"/>
      <c r="D221" s="162" t="s">
        <v>118</v>
      </c>
      <c r="E221" s="162"/>
      <c r="F221" s="162"/>
      <c r="G221" s="162"/>
      <c r="H221" s="162"/>
      <c r="I221" s="162"/>
      <c r="J221" s="162"/>
      <c r="K221" s="162"/>
      <c r="L221" s="162"/>
      <c r="M221" s="162"/>
      <c r="N221" s="287">
        <f>BK221</f>
        <v>0</v>
      </c>
      <c r="O221" s="288"/>
      <c r="P221" s="288"/>
      <c r="Q221" s="288"/>
      <c r="R221" s="155"/>
      <c r="T221" s="156"/>
      <c r="U221" s="153"/>
      <c r="V221" s="153"/>
      <c r="W221" s="157">
        <f>SUM(W222:W235)</f>
        <v>0</v>
      </c>
      <c r="X221" s="153"/>
      <c r="Y221" s="157">
        <f>SUM(Y222:Y235)</f>
        <v>7.6352799999999998</v>
      </c>
      <c r="Z221" s="153"/>
      <c r="AA221" s="158">
        <f>SUM(AA222:AA235)</f>
        <v>0</v>
      </c>
      <c r="AR221" s="159" t="s">
        <v>84</v>
      </c>
      <c r="AT221" s="160" t="s">
        <v>75</v>
      </c>
      <c r="AU221" s="160" t="s">
        <v>84</v>
      </c>
      <c r="AY221" s="159" t="s">
        <v>155</v>
      </c>
      <c r="BK221" s="161">
        <f>SUM(BK222:BK235)</f>
        <v>0</v>
      </c>
    </row>
    <row r="222" spans="2:65" s="1" customFormat="1" ht="16.5" customHeight="1">
      <c r="B222" s="134"/>
      <c r="C222" s="163" t="s">
        <v>340</v>
      </c>
      <c r="D222" s="163" t="s">
        <v>157</v>
      </c>
      <c r="E222" s="164" t="s">
        <v>341</v>
      </c>
      <c r="F222" s="266" t="s">
        <v>342</v>
      </c>
      <c r="G222" s="266"/>
      <c r="H222" s="266"/>
      <c r="I222" s="266"/>
      <c r="J222" s="165" t="s">
        <v>343</v>
      </c>
      <c r="K222" s="166">
        <v>1</v>
      </c>
      <c r="L222" s="267">
        <v>0</v>
      </c>
      <c r="M222" s="267"/>
      <c r="N222" s="268">
        <f>ROUND(L222*K222,2)</f>
        <v>0</v>
      </c>
      <c r="O222" s="268"/>
      <c r="P222" s="268"/>
      <c r="Q222" s="268"/>
      <c r="R222" s="137"/>
      <c r="T222" s="167" t="s">
        <v>5</v>
      </c>
      <c r="U222" s="46" t="s">
        <v>41</v>
      </c>
      <c r="V222" s="38"/>
      <c r="W222" s="168">
        <f>V222*K222</f>
        <v>0</v>
      </c>
      <c r="X222" s="168">
        <v>0</v>
      </c>
      <c r="Y222" s="168">
        <f>X222*K222</f>
        <v>0</v>
      </c>
      <c r="Z222" s="168">
        <v>0</v>
      </c>
      <c r="AA222" s="169">
        <f>Z222*K222</f>
        <v>0</v>
      </c>
      <c r="AR222" s="21" t="s">
        <v>161</v>
      </c>
      <c r="AT222" s="21" t="s">
        <v>157</v>
      </c>
      <c r="AU222" s="21" t="s">
        <v>103</v>
      </c>
      <c r="AY222" s="21" t="s">
        <v>155</v>
      </c>
      <c r="BE222" s="108">
        <f>IF(U222="základní",N222,0)</f>
        <v>0</v>
      </c>
      <c r="BF222" s="108">
        <f>IF(U222="snížená",N222,0)</f>
        <v>0</v>
      </c>
      <c r="BG222" s="108">
        <f>IF(U222="zákl. přenesená",N222,0)</f>
        <v>0</v>
      </c>
      <c r="BH222" s="108">
        <f>IF(U222="sníž. přenesená",N222,0)</f>
        <v>0</v>
      </c>
      <c r="BI222" s="108">
        <f>IF(U222="nulová",N222,0)</f>
        <v>0</v>
      </c>
      <c r="BJ222" s="21" t="s">
        <v>84</v>
      </c>
      <c r="BK222" s="108">
        <f>ROUND(L222*K222,2)</f>
        <v>0</v>
      </c>
      <c r="BL222" s="21" t="s">
        <v>161</v>
      </c>
      <c r="BM222" s="21" t="s">
        <v>344</v>
      </c>
    </row>
    <row r="223" spans="2:65" s="1" customFormat="1" ht="38.25" customHeight="1">
      <c r="B223" s="134"/>
      <c r="C223" s="163" t="s">
        <v>345</v>
      </c>
      <c r="D223" s="163" t="s">
        <v>157</v>
      </c>
      <c r="E223" s="164" t="s">
        <v>346</v>
      </c>
      <c r="F223" s="266" t="s">
        <v>347</v>
      </c>
      <c r="G223" s="266"/>
      <c r="H223" s="266"/>
      <c r="I223" s="266"/>
      <c r="J223" s="165" t="s">
        <v>160</v>
      </c>
      <c r="K223" s="166">
        <v>25</v>
      </c>
      <c r="L223" s="267">
        <v>0</v>
      </c>
      <c r="M223" s="267"/>
      <c r="N223" s="268">
        <f>ROUND(L223*K223,2)</f>
        <v>0</v>
      </c>
      <c r="O223" s="268"/>
      <c r="P223" s="268"/>
      <c r="Q223" s="268"/>
      <c r="R223" s="137"/>
      <c r="T223" s="167" t="s">
        <v>5</v>
      </c>
      <c r="U223" s="46" t="s">
        <v>41</v>
      </c>
      <c r="V223" s="38"/>
      <c r="W223" s="168">
        <f>V223*K223</f>
        <v>0</v>
      </c>
      <c r="X223" s="168">
        <v>0.16849</v>
      </c>
      <c r="Y223" s="168">
        <f>X223*K223</f>
        <v>4.21225</v>
      </c>
      <c r="Z223" s="168">
        <v>0</v>
      </c>
      <c r="AA223" s="169">
        <f>Z223*K223</f>
        <v>0</v>
      </c>
      <c r="AR223" s="21" t="s">
        <v>161</v>
      </c>
      <c r="AT223" s="21" t="s">
        <v>157</v>
      </c>
      <c r="AU223" s="21" t="s">
        <v>103</v>
      </c>
      <c r="AY223" s="21" t="s">
        <v>155</v>
      </c>
      <c r="BE223" s="108">
        <f>IF(U223="základní",N223,0)</f>
        <v>0</v>
      </c>
      <c r="BF223" s="108">
        <f>IF(U223="snížená",N223,0)</f>
        <v>0</v>
      </c>
      <c r="BG223" s="108">
        <f>IF(U223="zákl. přenesená",N223,0)</f>
        <v>0</v>
      </c>
      <c r="BH223" s="108">
        <f>IF(U223="sníž. přenesená",N223,0)</f>
        <v>0</v>
      </c>
      <c r="BI223" s="108">
        <f>IF(U223="nulová",N223,0)</f>
        <v>0</v>
      </c>
      <c r="BJ223" s="21" t="s">
        <v>84</v>
      </c>
      <c r="BK223" s="108">
        <f>ROUND(L223*K223,2)</f>
        <v>0</v>
      </c>
      <c r="BL223" s="21" t="s">
        <v>161</v>
      </c>
      <c r="BM223" s="21" t="s">
        <v>348</v>
      </c>
    </row>
    <row r="224" spans="2:65" s="1" customFormat="1" ht="25.5" customHeight="1">
      <c r="B224" s="134"/>
      <c r="C224" s="163" t="s">
        <v>349</v>
      </c>
      <c r="D224" s="163" t="s">
        <v>157</v>
      </c>
      <c r="E224" s="164" t="s">
        <v>350</v>
      </c>
      <c r="F224" s="266" t="s">
        <v>351</v>
      </c>
      <c r="G224" s="266"/>
      <c r="H224" s="266"/>
      <c r="I224" s="266"/>
      <c r="J224" s="165" t="s">
        <v>169</v>
      </c>
      <c r="K224" s="166">
        <v>1.5</v>
      </c>
      <c r="L224" s="267">
        <v>0</v>
      </c>
      <c r="M224" s="267"/>
      <c r="N224" s="268">
        <f>ROUND(L224*K224,2)</f>
        <v>0</v>
      </c>
      <c r="O224" s="268"/>
      <c r="P224" s="268"/>
      <c r="Q224" s="268"/>
      <c r="R224" s="137"/>
      <c r="T224" s="167" t="s">
        <v>5</v>
      </c>
      <c r="U224" s="46" t="s">
        <v>41</v>
      </c>
      <c r="V224" s="38"/>
      <c r="W224" s="168">
        <f>V224*K224</f>
        <v>0</v>
      </c>
      <c r="X224" s="168">
        <v>2.2563399999999998</v>
      </c>
      <c r="Y224" s="168">
        <f>X224*K224</f>
        <v>3.3845099999999997</v>
      </c>
      <c r="Z224" s="168">
        <v>0</v>
      </c>
      <c r="AA224" s="169">
        <f>Z224*K224</f>
        <v>0</v>
      </c>
      <c r="AR224" s="21" t="s">
        <v>161</v>
      </c>
      <c r="AT224" s="21" t="s">
        <v>157</v>
      </c>
      <c r="AU224" s="21" t="s">
        <v>103</v>
      </c>
      <c r="AY224" s="21" t="s">
        <v>155</v>
      </c>
      <c r="BE224" s="108">
        <f>IF(U224="základní",N224,0)</f>
        <v>0</v>
      </c>
      <c r="BF224" s="108">
        <f>IF(U224="snížená",N224,0)</f>
        <v>0</v>
      </c>
      <c r="BG224" s="108">
        <f>IF(U224="zákl. přenesená",N224,0)</f>
        <v>0</v>
      </c>
      <c r="BH224" s="108">
        <f>IF(U224="sníž. přenesená",N224,0)</f>
        <v>0</v>
      </c>
      <c r="BI224" s="108">
        <f>IF(U224="nulová",N224,0)</f>
        <v>0</v>
      </c>
      <c r="BJ224" s="21" t="s">
        <v>84</v>
      </c>
      <c r="BK224" s="108">
        <f>ROUND(L224*K224,2)</f>
        <v>0</v>
      </c>
      <c r="BL224" s="21" t="s">
        <v>161</v>
      </c>
      <c r="BM224" s="21" t="s">
        <v>352</v>
      </c>
    </row>
    <row r="225" spans="2:65" s="10" customFormat="1" ht="16.5" customHeight="1">
      <c r="B225" s="170"/>
      <c r="C225" s="171"/>
      <c r="D225" s="171"/>
      <c r="E225" s="172" t="s">
        <v>5</v>
      </c>
      <c r="F225" s="269" t="s">
        <v>353</v>
      </c>
      <c r="G225" s="270"/>
      <c r="H225" s="270"/>
      <c r="I225" s="270"/>
      <c r="J225" s="171"/>
      <c r="K225" s="173">
        <v>1.5</v>
      </c>
      <c r="L225" s="171"/>
      <c r="M225" s="171"/>
      <c r="N225" s="171"/>
      <c r="O225" s="171"/>
      <c r="P225" s="171"/>
      <c r="Q225" s="171"/>
      <c r="R225" s="174"/>
      <c r="T225" s="175"/>
      <c r="U225" s="171"/>
      <c r="V225" s="171"/>
      <c r="W225" s="171"/>
      <c r="X225" s="171"/>
      <c r="Y225" s="171"/>
      <c r="Z225" s="171"/>
      <c r="AA225" s="176"/>
      <c r="AT225" s="177" t="s">
        <v>164</v>
      </c>
      <c r="AU225" s="177" t="s">
        <v>103</v>
      </c>
      <c r="AV225" s="10" t="s">
        <v>103</v>
      </c>
      <c r="AW225" s="10" t="s">
        <v>165</v>
      </c>
      <c r="AX225" s="10" t="s">
        <v>84</v>
      </c>
      <c r="AY225" s="177" t="s">
        <v>155</v>
      </c>
    </row>
    <row r="226" spans="2:65" s="1" customFormat="1" ht="25.5" customHeight="1">
      <c r="B226" s="134"/>
      <c r="C226" s="163" t="s">
        <v>354</v>
      </c>
      <c r="D226" s="163" t="s">
        <v>157</v>
      </c>
      <c r="E226" s="164" t="s">
        <v>355</v>
      </c>
      <c r="F226" s="266" t="s">
        <v>356</v>
      </c>
      <c r="G226" s="266"/>
      <c r="H226" s="266"/>
      <c r="I226" s="266"/>
      <c r="J226" s="165" t="s">
        <v>160</v>
      </c>
      <c r="K226" s="166">
        <v>72</v>
      </c>
      <c r="L226" s="267">
        <v>0</v>
      </c>
      <c r="M226" s="267"/>
      <c r="N226" s="268">
        <f>ROUND(L226*K226,2)</f>
        <v>0</v>
      </c>
      <c r="O226" s="268"/>
      <c r="P226" s="268"/>
      <c r="Q226" s="268"/>
      <c r="R226" s="137"/>
      <c r="T226" s="167" t="s">
        <v>5</v>
      </c>
      <c r="U226" s="46" t="s">
        <v>41</v>
      </c>
      <c r="V226" s="38"/>
      <c r="W226" s="168">
        <f>V226*K226</f>
        <v>0</v>
      </c>
      <c r="X226" s="168">
        <v>0</v>
      </c>
      <c r="Y226" s="168">
        <f>X226*K226</f>
        <v>0</v>
      </c>
      <c r="Z226" s="168">
        <v>0</v>
      </c>
      <c r="AA226" s="169">
        <f>Z226*K226</f>
        <v>0</v>
      </c>
      <c r="AR226" s="21" t="s">
        <v>161</v>
      </c>
      <c r="AT226" s="21" t="s">
        <v>157</v>
      </c>
      <c r="AU226" s="21" t="s">
        <v>103</v>
      </c>
      <c r="AY226" s="21" t="s">
        <v>155</v>
      </c>
      <c r="BE226" s="108">
        <f>IF(U226="základní",N226,0)</f>
        <v>0</v>
      </c>
      <c r="BF226" s="108">
        <f>IF(U226="snížená",N226,0)</f>
        <v>0</v>
      </c>
      <c r="BG226" s="108">
        <f>IF(U226="zákl. přenesená",N226,0)</f>
        <v>0</v>
      </c>
      <c r="BH226" s="108">
        <f>IF(U226="sníž. přenesená",N226,0)</f>
        <v>0</v>
      </c>
      <c r="BI226" s="108">
        <f>IF(U226="nulová",N226,0)</f>
        <v>0</v>
      </c>
      <c r="BJ226" s="21" t="s">
        <v>84</v>
      </c>
      <c r="BK226" s="108">
        <f>ROUND(L226*K226,2)</f>
        <v>0</v>
      </c>
      <c r="BL226" s="21" t="s">
        <v>161</v>
      </c>
      <c r="BM226" s="21" t="s">
        <v>357</v>
      </c>
    </row>
    <row r="227" spans="2:65" s="1" customFormat="1" ht="25.5" customHeight="1">
      <c r="B227" s="134"/>
      <c r="C227" s="163" t="s">
        <v>358</v>
      </c>
      <c r="D227" s="163" t="s">
        <v>157</v>
      </c>
      <c r="E227" s="164" t="s">
        <v>359</v>
      </c>
      <c r="F227" s="266" t="s">
        <v>360</v>
      </c>
      <c r="G227" s="266"/>
      <c r="H227" s="266"/>
      <c r="I227" s="266"/>
      <c r="J227" s="165" t="s">
        <v>160</v>
      </c>
      <c r="K227" s="166">
        <v>8</v>
      </c>
      <c r="L227" s="267">
        <v>0</v>
      </c>
      <c r="M227" s="267"/>
      <c r="N227" s="268">
        <f>ROUND(L227*K227,2)</f>
        <v>0</v>
      </c>
      <c r="O227" s="268"/>
      <c r="P227" s="268"/>
      <c r="Q227" s="268"/>
      <c r="R227" s="137"/>
      <c r="T227" s="167" t="s">
        <v>5</v>
      </c>
      <c r="U227" s="46" t="s">
        <v>41</v>
      </c>
      <c r="V227" s="38"/>
      <c r="W227" s="168">
        <f>V227*K227</f>
        <v>0</v>
      </c>
      <c r="X227" s="168">
        <v>0</v>
      </c>
      <c r="Y227" s="168">
        <f>X227*K227</f>
        <v>0</v>
      </c>
      <c r="Z227" s="168">
        <v>0</v>
      </c>
      <c r="AA227" s="169">
        <f>Z227*K227</f>
        <v>0</v>
      </c>
      <c r="AR227" s="21" t="s">
        <v>161</v>
      </c>
      <c r="AT227" s="21" t="s">
        <v>157</v>
      </c>
      <c r="AU227" s="21" t="s">
        <v>103</v>
      </c>
      <c r="AY227" s="21" t="s">
        <v>155</v>
      </c>
      <c r="BE227" s="108">
        <f>IF(U227="základní",N227,0)</f>
        <v>0</v>
      </c>
      <c r="BF227" s="108">
        <f>IF(U227="snížená",N227,0)</f>
        <v>0</v>
      </c>
      <c r="BG227" s="108">
        <f>IF(U227="zákl. přenesená",N227,0)</f>
        <v>0</v>
      </c>
      <c r="BH227" s="108">
        <f>IF(U227="sníž. přenesená",N227,0)</f>
        <v>0</v>
      </c>
      <c r="BI227" s="108">
        <f>IF(U227="nulová",N227,0)</f>
        <v>0</v>
      </c>
      <c r="BJ227" s="21" t="s">
        <v>84</v>
      </c>
      <c r="BK227" s="108">
        <f>ROUND(L227*K227,2)</f>
        <v>0</v>
      </c>
      <c r="BL227" s="21" t="s">
        <v>161</v>
      </c>
      <c r="BM227" s="21" t="s">
        <v>361</v>
      </c>
    </row>
    <row r="228" spans="2:65" s="1" customFormat="1" ht="25.5" customHeight="1">
      <c r="B228" s="134"/>
      <c r="C228" s="163" t="s">
        <v>362</v>
      </c>
      <c r="D228" s="163" t="s">
        <v>157</v>
      </c>
      <c r="E228" s="164" t="s">
        <v>363</v>
      </c>
      <c r="F228" s="266" t="s">
        <v>364</v>
      </c>
      <c r="G228" s="266"/>
      <c r="H228" s="266"/>
      <c r="I228" s="266"/>
      <c r="J228" s="165" t="s">
        <v>160</v>
      </c>
      <c r="K228" s="166">
        <v>8</v>
      </c>
      <c r="L228" s="267">
        <v>0</v>
      </c>
      <c r="M228" s="267"/>
      <c r="N228" s="268">
        <f>ROUND(L228*K228,2)</f>
        <v>0</v>
      </c>
      <c r="O228" s="268"/>
      <c r="P228" s="268"/>
      <c r="Q228" s="268"/>
      <c r="R228" s="137"/>
      <c r="T228" s="167" t="s">
        <v>5</v>
      </c>
      <c r="U228" s="46" t="s">
        <v>41</v>
      </c>
      <c r="V228" s="38"/>
      <c r="W228" s="168">
        <f>V228*K228</f>
        <v>0</v>
      </c>
      <c r="X228" s="168">
        <v>0</v>
      </c>
      <c r="Y228" s="168">
        <f>X228*K228</f>
        <v>0</v>
      </c>
      <c r="Z228" s="168">
        <v>0</v>
      </c>
      <c r="AA228" s="169">
        <f>Z228*K228</f>
        <v>0</v>
      </c>
      <c r="AR228" s="21" t="s">
        <v>161</v>
      </c>
      <c r="AT228" s="21" t="s">
        <v>157</v>
      </c>
      <c r="AU228" s="21" t="s">
        <v>103</v>
      </c>
      <c r="AY228" s="21" t="s">
        <v>155</v>
      </c>
      <c r="BE228" s="108">
        <f>IF(U228="základní",N228,0)</f>
        <v>0</v>
      </c>
      <c r="BF228" s="108">
        <f>IF(U228="snížená",N228,0)</f>
        <v>0</v>
      </c>
      <c r="BG228" s="108">
        <f>IF(U228="zákl. přenesená",N228,0)</f>
        <v>0</v>
      </c>
      <c r="BH228" s="108">
        <f>IF(U228="sníž. přenesená",N228,0)</f>
        <v>0</v>
      </c>
      <c r="BI228" s="108">
        <f>IF(U228="nulová",N228,0)</f>
        <v>0</v>
      </c>
      <c r="BJ228" s="21" t="s">
        <v>84</v>
      </c>
      <c r="BK228" s="108">
        <f>ROUND(L228*K228,2)</f>
        <v>0</v>
      </c>
      <c r="BL228" s="21" t="s">
        <v>161</v>
      </c>
      <c r="BM228" s="21" t="s">
        <v>365</v>
      </c>
    </row>
    <row r="229" spans="2:65" s="10" customFormat="1" ht="16.5" customHeight="1">
      <c r="B229" s="170"/>
      <c r="C229" s="171"/>
      <c r="D229" s="171"/>
      <c r="E229" s="172" t="s">
        <v>5</v>
      </c>
      <c r="F229" s="269" t="s">
        <v>366</v>
      </c>
      <c r="G229" s="270"/>
      <c r="H229" s="270"/>
      <c r="I229" s="270"/>
      <c r="J229" s="171"/>
      <c r="K229" s="173">
        <v>8</v>
      </c>
      <c r="L229" s="171"/>
      <c r="M229" s="171"/>
      <c r="N229" s="171"/>
      <c r="O229" s="171"/>
      <c r="P229" s="171"/>
      <c r="Q229" s="171"/>
      <c r="R229" s="174"/>
      <c r="T229" s="175"/>
      <c r="U229" s="171"/>
      <c r="V229" s="171"/>
      <c r="W229" s="171"/>
      <c r="X229" s="171"/>
      <c r="Y229" s="171"/>
      <c r="Z229" s="171"/>
      <c r="AA229" s="176"/>
      <c r="AT229" s="177" t="s">
        <v>164</v>
      </c>
      <c r="AU229" s="177" t="s">
        <v>103</v>
      </c>
      <c r="AV229" s="10" t="s">
        <v>103</v>
      </c>
      <c r="AW229" s="10" t="s">
        <v>165</v>
      </c>
      <c r="AX229" s="10" t="s">
        <v>84</v>
      </c>
      <c r="AY229" s="177" t="s">
        <v>155</v>
      </c>
    </row>
    <row r="230" spans="2:65" s="1" customFormat="1" ht="25.5" customHeight="1">
      <c r="B230" s="134"/>
      <c r="C230" s="163" t="s">
        <v>367</v>
      </c>
      <c r="D230" s="163" t="s">
        <v>157</v>
      </c>
      <c r="E230" s="164" t="s">
        <v>368</v>
      </c>
      <c r="F230" s="266" t="s">
        <v>369</v>
      </c>
      <c r="G230" s="266"/>
      <c r="H230" s="266"/>
      <c r="I230" s="266"/>
      <c r="J230" s="165" t="s">
        <v>160</v>
      </c>
      <c r="K230" s="166">
        <v>72</v>
      </c>
      <c r="L230" s="267">
        <v>0</v>
      </c>
      <c r="M230" s="267"/>
      <c r="N230" s="268">
        <f>ROUND(L230*K230,2)</f>
        <v>0</v>
      </c>
      <c r="O230" s="268"/>
      <c r="P230" s="268"/>
      <c r="Q230" s="268"/>
      <c r="R230" s="137"/>
      <c r="T230" s="167" t="s">
        <v>5</v>
      </c>
      <c r="U230" s="46" t="s">
        <v>41</v>
      </c>
      <c r="V230" s="38"/>
      <c r="W230" s="168">
        <f>V230*K230</f>
        <v>0</v>
      </c>
      <c r="X230" s="168">
        <v>8.0000000000000007E-5</v>
      </c>
      <c r="Y230" s="168">
        <f>X230*K230</f>
        <v>5.7600000000000004E-3</v>
      </c>
      <c r="Z230" s="168">
        <v>0</v>
      </c>
      <c r="AA230" s="169">
        <f>Z230*K230</f>
        <v>0</v>
      </c>
      <c r="AR230" s="21" t="s">
        <v>161</v>
      </c>
      <c r="AT230" s="21" t="s">
        <v>157</v>
      </c>
      <c r="AU230" s="21" t="s">
        <v>103</v>
      </c>
      <c r="AY230" s="21" t="s">
        <v>155</v>
      </c>
      <c r="BE230" s="108">
        <f>IF(U230="základní",N230,0)</f>
        <v>0</v>
      </c>
      <c r="BF230" s="108">
        <f>IF(U230="snížená",N230,0)</f>
        <v>0</v>
      </c>
      <c r="BG230" s="108">
        <f>IF(U230="zákl. přenesená",N230,0)</f>
        <v>0</v>
      </c>
      <c r="BH230" s="108">
        <f>IF(U230="sníž. přenesená",N230,0)</f>
        <v>0</v>
      </c>
      <c r="BI230" s="108">
        <f>IF(U230="nulová",N230,0)</f>
        <v>0</v>
      </c>
      <c r="BJ230" s="21" t="s">
        <v>84</v>
      </c>
      <c r="BK230" s="108">
        <f>ROUND(L230*K230,2)</f>
        <v>0</v>
      </c>
      <c r="BL230" s="21" t="s">
        <v>161</v>
      </c>
      <c r="BM230" s="21" t="s">
        <v>370</v>
      </c>
    </row>
    <row r="231" spans="2:65" s="10" customFormat="1" ht="16.5" customHeight="1">
      <c r="B231" s="170"/>
      <c r="C231" s="171"/>
      <c r="D231" s="171"/>
      <c r="E231" s="172" t="s">
        <v>5</v>
      </c>
      <c r="F231" s="269" t="s">
        <v>371</v>
      </c>
      <c r="G231" s="270"/>
      <c r="H231" s="270"/>
      <c r="I231" s="270"/>
      <c r="J231" s="171"/>
      <c r="K231" s="173">
        <v>72</v>
      </c>
      <c r="L231" s="171"/>
      <c r="M231" s="171"/>
      <c r="N231" s="171"/>
      <c r="O231" s="171"/>
      <c r="P231" s="171"/>
      <c r="Q231" s="171"/>
      <c r="R231" s="174"/>
      <c r="T231" s="175"/>
      <c r="U231" s="171"/>
      <c r="V231" s="171"/>
      <c r="W231" s="171"/>
      <c r="X231" s="171"/>
      <c r="Y231" s="171"/>
      <c r="Z231" s="171"/>
      <c r="AA231" s="176"/>
      <c r="AT231" s="177" t="s">
        <v>164</v>
      </c>
      <c r="AU231" s="177" t="s">
        <v>103</v>
      </c>
      <c r="AV231" s="10" t="s">
        <v>103</v>
      </c>
      <c r="AW231" s="10" t="s">
        <v>165</v>
      </c>
      <c r="AX231" s="10" t="s">
        <v>84</v>
      </c>
      <c r="AY231" s="177" t="s">
        <v>155</v>
      </c>
    </row>
    <row r="232" spans="2:65" s="1" customFormat="1" ht="16.5" customHeight="1">
      <c r="B232" s="134"/>
      <c r="C232" s="163" t="s">
        <v>372</v>
      </c>
      <c r="D232" s="163" t="s">
        <v>157</v>
      </c>
      <c r="E232" s="164" t="s">
        <v>373</v>
      </c>
      <c r="F232" s="266" t="s">
        <v>374</v>
      </c>
      <c r="G232" s="266"/>
      <c r="H232" s="266"/>
      <c r="I232" s="266"/>
      <c r="J232" s="165" t="s">
        <v>252</v>
      </c>
      <c r="K232" s="166">
        <v>82.8</v>
      </c>
      <c r="L232" s="267">
        <v>0</v>
      </c>
      <c r="M232" s="267"/>
      <c r="N232" s="268">
        <f>ROUND(L232*K232,2)</f>
        <v>0</v>
      </c>
      <c r="O232" s="268"/>
      <c r="P232" s="268"/>
      <c r="Q232" s="268"/>
      <c r="R232" s="137"/>
      <c r="T232" s="167" t="s">
        <v>5</v>
      </c>
      <c r="U232" s="46" t="s">
        <v>41</v>
      </c>
      <c r="V232" s="38"/>
      <c r="W232" s="168">
        <f>V232*K232</f>
        <v>0</v>
      </c>
      <c r="X232" s="168">
        <v>0</v>
      </c>
      <c r="Y232" s="168">
        <f>X232*K232</f>
        <v>0</v>
      </c>
      <c r="Z232" s="168">
        <v>0</v>
      </c>
      <c r="AA232" s="169">
        <f>Z232*K232</f>
        <v>0</v>
      </c>
      <c r="AR232" s="21" t="s">
        <v>161</v>
      </c>
      <c r="AT232" s="21" t="s">
        <v>157</v>
      </c>
      <c r="AU232" s="21" t="s">
        <v>103</v>
      </c>
      <c r="AY232" s="21" t="s">
        <v>155</v>
      </c>
      <c r="BE232" s="108">
        <f>IF(U232="základní",N232,0)</f>
        <v>0</v>
      </c>
      <c r="BF232" s="108">
        <f>IF(U232="snížená",N232,0)</f>
        <v>0</v>
      </c>
      <c r="BG232" s="108">
        <f>IF(U232="zákl. přenesená",N232,0)</f>
        <v>0</v>
      </c>
      <c r="BH232" s="108">
        <f>IF(U232="sníž. přenesená",N232,0)</f>
        <v>0</v>
      </c>
      <c r="BI232" s="108">
        <f>IF(U232="nulová",N232,0)</f>
        <v>0</v>
      </c>
      <c r="BJ232" s="21" t="s">
        <v>84</v>
      </c>
      <c r="BK232" s="108">
        <f>ROUND(L232*K232,2)</f>
        <v>0</v>
      </c>
      <c r="BL232" s="21" t="s">
        <v>161</v>
      </c>
      <c r="BM232" s="21" t="s">
        <v>375</v>
      </c>
    </row>
    <row r="233" spans="2:65" s="1" customFormat="1" ht="16.5" customHeight="1">
      <c r="B233" s="134"/>
      <c r="C233" s="163" t="s">
        <v>376</v>
      </c>
      <c r="D233" s="163" t="s">
        <v>157</v>
      </c>
      <c r="E233" s="164" t="s">
        <v>377</v>
      </c>
      <c r="F233" s="266" t="s">
        <v>378</v>
      </c>
      <c r="G233" s="266"/>
      <c r="H233" s="266"/>
      <c r="I233" s="266"/>
      <c r="J233" s="165" t="s">
        <v>379</v>
      </c>
      <c r="K233" s="166">
        <v>2</v>
      </c>
      <c r="L233" s="267">
        <v>0</v>
      </c>
      <c r="M233" s="267"/>
      <c r="N233" s="268">
        <f>ROUND(L233*K233,2)</f>
        <v>0</v>
      </c>
      <c r="O233" s="268"/>
      <c r="P233" s="268"/>
      <c r="Q233" s="268"/>
      <c r="R233" s="137"/>
      <c r="T233" s="167" t="s">
        <v>5</v>
      </c>
      <c r="U233" s="46" t="s">
        <v>41</v>
      </c>
      <c r="V233" s="38"/>
      <c r="W233" s="168">
        <f>V233*K233</f>
        <v>0</v>
      </c>
      <c r="X233" s="168">
        <v>1.6379999999999999E-2</v>
      </c>
      <c r="Y233" s="168">
        <f>X233*K233</f>
        <v>3.2759999999999997E-2</v>
      </c>
      <c r="Z233" s="168">
        <v>0</v>
      </c>
      <c r="AA233" s="169">
        <f>Z233*K233</f>
        <v>0</v>
      </c>
      <c r="AR233" s="21" t="s">
        <v>161</v>
      </c>
      <c r="AT233" s="21" t="s">
        <v>157</v>
      </c>
      <c r="AU233" s="21" t="s">
        <v>103</v>
      </c>
      <c r="AY233" s="21" t="s">
        <v>155</v>
      </c>
      <c r="BE233" s="108">
        <f>IF(U233="základní",N233,0)</f>
        <v>0</v>
      </c>
      <c r="BF233" s="108">
        <f>IF(U233="snížená",N233,0)</f>
        <v>0</v>
      </c>
      <c r="BG233" s="108">
        <f>IF(U233="zákl. přenesená",N233,0)</f>
        <v>0</v>
      </c>
      <c r="BH233" s="108">
        <f>IF(U233="sníž. přenesená",N233,0)</f>
        <v>0</v>
      </c>
      <c r="BI233" s="108">
        <f>IF(U233="nulová",N233,0)</f>
        <v>0</v>
      </c>
      <c r="BJ233" s="21" t="s">
        <v>84</v>
      </c>
      <c r="BK233" s="108">
        <f>ROUND(L233*K233,2)</f>
        <v>0</v>
      </c>
      <c r="BL233" s="21" t="s">
        <v>161</v>
      </c>
      <c r="BM233" s="21" t="s">
        <v>380</v>
      </c>
    </row>
    <row r="234" spans="2:65" s="1" customFormat="1" ht="25.5" customHeight="1">
      <c r="B234" s="134"/>
      <c r="C234" s="163" t="s">
        <v>381</v>
      </c>
      <c r="D234" s="163" t="s">
        <v>157</v>
      </c>
      <c r="E234" s="164" t="s">
        <v>382</v>
      </c>
      <c r="F234" s="266" t="s">
        <v>383</v>
      </c>
      <c r="G234" s="266"/>
      <c r="H234" s="266"/>
      <c r="I234" s="266"/>
      <c r="J234" s="165" t="s">
        <v>160</v>
      </c>
      <c r="K234" s="166">
        <v>25</v>
      </c>
      <c r="L234" s="267">
        <v>0</v>
      </c>
      <c r="M234" s="267"/>
      <c r="N234" s="268">
        <f>ROUND(L234*K234,2)</f>
        <v>0</v>
      </c>
      <c r="O234" s="268"/>
      <c r="P234" s="268"/>
      <c r="Q234" s="268"/>
      <c r="R234" s="137"/>
      <c r="T234" s="167" t="s">
        <v>5</v>
      </c>
      <c r="U234" s="46" t="s">
        <v>41</v>
      </c>
      <c r="V234" s="38"/>
      <c r="W234" s="168">
        <f>V234*K234</f>
        <v>0</v>
      </c>
      <c r="X234" s="168">
        <v>0</v>
      </c>
      <c r="Y234" s="168">
        <f>X234*K234</f>
        <v>0</v>
      </c>
      <c r="Z234" s="168">
        <v>0</v>
      </c>
      <c r="AA234" s="169">
        <f>Z234*K234</f>
        <v>0</v>
      </c>
      <c r="AR234" s="21" t="s">
        <v>161</v>
      </c>
      <c r="AT234" s="21" t="s">
        <v>157</v>
      </c>
      <c r="AU234" s="21" t="s">
        <v>103</v>
      </c>
      <c r="AY234" s="21" t="s">
        <v>155</v>
      </c>
      <c r="BE234" s="108">
        <f>IF(U234="základní",N234,0)</f>
        <v>0</v>
      </c>
      <c r="BF234" s="108">
        <f>IF(U234="snížená",N234,0)</f>
        <v>0</v>
      </c>
      <c r="BG234" s="108">
        <f>IF(U234="zákl. přenesená",N234,0)</f>
        <v>0</v>
      </c>
      <c r="BH234" s="108">
        <f>IF(U234="sníž. přenesená",N234,0)</f>
        <v>0</v>
      </c>
      <c r="BI234" s="108">
        <f>IF(U234="nulová",N234,0)</f>
        <v>0</v>
      </c>
      <c r="BJ234" s="21" t="s">
        <v>84</v>
      </c>
      <c r="BK234" s="108">
        <f>ROUND(L234*K234,2)</f>
        <v>0</v>
      </c>
      <c r="BL234" s="21" t="s">
        <v>161</v>
      </c>
      <c r="BM234" s="21" t="s">
        <v>384</v>
      </c>
    </row>
    <row r="235" spans="2:65" s="1" customFormat="1" ht="25.5" customHeight="1">
      <c r="B235" s="134"/>
      <c r="C235" s="163" t="s">
        <v>385</v>
      </c>
      <c r="D235" s="163" t="s">
        <v>157</v>
      </c>
      <c r="E235" s="164" t="s">
        <v>386</v>
      </c>
      <c r="F235" s="266" t="s">
        <v>387</v>
      </c>
      <c r="G235" s="266"/>
      <c r="H235" s="266"/>
      <c r="I235" s="266"/>
      <c r="J235" s="165" t="s">
        <v>252</v>
      </c>
      <c r="K235" s="166">
        <v>32.200000000000003</v>
      </c>
      <c r="L235" s="267">
        <v>0</v>
      </c>
      <c r="M235" s="267"/>
      <c r="N235" s="268">
        <f>ROUND(L235*K235,2)</f>
        <v>0</v>
      </c>
      <c r="O235" s="268"/>
      <c r="P235" s="268"/>
      <c r="Q235" s="268"/>
      <c r="R235" s="137"/>
      <c r="T235" s="167" t="s">
        <v>5</v>
      </c>
      <c r="U235" s="46" t="s">
        <v>41</v>
      </c>
      <c r="V235" s="38"/>
      <c r="W235" s="168">
        <f>V235*K235</f>
        <v>0</v>
      </c>
      <c r="X235" s="168">
        <v>0</v>
      </c>
      <c r="Y235" s="168">
        <f>X235*K235</f>
        <v>0</v>
      </c>
      <c r="Z235" s="168">
        <v>0</v>
      </c>
      <c r="AA235" s="169">
        <f>Z235*K235</f>
        <v>0</v>
      </c>
      <c r="AR235" s="21" t="s">
        <v>161</v>
      </c>
      <c r="AT235" s="21" t="s">
        <v>157</v>
      </c>
      <c r="AU235" s="21" t="s">
        <v>103</v>
      </c>
      <c r="AY235" s="21" t="s">
        <v>155</v>
      </c>
      <c r="BE235" s="108">
        <f>IF(U235="základní",N235,0)</f>
        <v>0</v>
      </c>
      <c r="BF235" s="108">
        <f>IF(U235="snížená",N235,0)</f>
        <v>0</v>
      </c>
      <c r="BG235" s="108">
        <f>IF(U235="zákl. přenesená",N235,0)</f>
        <v>0</v>
      </c>
      <c r="BH235" s="108">
        <f>IF(U235="sníž. přenesená",N235,0)</f>
        <v>0</v>
      </c>
      <c r="BI235" s="108">
        <f>IF(U235="nulová",N235,0)</f>
        <v>0</v>
      </c>
      <c r="BJ235" s="21" t="s">
        <v>84</v>
      </c>
      <c r="BK235" s="108">
        <f>ROUND(L235*K235,2)</f>
        <v>0</v>
      </c>
      <c r="BL235" s="21" t="s">
        <v>161</v>
      </c>
      <c r="BM235" s="21" t="s">
        <v>388</v>
      </c>
    </row>
    <row r="236" spans="2:65" s="9" customFormat="1" ht="29.85" customHeight="1">
      <c r="B236" s="152"/>
      <c r="C236" s="153"/>
      <c r="D236" s="162" t="s">
        <v>119</v>
      </c>
      <c r="E236" s="162"/>
      <c r="F236" s="162"/>
      <c r="G236" s="162"/>
      <c r="H236" s="162"/>
      <c r="I236" s="162"/>
      <c r="J236" s="162"/>
      <c r="K236" s="162"/>
      <c r="L236" s="162"/>
      <c r="M236" s="162"/>
      <c r="N236" s="287">
        <f>BK236</f>
        <v>0</v>
      </c>
      <c r="O236" s="288"/>
      <c r="P236" s="288"/>
      <c r="Q236" s="288"/>
      <c r="R236" s="155"/>
      <c r="T236" s="156"/>
      <c r="U236" s="153"/>
      <c r="V236" s="153"/>
      <c r="W236" s="157">
        <f>SUM(W237:W248)</f>
        <v>0</v>
      </c>
      <c r="X236" s="153"/>
      <c r="Y236" s="157">
        <f>SUM(Y237:Y248)</f>
        <v>0</v>
      </c>
      <c r="Z236" s="153"/>
      <c r="AA236" s="158">
        <f>SUM(AA237:AA248)</f>
        <v>54.836400000000005</v>
      </c>
      <c r="AR236" s="159" t="s">
        <v>84</v>
      </c>
      <c r="AT236" s="160" t="s">
        <v>75</v>
      </c>
      <c r="AU236" s="160" t="s">
        <v>84</v>
      </c>
      <c r="AY236" s="159" t="s">
        <v>155</v>
      </c>
      <c r="BK236" s="161">
        <f>SUM(BK237:BK248)</f>
        <v>0</v>
      </c>
    </row>
    <row r="237" spans="2:65" s="1" customFormat="1" ht="25.5" customHeight="1">
      <c r="B237" s="134"/>
      <c r="C237" s="163" t="s">
        <v>389</v>
      </c>
      <c r="D237" s="163" t="s">
        <v>157</v>
      </c>
      <c r="E237" s="164" t="s">
        <v>390</v>
      </c>
      <c r="F237" s="266" t="s">
        <v>391</v>
      </c>
      <c r="G237" s="266"/>
      <c r="H237" s="266"/>
      <c r="I237" s="266"/>
      <c r="J237" s="165" t="s">
        <v>252</v>
      </c>
      <c r="K237" s="166">
        <v>32.200000000000003</v>
      </c>
      <c r="L237" s="267">
        <v>0</v>
      </c>
      <c r="M237" s="267"/>
      <c r="N237" s="268">
        <f>ROUND(L237*K237,2)</f>
        <v>0</v>
      </c>
      <c r="O237" s="268"/>
      <c r="P237" s="268"/>
      <c r="Q237" s="268"/>
      <c r="R237" s="137"/>
      <c r="T237" s="167" t="s">
        <v>5</v>
      </c>
      <c r="U237" s="46" t="s">
        <v>41</v>
      </c>
      <c r="V237" s="38"/>
      <c r="W237" s="168">
        <f>V237*K237</f>
        <v>0</v>
      </c>
      <c r="X237" s="168">
        <v>0</v>
      </c>
      <c r="Y237" s="168">
        <f>X237*K237</f>
        <v>0</v>
      </c>
      <c r="Z237" s="168">
        <v>0.26</v>
      </c>
      <c r="AA237" s="169">
        <f>Z237*K237</f>
        <v>8.3720000000000017</v>
      </c>
      <c r="AR237" s="21" t="s">
        <v>161</v>
      </c>
      <c r="AT237" s="21" t="s">
        <v>157</v>
      </c>
      <c r="AU237" s="21" t="s">
        <v>103</v>
      </c>
      <c r="AY237" s="21" t="s">
        <v>155</v>
      </c>
      <c r="BE237" s="108">
        <f>IF(U237="základní",N237,0)</f>
        <v>0</v>
      </c>
      <c r="BF237" s="108">
        <f>IF(U237="snížená",N237,0)</f>
        <v>0</v>
      </c>
      <c r="BG237" s="108">
        <f>IF(U237="zákl. přenesená",N237,0)</f>
        <v>0</v>
      </c>
      <c r="BH237" s="108">
        <f>IF(U237="sníž. přenesená",N237,0)</f>
        <v>0</v>
      </c>
      <c r="BI237" s="108">
        <f>IF(U237="nulová",N237,0)</f>
        <v>0</v>
      </c>
      <c r="BJ237" s="21" t="s">
        <v>84</v>
      </c>
      <c r="BK237" s="108">
        <f>ROUND(L237*K237,2)</f>
        <v>0</v>
      </c>
      <c r="BL237" s="21" t="s">
        <v>161</v>
      </c>
      <c r="BM237" s="21" t="s">
        <v>392</v>
      </c>
    </row>
    <row r="238" spans="2:65" s="10" customFormat="1" ht="16.5" customHeight="1">
      <c r="B238" s="170"/>
      <c r="C238" s="171"/>
      <c r="D238" s="171"/>
      <c r="E238" s="172" t="s">
        <v>5</v>
      </c>
      <c r="F238" s="269" t="s">
        <v>393</v>
      </c>
      <c r="G238" s="270"/>
      <c r="H238" s="270"/>
      <c r="I238" s="270"/>
      <c r="J238" s="171"/>
      <c r="K238" s="173">
        <v>32.200000000000003</v>
      </c>
      <c r="L238" s="171"/>
      <c r="M238" s="171"/>
      <c r="N238" s="171"/>
      <c r="O238" s="171"/>
      <c r="P238" s="171"/>
      <c r="Q238" s="171"/>
      <c r="R238" s="174"/>
      <c r="T238" s="175"/>
      <c r="U238" s="171"/>
      <c r="V238" s="171"/>
      <c r="W238" s="171"/>
      <c r="X238" s="171"/>
      <c r="Y238" s="171"/>
      <c r="Z238" s="171"/>
      <c r="AA238" s="176"/>
      <c r="AT238" s="177" t="s">
        <v>164</v>
      </c>
      <c r="AU238" s="177" t="s">
        <v>103</v>
      </c>
      <c r="AV238" s="10" t="s">
        <v>103</v>
      </c>
      <c r="AW238" s="10" t="s">
        <v>165</v>
      </c>
      <c r="AX238" s="10" t="s">
        <v>84</v>
      </c>
      <c r="AY238" s="177" t="s">
        <v>155</v>
      </c>
    </row>
    <row r="239" spans="2:65" s="1" customFormat="1" ht="16.5" customHeight="1">
      <c r="B239" s="134"/>
      <c r="C239" s="163" t="s">
        <v>394</v>
      </c>
      <c r="D239" s="163" t="s">
        <v>157</v>
      </c>
      <c r="E239" s="164" t="s">
        <v>395</v>
      </c>
      <c r="F239" s="266" t="s">
        <v>396</v>
      </c>
      <c r="G239" s="266"/>
      <c r="H239" s="266"/>
      <c r="I239" s="266"/>
      <c r="J239" s="165" t="s">
        <v>252</v>
      </c>
      <c r="K239" s="166">
        <v>48.3</v>
      </c>
      <c r="L239" s="267">
        <v>0</v>
      </c>
      <c r="M239" s="267"/>
      <c r="N239" s="268">
        <f>ROUND(L239*K239,2)</f>
        <v>0</v>
      </c>
      <c r="O239" s="268"/>
      <c r="P239" s="268"/>
      <c r="Q239" s="268"/>
      <c r="R239" s="137"/>
      <c r="T239" s="167" t="s">
        <v>5</v>
      </c>
      <c r="U239" s="46" t="s">
        <v>41</v>
      </c>
      <c r="V239" s="38"/>
      <c r="W239" s="168">
        <f>V239*K239</f>
        <v>0</v>
      </c>
      <c r="X239" s="168">
        <v>0</v>
      </c>
      <c r="Y239" s="168">
        <f>X239*K239</f>
        <v>0</v>
      </c>
      <c r="Z239" s="168">
        <v>0.40799999999999997</v>
      </c>
      <c r="AA239" s="169">
        <f>Z239*K239</f>
        <v>19.706399999999999</v>
      </c>
      <c r="AR239" s="21" t="s">
        <v>161</v>
      </c>
      <c r="AT239" s="21" t="s">
        <v>157</v>
      </c>
      <c r="AU239" s="21" t="s">
        <v>103</v>
      </c>
      <c r="AY239" s="21" t="s">
        <v>155</v>
      </c>
      <c r="BE239" s="108">
        <f>IF(U239="základní",N239,0)</f>
        <v>0</v>
      </c>
      <c r="BF239" s="108">
        <f>IF(U239="snížená",N239,0)</f>
        <v>0</v>
      </c>
      <c r="BG239" s="108">
        <f>IF(U239="zákl. přenesená",N239,0)</f>
        <v>0</v>
      </c>
      <c r="BH239" s="108">
        <f>IF(U239="sníž. přenesená",N239,0)</f>
        <v>0</v>
      </c>
      <c r="BI239" s="108">
        <f>IF(U239="nulová",N239,0)</f>
        <v>0</v>
      </c>
      <c r="BJ239" s="21" t="s">
        <v>84</v>
      </c>
      <c r="BK239" s="108">
        <f>ROUND(L239*K239,2)</f>
        <v>0</v>
      </c>
      <c r="BL239" s="21" t="s">
        <v>161</v>
      </c>
      <c r="BM239" s="21" t="s">
        <v>397</v>
      </c>
    </row>
    <row r="240" spans="2:65" s="10" customFormat="1" ht="16.5" customHeight="1">
      <c r="B240" s="170"/>
      <c r="C240" s="171"/>
      <c r="D240" s="171"/>
      <c r="E240" s="172" t="s">
        <v>5</v>
      </c>
      <c r="F240" s="269" t="s">
        <v>398</v>
      </c>
      <c r="G240" s="270"/>
      <c r="H240" s="270"/>
      <c r="I240" s="270"/>
      <c r="J240" s="171"/>
      <c r="K240" s="173">
        <v>48.3</v>
      </c>
      <c r="L240" s="171"/>
      <c r="M240" s="171"/>
      <c r="N240" s="171"/>
      <c r="O240" s="171"/>
      <c r="P240" s="171"/>
      <c r="Q240" s="171"/>
      <c r="R240" s="174"/>
      <c r="T240" s="175"/>
      <c r="U240" s="171"/>
      <c r="V240" s="171"/>
      <c r="W240" s="171"/>
      <c r="X240" s="171"/>
      <c r="Y240" s="171"/>
      <c r="Z240" s="171"/>
      <c r="AA240" s="176"/>
      <c r="AT240" s="177" t="s">
        <v>164</v>
      </c>
      <c r="AU240" s="177" t="s">
        <v>103</v>
      </c>
      <c r="AV240" s="10" t="s">
        <v>103</v>
      </c>
      <c r="AW240" s="10" t="s">
        <v>165</v>
      </c>
      <c r="AX240" s="10" t="s">
        <v>84</v>
      </c>
      <c r="AY240" s="177" t="s">
        <v>155</v>
      </c>
    </row>
    <row r="241" spans="2:65" s="1" customFormat="1" ht="25.5" customHeight="1">
      <c r="B241" s="134"/>
      <c r="C241" s="163" t="s">
        <v>399</v>
      </c>
      <c r="D241" s="163" t="s">
        <v>157</v>
      </c>
      <c r="E241" s="164" t="s">
        <v>400</v>
      </c>
      <c r="F241" s="266" t="s">
        <v>401</v>
      </c>
      <c r="G241" s="266"/>
      <c r="H241" s="266"/>
      <c r="I241" s="266"/>
      <c r="J241" s="165" t="s">
        <v>252</v>
      </c>
      <c r="K241" s="166">
        <v>34.5</v>
      </c>
      <c r="L241" s="267">
        <v>0</v>
      </c>
      <c r="M241" s="267"/>
      <c r="N241" s="268">
        <f>ROUND(L241*K241,2)</f>
        <v>0</v>
      </c>
      <c r="O241" s="268"/>
      <c r="P241" s="268"/>
      <c r="Q241" s="268"/>
      <c r="R241" s="137"/>
      <c r="T241" s="167" t="s">
        <v>5</v>
      </c>
      <c r="U241" s="46" t="s">
        <v>41</v>
      </c>
      <c r="V241" s="38"/>
      <c r="W241" s="168">
        <f>V241*K241</f>
        <v>0</v>
      </c>
      <c r="X241" s="168">
        <v>0</v>
      </c>
      <c r="Y241" s="168">
        <f>X241*K241</f>
        <v>0</v>
      </c>
      <c r="Z241" s="168">
        <v>0.504</v>
      </c>
      <c r="AA241" s="169">
        <f>Z241*K241</f>
        <v>17.388000000000002</v>
      </c>
      <c r="AR241" s="21" t="s">
        <v>161</v>
      </c>
      <c r="AT241" s="21" t="s">
        <v>157</v>
      </c>
      <c r="AU241" s="21" t="s">
        <v>103</v>
      </c>
      <c r="AY241" s="21" t="s">
        <v>155</v>
      </c>
      <c r="BE241" s="108">
        <f>IF(U241="základní",N241,0)</f>
        <v>0</v>
      </c>
      <c r="BF241" s="108">
        <f>IF(U241="snížená",N241,0)</f>
        <v>0</v>
      </c>
      <c r="BG241" s="108">
        <f>IF(U241="zákl. přenesená",N241,0)</f>
        <v>0</v>
      </c>
      <c r="BH241" s="108">
        <f>IF(U241="sníž. přenesená",N241,0)</f>
        <v>0</v>
      </c>
      <c r="BI241" s="108">
        <f>IF(U241="nulová",N241,0)</f>
        <v>0</v>
      </c>
      <c r="BJ241" s="21" t="s">
        <v>84</v>
      </c>
      <c r="BK241" s="108">
        <f>ROUND(L241*K241,2)</f>
        <v>0</v>
      </c>
      <c r="BL241" s="21" t="s">
        <v>161</v>
      </c>
      <c r="BM241" s="21" t="s">
        <v>402</v>
      </c>
    </row>
    <row r="242" spans="2:65" s="10" customFormat="1" ht="16.5" customHeight="1">
      <c r="B242" s="170"/>
      <c r="C242" s="171"/>
      <c r="D242" s="171"/>
      <c r="E242" s="172" t="s">
        <v>5</v>
      </c>
      <c r="F242" s="269" t="s">
        <v>403</v>
      </c>
      <c r="G242" s="270"/>
      <c r="H242" s="270"/>
      <c r="I242" s="270"/>
      <c r="J242" s="171"/>
      <c r="K242" s="173">
        <v>34.5</v>
      </c>
      <c r="L242" s="171"/>
      <c r="M242" s="171"/>
      <c r="N242" s="171"/>
      <c r="O242" s="171"/>
      <c r="P242" s="171"/>
      <c r="Q242" s="171"/>
      <c r="R242" s="174"/>
      <c r="T242" s="175"/>
      <c r="U242" s="171"/>
      <c r="V242" s="171"/>
      <c r="W242" s="171"/>
      <c r="X242" s="171"/>
      <c r="Y242" s="171"/>
      <c r="Z242" s="171"/>
      <c r="AA242" s="176"/>
      <c r="AT242" s="177" t="s">
        <v>164</v>
      </c>
      <c r="AU242" s="177" t="s">
        <v>103</v>
      </c>
      <c r="AV242" s="10" t="s">
        <v>103</v>
      </c>
      <c r="AW242" s="10" t="s">
        <v>165</v>
      </c>
      <c r="AX242" s="10" t="s">
        <v>84</v>
      </c>
      <c r="AY242" s="177" t="s">
        <v>155</v>
      </c>
    </row>
    <row r="243" spans="2:65" s="1" customFormat="1" ht="25.5" customHeight="1">
      <c r="B243" s="134"/>
      <c r="C243" s="163" t="s">
        <v>404</v>
      </c>
      <c r="D243" s="163" t="s">
        <v>157</v>
      </c>
      <c r="E243" s="164" t="s">
        <v>405</v>
      </c>
      <c r="F243" s="266" t="s">
        <v>406</v>
      </c>
      <c r="G243" s="266"/>
      <c r="H243" s="266"/>
      <c r="I243" s="266"/>
      <c r="J243" s="165" t="s">
        <v>252</v>
      </c>
      <c r="K243" s="166">
        <v>10.8</v>
      </c>
      <c r="L243" s="267">
        <v>0</v>
      </c>
      <c r="M243" s="267"/>
      <c r="N243" s="268">
        <f>ROUND(L243*K243,2)</f>
        <v>0</v>
      </c>
      <c r="O243" s="268"/>
      <c r="P243" s="268"/>
      <c r="Q243" s="268"/>
      <c r="R243" s="137"/>
      <c r="T243" s="167" t="s">
        <v>5</v>
      </c>
      <c r="U243" s="46" t="s">
        <v>41</v>
      </c>
      <c r="V243" s="38"/>
      <c r="W243" s="168">
        <f>V243*K243</f>
        <v>0</v>
      </c>
      <c r="X243" s="168">
        <v>0</v>
      </c>
      <c r="Y243" s="168">
        <f>X243*K243</f>
        <v>0</v>
      </c>
      <c r="Z243" s="168">
        <v>0.18099999999999999</v>
      </c>
      <c r="AA243" s="169">
        <f>Z243*K243</f>
        <v>1.9548000000000001</v>
      </c>
      <c r="AR243" s="21" t="s">
        <v>161</v>
      </c>
      <c r="AT243" s="21" t="s">
        <v>157</v>
      </c>
      <c r="AU243" s="21" t="s">
        <v>103</v>
      </c>
      <c r="AY243" s="21" t="s">
        <v>155</v>
      </c>
      <c r="BE243" s="108">
        <f>IF(U243="základní",N243,0)</f>
        <v>0</v>
      </c>
      <c r="BF243" s="108">
        <f>IF(U243="snížená",N243,0)</f>
        <v>0</v>
      </c>
      <c r="BG243" s="108">
        <f>IF(U243="zákl. přenesená",N243,0)</f>
        <v>0</v>
      </c>
      <c r="BH243" s="108">
        <f>IF(U243="sníž. přenesená",N243,0)</f>
        <v>0</v>
      </c>
      <c r="BI243" s="108">
        <f>IF(U243="nulová",N243,0)</f>
        <v>0</v>
      </c>
      <c r="BJ243" s="21" t="s">
        <v>84</v>
      </c>
      <c r="BK243" s="108">
        <f>ROUND(L243*K243,2)</f>
        <v>0</v>
      </c>
      <c r="BL243" s="21" t="s">
        <v>161</v>
      </c>
      <c r="BM243" s="21" t="s">
        <v>407</v>
      </c>
    </row>
    <row r="244" spans="2:65" s="10" customFormat="1" ht="16.5" customHeight="1">
      <c r="B244" s="170"/>
      <c r="C244" s="171"/>
      <c r="D244" s="171"/>
      <c r="E244" s="172" t="s">
        <v>5</v>
      </c>
      <c r="F244" s="269" t="s">
        <v>408</v>
      </c>
      <c r="G244" s="270"/>
      <c r="H244" s="270"/>
      <c r="I244" s="270"/>
      <c r="J244" s="171"/>
      <c r="K244" s="173">
        <v>10.8</v>
      </c>
      <c r="L244" s="171"/>
      <c r="M244" s="171"/>
      <c r="N244" s="171"/>
      <c r="O244" s="171"/>
      <c r="P244" s="171"/>
      <c r="Q244" s="171"/>
      <c r="R244" s="174"/>
      <c r="T244" s="175"/>
      <c r="U244" s="171"/>
      <c r="V244" s="171"/>
      <c r="W244" s="171"/>
      <c r="X244" s="171"/>
      <c r="Y244" s="171"/>
      <c r="Z244" s="171"/>
      <c r="AA244" s="176"/>
      <c r="AT244" s="177" t="s">
        <v>164</v>
      </c>
      <c r="AU244" s="177" t="s">
        <v>103</v>
      </c>
      <c r="AV244" s="10" t="s">
        <v>103</v>
      </c>
      <c r="AW244" s="10" t="s">
        <v>165</v>
      </c>
      <c r="AX244" s="10" t="s">
        <v>84</v>
      </c>
      <c r="AY244" s="177" t="s">
        <v>155</v>
      </c>
    </row>
    <row r="245" spans="2:65" s="1" customFormat="1" ht="25.5" customHeight="1">
      <c r="B245" s="134"/>
      <c r="C245" s="163" t="s">
        <v>409</v>
      </c>
      <c r="D245" s="163" t="s">
        <v>157</v>
      </c>
      <c r="E245" s="164" t="s">
        <v>410</v>
      </c>
      <c r="F245" s="266" t="s">
        <v>406</v>
      </c>
      <c r="G245" s="266"/>
      <c r="H245" s="266"/>
      <c r="I245" s="266"/>
      <c r="J245" s="165" t="s">
        <v>252</v>
      </c>
      <c r="K245" s="166">
        <v>9.1999999999999993</v>
      </c>
      <c r="L245" s="267">
        <v>0</v>
      </c>
      <c r="M245" s="267"/>
      <c r="N245" s="268">
        <f>ROUND(L245*K245,2)</f>
        <v>0</v>
      </c>
      <c r="O245" s="268"/>
      <c r="P245" s="268"/>
      <c r="Q245" s="268"/>
      <c r="R245" s="137"/>
      <c r="T245" s="167" t="s">
        <v>5</v>
      </c>
      <c r="U245" s="46" t="s">
        <v>41</v>
      </c>
      <c r="V245" s="38"/>
      <c r="W245" s="168">
        <f>V245*K245</f>
        <v>0</v>
      </c>
      <c r="X245" s="168">
        <v>0</v>
      </c>
      <c r="Y245" s="168">
        <f>X245*K245</f>
        <v>0</v>
      </c>
      <c r="Z245" s="168">
        <v>0.18099999999999999</v>
      </c>
      <c r="AA245" s="169">
        <f>Z245*K245</f>
        <v>1.6651999999999998</v>
      </c>
      <c r="AR245" s="21" t="s">
        <v>161</v>
      </c>
      <c r="AT245" s="21" t="s">
        <v>157</v>
      </c>
      <c r="AU245" s="21" t="s">
        <v>103</v>
      </c>
      <c r="AY245" s="21" t="s">
        <v>155</v>
      </c>
      <c r="BE245" s="108">
        <f>IF(U245="základní",N245,0)</f>
        <v>0</v>
      </c>
      <c r="BF245" s="108">
        <f>IF(U245="snížená",N245,0)</f>
        <v>0</v>
      </c>
      <c r="BG245" s="108">
        <f>IF(U245="zákl. přenesená",N245,0)</f>
        <v>0</v>
      </c>
      <c r="BH245" s="108">
        <f>IF(U245="sníž. přenesená",N245,0)</f>
        <v>0</v>
      </c>
      <c r="BI245" s="108">
        <f>IF(U245="nulová",N245,0)</f>
        <v>0</v>
      </c>
      <c r="BJ245" s="21" t="s">
        <v>84</v>
      </c>
      <c r="BK245" s="108">
        <f>ROUND(L245*K245,2)</f>
        <v>0</v>
      </c>
      <c r="BL245" s="21" t="s">
        <v>161</v>
      </c>
      <c r="BM245" s="21" t="s">
        <v>411</v>
      </c>
    </row>
    <row r="246" spans="2:65" s="10" customFormat="1" ht="16.5" customHeight="1">
      <c r="B246" s="170"/>
      <c r="C246" s="171"/>
      <c r="D246" s="171"/>
      <c r="E246" s="172" t="s">
        <v>5</v>
      </c>
      <c r="F246" s="269" t="s">
        <v>412</v>
      </c>
      <c r="G246" s="270"/>
      <c r="H246" s="270"/>
      <c r="I246" s="270"/>
      <c r="J246" s="171"/>
      <c r="K246" s="173">
        <v>9.1999999999999993</v>
      </c>
      <c r="L246" s="171"/>
      <c r="M246" s="171"/>
      <c r="N246" s="171"/>
      <c r="O246" s="171"/>
      <c r="P246" s="171"/>
      <c r="Q246" s="171"/>
      <c r="R246" s="174"/>
      <c r="T246" s="175"/>
      <c r="U246" s="171"/>
      <c r="V246" s="171"/>
      <c r="W246" s="171"/>
      <c r="X246" s="171"/>
      <c r="Y246" s="171"/>
      <c r="Z246" s="171"/>
      <c r="AA246" s="176"/>
      <c r="AT246" s="177" t="s">
        <v>164</v>
      </c>
      <c r="AU246" s="177" t="s">
        <v>103</v>
      </c>
      <c r="AV246" s="10" t="s">
        <v>103</v>
      </c>
      <c r="AW246" s="10" t="s">
        <v>165</v>
      </c>
      <c r="AX246" s="10" t="s">
        <v>84</v>
      </c>
      <c r="AY246" s="177" t="s">
        <v>155</v>
      </c>
    </row>
    <row r="247" spans="2:65" s="1" customFormat="1" ht="16.5" customHeight="1">
      <c r="B247" s="134"/>
      <c r="C247" s="163" t="s">
        <v>413</v>
      </c>
      <c r="D247" s="163" t="s">
        <v>157</v>
      </c>
      <c r="E247" s="164" t="s">
        <v>414</v>
      </c>
      <c r="F247" s="266" t="s">
        <v>415</v>
      </c>
      <c r="G247" s="266"/>
      <c r="H247" s="266"/>
      <c r="I247" s="266"/>
      <c r="J247" s="165" t="s">
        <v>160</v>
      </c>
      <c r="K247" s="166">
        <v>25</v>
      </c>
      <c r="L247" s="267">
        <v>0</v>
      </c>
      <c r="M247" s="267"/>
      <c r="N247" s="268">
        <f>ROUND(L247*K247,2)</f>
        <v>0</v>
      </c>
      <c r="O247" s="268"/>
      <c r="P247" s="268"/>
      <c r="Q247" s="268"/>
      <c r="R247" s="137"/>
      <c r="T247" s="167" t="s">
        <v>5</v>
      </c>
      <c r="U247" s="46" t="s">
        <v>41</v>
      </c>
      <c r="V247" s="38"/>
      <c r="W247" s="168">
        <f>V247*K247</f>
        <v>0</v>
      </c>
      <c r="X247" s="168">
        <v>0</v>
      </c>
      <c r="Y247" s="168">
        <f>X247*K247</f>
        <v>0</v>
      </c>
      <c r="Z247" s="168">
        <v>0.23</v>
      </c>
      <c r="AA247" s="169">
        <f>Z247*K247</f>
        <v>5.75</v>
      </c>
      <c r="AR247" s="21" t="s">
        <v>161</v>
      </c>
      <c r="AT247" s="21" t="s">
        <v>157</v>
      </c>
      <c r="AU247" s="21" t="s">
        <v>103</v>
      </c>
      <c r="AY247" s="21" t="s">
        <v>155</v>
      </c>
      <c r="BE247" s="108">
        <f>IF(U247="základní",N247,0)</f>
        <v>0</v>
      </c>
      <c r="BF247" s="108">
        <f>IF(U247="snížená",N247,0)</f>
        <v>0</v>
      </c>
      <c r="BG247" s="108">
        <f>IF(U247="zákl. přenesená",N247,0)</f>
        <v>0</v>
      </c>
      <c r="BH247" s="108">
        <f>IF(U247="sníž. přenesená",N247,0)</f>
        <v>0</v>
      </c>
      <c r="BI247" s="108">
        <f>IF(U247="nulová",N247,0)</f>
        <v>0</v>
      </c>
      <c r="BJ247" s="21" t="s">
        <v>84</v>
      </c>
      <c r="BK247" s="108">
        <f>ROUND(L247*K247,2)</f>
        <v>0</v>
      </c>
      <c r="BL247" s="21" t="s">
        <v>161</v>
      </c>
      <c r="BM247" s="21" t="s">
        <v>416</v>
      </c>
    </row>
    <row r="248" spans="2:65" s="10" customFormat="1" ht="16.5" customHeight="1">
      <c r="B248" s="170"/>
      <c r="C248" s="171"/>
      <c r="D248" s="171"/>
      <c r="E248" s="172" t="s">
        <v>5</v>
      </c>
      <c r="F248" s="269" t="s">
        <v>417</v>
      </c>
      <c r="G248" s="270"/>
      <c r="H248" s="270"/>
      <c r="I248" s="270"/>
      <c r="J248" s="171"/>
      <c r="K248" s="173">
        <v>25</v>
      </c>
      <c r="L248" s="171"/>
      <c r="M248" s="171"/>
      <c r="N248" s="171"/>
      <c r="O248" s="171"/>
      <c r="P248" s="171"/>
      <c r="Q248" s="171"/>
      <c r="R248" s="174"/>
      <c r="T248" s="175"/>
      <c r="U248" s="171"/>
      <c r="V248" s="171"/>
      <c r="W248" s="171"/>
      <c r="X248" s="171"/>
      <c r="Y248" s="171"/>
      <c r="Z248" s="171"/>
      <c r="AA248" s="176"/>
      <c r="AT248" s="177" t="s">
        <v>164</v>
      </c>
      <c r="AU248" s="177" t="s">
        <v>103</v>
      </c>
      <c r="AV248" s="10" t="s">
        <v>103</v>
      </c>
      <c r="AW248" s="10" t="s">
        <v>165</v>
      </c>
      <c r="AX248" s="10" t="s">
        <v>84</v>
      </c>
      <c r="AY248" s="177" t="s">
        <v>155</v>
      </c>
    </row>
    <row r="249" spans="2:65" s="9" customFormat="1" ht="29.85" customHeight="1">
      <c r="B249" s="152"/>
      <c r="C249" s="153"/>
      <c r="D249" s="162" t="s">
        <v>120</v>
      </c>
      <c r="E249" s="162"/>
      <c r="F249" s="162"/>
      <c r="G249" s="162"/>
      <c r="H249" s="162"/>
      <c r="I249" s="162"/>
      <c r="J249" s="162"/>
      <c r="K249" s="162"/>
      <c r="L249" s="162"/>
      <c r="M249" s="162"/>
      <c r="N249" s="285">
        <f>BK249</f>
        <v>0</v>
      </c>
      <c r="O249" s="286"/>
      <c r="P249" s="286"/>
      <c r="Q249" s="286"/>
      <c r="R249" s="155"/>
      <c r="T249" s="156"/>
      <c r="U249" s="153"/>
      <c r="V249" s="153"/>
      <c r="W249" s="157">
        <f>SUM(W250:W264)</f>
        <v>0</v>
      </c>
      <c r="X249" s="153"/>
      <c r="Y249" s="157">
        <f>SUM(Y250:Y264)</f>
        <v>0.37701180000000001</v>
      </c>
      <c r="Z249" s="153"/>
      <c r="AA249" s="158">
        <f>SUM(AA250:AA264)</f>
        <v>0.33539999999999998</v>
      </c>
      <c r="AR249" s="159" t="s">
        <v>84</v>
      </c>
      <c r="AT249" s="160" t="s">
        <v>75</v>
      </c>
      <c r="AU249" s="160" t="s">
        <v>84</v>
      </c>
      <c r="AY249" s="159" t="s">
        <v>155</v>
      </c>
      <c r="BK249" s="161">
        <f>SUM(BK250:BK264)</f>
        <v>0</v>
      </c>
    </row>
    <row r="250" spans="2:65" s="1" customFormat="1" ht="16.5" customHeight="1">
      <c r="B250" s="134"/>
      <c r="C250" s="163" t="s">
        <v>161</v>
      </c>
      <c r="D250" s="163" t="s">
        <v>157</v>
      </c>
      <c r="E250" s="164" t="s">
        <v>418</v>
      </c>
      <c r="F250" s="266" t="s">
        <v>419</v>
      </c>
      <c r="G250" s="266"/>
      <c r="H250" s="266"/>
      <c r="I250" s="266"/>
      <c r="J250" s="165" t="s">
        <v>169</v>
      </c>
      <c r="K250" s="166">
        <v>0.13800000000000001</v>
      </c>
      <c r="L250" s="267">
        <v>0</v>
      </c>
      <c r="M250" s="267"/>
      <c r="N250" s="268">
        <f>ROUND(L250*K250,2)</f>
        <v>0</v>
      </c>
      <c r="O250" s="268"/>
      <c r="P250" s="268"/>
      <c r="Q250" s="268"/>
      <c r="R250" s="137"/>
      <c r="T250" s="167" t="s">
        <v>5</v>
      </c>
      <c r="U250" s="46" t="s">
        <v>41</v>
      </c>
      <c r="V250" s="38"/>
      <c r="W250" s="168">
        <f>V250*K250</f>
        <v>0</v>
      </c>
      <c r="X250" s="168">
        <v>2.5960999999999999</v>
      </c>
      <c r="Y250" s="168">
        <f>X250*K250</f>
        <v>0.35826180000000002</v>
      </c>
      <c r="Z250" s="168">
        <v>0</v>
      </c>
      <c r="AA250" s="169">
        <f>Z250*K250</f>
        <v>0</v>
      </c>
      <c r="AR250" s="21" t="s">
        <v>161</v>
      </c>
      <c r="AT250" s="21" t="s">
        <v>157</v>
      </c>
      <c r="AU250" s="21" t="s">
        <v>103</v>
      </c>
      <c r="AY250" s="21" t="s">
        <v>155</v>
      </c>
      <c r="BE250" s="108">
        <f>IF(U250="základní",N250,0)</f>
        <v>0</v>
      </c>
      <c r="BF250" s="108">
        <f>IF(U250="snížená",N250,0)</f>
        <v>0</v>
      </c>
      <c r="BG250" s="108">
        <f>IF(U250="zákl. přenesená",N250,0)</f>
        <v>0</v>
      </c>
      <c r="BH250" s="108">
        <f>IF(U250="sníž. přenesená",N250,0)</f>
        <v>0</v>
      </c>
      <c r="BI250" s="108">
        <f>IF(U250="nulová",N250,0)</f>
        <v>0</v>
      </c>
      <c r="BJ250" s="21" t="s">
        <v>84</v>
      </c>
      <c r="BK250" s="108">
        <f>ROUND(L250*K250,2)</f>
        <v>0</v>
      </c>
      <c r="BL250" s="21" t="s">
        <v>161</v>
      </c>
      <c r="BM250" s="21" t="s">
        <v>420</v>
      </c>
    </row>
    <row r="251" spans="2:65" s="10" customFormat="1" ht="16.5" customHeight="1">
      <c r="B251" s="170"/>
      <c r="C251" s="171"/>
      <c r="D251" s="171"/>
      <c r="E251" s="172" t="s">
        <v>5</v>
      </c>
      <c r="F251" s="269" t="s">
        <v>421</v>
      </c>
      <c r="G251" s="270"/>
      <c r="H251" s="270"/>
      <c r="I251" s="270"/>
      <c r="J251" s="171"/>
      <c r="K251" s="173">
        <v>0.172125</v>
      </c>
      <c r="L251" s="171"/>
      <c r="M251" s="171"/>
      <c r="N251" s="171"/>
      <c r="O251" s="171"/>
      <c r="P251" s="171"/>
      <c r="Q251" s="171"/>
      <c r="R251" s="174"/>
      <c r="T251" s="175"/>
      <c r="U251" s="171"/>
      <c r="V251" s="171"/>
      <c r="W251" s="171"/>
      <c r="X251" s="171"/>
      <c r="Y251" s="171"/>
      <c r="Z251" s="171"/>
      <c r="AA251" s="176"/>
      <c r="AT251" s="177" t="s">
        <v>164</v>
      </c>
      <c r="AU251" s="177" t="s">
        <v>103</v>
      </c>
      <c r="AV251" s="10" t="s">
        <v>103</v>
      </c>
      <c r="AW251" s="10" t="s">
        <v>165</v>
      </c>
      <c r="AX251" s="10" t="s">
        <v>76</v>
      </c>
      <c r="AY251" s="177" t="s">
        <v>155</v>
      </c>
    </row>
    <row r="252" spans="2:65" s="10" customFormat="1" ht="25.5" customHeight="1">
      <c r="B252" s="170"/>
      <c r="C252" s="171"/>
      <c r="D252" s="171"/>
      <c r="E252" s="172" t="s">
        <v>5</v>
      </c>
      <c r="F252" s="271" t="s">
        <v>422</v>
      </c>
      <c r="G252" s="272"/>
      <c r="H252" s="272"/>
      <c r="I252" s="272"/>
      <c r="J252" s="171"/>
      <c r="K252" s="173">
        <v>-3.3884446499999998E-2</v>
      </c>
      <c r="L252" s="171"/>
      <c r="M252" s="171"/>
      <c r="N252" s="171"/>
      <c r="O252" s="171"/>
      <c r="P252" s="171"/>
      <c r="Q252" s="171"/>
      <c r="R252" s="174"/>
      <c r="T252" s="175"/>
      <c r="U252" s="171"/>
      <c r="V252" s="171"/>
      <c r="W252" s="171"/>
      <c r="X252" s="171"/>
      <c r="Y252" s="171"/>
      <c r="Z252" s="171"/>
      <c r="AA252" s="176"/>
      <c r="AT252" s="177" t="s">
        <v>164</v>
      </c>
      <c r="AU252" s="177" t="s">
        <v>103</v>
      </c>
      <c r="AV252" s="10" t="s">
        <v>103</v>
      </c>
      <c r="AW252" s="10" t="s">
        <v>165</v>
      </c>
      <c r="AX252" s="10" t="s">
        <v>76</v>
      </c>
      <c r="AY252" s="177" t="s">
        <v>155</v>
      </c>
    </row>
    <row r="253" spans="2:65" s="11" customFormat="1" ht="16.5" customHeight="1">
      <c r="B253" s="178"/>
      <c r="C253" s="179"/>
      <c r="D253" s="179"/>
      <c r="E253" s="180" t="s">
        <v>5</v>
      </c>
      <c r="F253" s="273" t="s">
        <v>177</v>
      </c>
      <c r="G253" s="274"/>
      <c r="H253" s="274"/>
      <c r="I253" s="274"/>
      <c r="J253" s="179"/>
      <c r="K253" s="181">
        <v>0.1382405535</v>
      </c>
      <c r="L253" s="179"/>
      <c r="M253" s="179"/>
      <c r="N253" s="179"/>
      <c r="O253" s="179"/>
      <c r="P253" s="179"/>
      <c r="Q253" s="179"/>
      <c r="R253" s="182"/>
      <c r="T253" s="183"/>
      <c r="U253" s="179"/>
      <c r="V253" s="179"/>
      <c r="W253" s="179"/>
      <c r="X253" s="179"/>
      <c r="Y253" s="179"/>
      <c r="Z253" s="179"/>
      <c r="AA253" s="184"/>
      <c r="AT253" s="185" t="s">
        <v>164</v>
      </c>
      <c r="AU253" s="185" t="s">
        <v>103</v>
      </c>
      <c r="AV253" s="11" t="s">
        <v>161</v>
      </c>
      <c r="AW253" s="11" t="s">
        <v>165</v>
      </c>
      <c r="AX253" s="11" t="s">
        <v>84</v>
      </c>
      <c r="AY253" s="185" t="s">
        <v>155</v>
      </c>
    </row>
    <row r="254" spans="2:65" s="1" customFormat="1" ht="38.25" customHeight="1">
      <c r="B254" s="134"/>
      <c r="C254" s="163" t="s">
        <v>423</v>
      </c>
      <c r="D254" s="163" t="s">
        <v>157</v>
      </c>
      <c r="E254" s="164" t="s">
        <v>424</v>
      </c>
      <c r="F254" s="266" t="s">
        <v>425</v>
      </c>
      <c r="G254" s="266"/>
      <c r="H254" s="266"/>
      <c r="I254" s="266"/>
      <c r="J254" s="165" t="s">
        <v>379</v>
      </c>
      <c r="K254" s="166">
        <v>2</v>
      </c>
      <c r="L254" s="267">
        <v>0</v>
      </c>
      <c r="M254" s="267"/>
      <c r="N254" s="268">
        <f>ROUND(L254*K254,2)</f>
        <v>0</v>
      </c>
      <c r="O254" s="268"/>
      <c r="P254" s="268"/>
      <c r="Q254" s="268"/>
      <c r="R254" s="137"/>
      <c r="T254" s="167" t="s">
        <v>5</v>
      </c>
      <c r="U254" s="46" t="s">
        <v>41</v>
      </c>
      <c r="V254" s="38"/>
      <c r="W254" s="168">
        <f>V254*K254</f>
        <v>0</v>
      </c>
      <c r="X254" s="168">
        <v>2.5000000000000001E-4</v>
      </c>
      <c r="Y254" s="168">
        <f>X254*K254</f>
        <v>5.0000000000000001E-4</v>
      </c>
      <c r="Z254" s="168">
        <v>0</v>
      </c>
      <c r="AA254" s="169">
        <f>Z254*K254</f>
        <v>0</v>
      </c>
      <c r="AR254" s="21" t="s">
        <v>161</v>
      </c>
      <c r="AT254" s="21" t="s">
        <v>157</v>
      </c>
      <c r="AU254" s="21" t="s">
        <v>103</v>
      </c>
      <c r="AY254" s="21" t="s">
        <v>155</v>
      </c>
      <c r="BE254" s="108">
        <f>IF(U254="základní",N254,0)</f>
        <v>0</v>
      </c>
      <c r="BF254" s="108">
        <f>IF(U254="snížená",N254,0)</f>
        <v>0</v>
      </c>
      <c r="BG254" s="108">
        <f>IF(U254="zákl. přenesená",N254,0)</f>
        <v>0</v>
      </c>
      <c r="BH254" s="108">
        <f>IF(U254="sníž. přenesená",N254,0)</f>
        <v>0</v>
      </c>
      <c r="BI254" s="108">
        <f>IF(U254="nulová",N254,0)</f>
        <v>0</v>
      </c>
      <c r="BJ254" s="21" t="s">
        <v>84</v>
      </c>
      <c r="BK254" s="108">
        <f>ROUND(L254*K254,2)</f>
        <v>0</v>
      </c>
      <c r="BL254" s="21" t="s">
        <v>161</v>
      </c>
      <c r="BM254" s="21" t="s">
        <v>426</v>
      </c>
    </row>
    <row r="255" spans="2:65" s="10" customFormat="1" ht="16.5" customHeight="1">
      <c r="B255" s="170"/>
      <c r="C255" s="171"/>
      <c r="D255" s="171"/>
      <c r="E255" s="172" t="s">
        <v>5</v>
      </c>
      <c r="F255" s="269" t="s">
        <v>427</v>
      </c>
      <c r="G255" s="270"/>
      <c r="H255" s="270"/>
      <c r="I255" s="270"/>
      <c r="J255" s="171"/>
      <c r="K255" s="173">
        <v>2</v>
      </c>
      <c r="L255" s="171"/>
      <c r="M255" s="171"/>
      <c r="N255" s="171"/>
      <c r="O255" s="171"/>
      <c r="P255" s="171"/>
      <c r="Q255" s="171"/>
      <c r="R255" s="174"/>
      <c r="T255" s="175"/>
      <c r="U255" s="171"/>
      <c r="V255" s="171"/>
      <c r="W255" s="171"/>
      <c r="X255" s="171"/>
      <c r="Y255" s="171"/>
      <c r="Z255" s="171"/>
      <c r="AA255" s="176"/>
      <c r="AT255" s="177" t="s">
        <v>164</v>
      </c>
      <c r="AU255" s="177" t="s">
        <v>103</v>
      </c>
      <c r="AV255" s="10" t="s">
        <v>103</v>
      </c>
      <c r="AW255" s="10" t="s">
        <v>165</v>
      </c>
      <c r="AX255" s="10" t="s">
        <v>84</v>
      </c>
      <c r="AY255" s="177" t="s">
        <v>155</v>
      </c>
    </row>
    <row r="256" spans="2:65" s="1" customFormat="1" ht="16.5" customHeight="1">
      <c r="B256" s="134"/>
      <c r="C256" s="193" t="s">
        <v>428</v>
      </c>
      <c r="D256" s="193" t="s">
        <v>236</v>
      </c>
      <c r="E256" s="194" t="s">
        <v>429</v>
      </c>
      <c r="F256" s="279" t="s">
        <v>430</v>
      </c>
      <c r="G256" s="279"/>
      <c r="H256" s="279"/>
      <c r="I256" s="279"/>
      <c r="J256" s="195" t="s">
        <v>160</v>
      </c>
      <c r="K256" s="196">
        <v>1.3</v>
      </c>
      <c r="L256" s="280">
        <v>0</v>
      </c>
      <c r="M256" s="280"/>
      <c r="N256" s="281">
        <f>ROUND(L256*K256,2)</f>
        <v>0</v>
      </c>
      <c r="O256" s="268"/>
      <c r="P256" s="268"/>
      <c r="Q256" s="268"/>
      <c r="R256" s="137"/>
      <c r="T256" s="167" t="s">
        <v>5</v>
      </c>
      <c r="U256" s="46" t="s">
        <v>41</v>
      </c>
      <c r="V256" s="38"/>
      <c r="W256" s="168">
        <f>V256*K256</f>
        <v>0</v>
      </c>
      <c r="X256" s="168">
        <v>1.4E-2</v>
      </c>
      <c r="Y256" s="168">
        <f>X256*K256</f>
        <v>1.8200000000000001E-2</v>
      </c>
      <c r="Z256" s="168">
        <v>0</v>
      </c>
      <c r="AA256" s="169">
        <f>Z256*K256</f>
        <v>0</v>
      </c>
      <c r="AR256" s="21" t="s">
        <v>240</v>
      </c>
      <c r="AT256" s="21" t="s">
        <v>236</v>
      </c>
      <c r="AU256" s="21" t="s">
        <v>103</v>
      </c>
      <c r="AY256" s="21" t="s">
        <v>155</v>
      </c>
      <c r="BE256" s="108">
        <f>IF(U256="základní",N256,0)</f>
        <v>0</v>
      </c>
      <c r="BF256" s="108">
        <f>IF(U256="snížená",N256,0)</f>
        <v>0</v>
      </c>
      <c r="BG256" s="108">
        <f>IF(U256="zákl. přenesená",N256,0)</f>
        <v>0</v>
      </c>
      <c r="BH256" s="108">
        <f>IF(U256="sníž. přenesená",N256,0)</f>
        <v>0</v>
      </c>
      <c r="BI256" s="108">
        <f>IF(U256="nulová",N256,0)</f>
        <v>0</v>
      </c>
      <c r="BJ256" s="21" t="s">
        <v>84</v>
      </c>
      <c r="BK256" s="108">
        <f>ROUND(L256*K256,2)</f>
        <v>0</v>
      </c>
      <c r="BL256" s="21" t="s">
        <v>161</v>
      </c>
      <c r="BM256" s="21" t="s">
        <v>431</v>
      </c>
    </row>
    <row r="257" spans="2:65" s="10" customFormat="1" ht="16.5" customHeight="1">
      <c r="B257" s="170"/>
      <c r="C257" s="171"/>
      <c r="D257" s="171"/>
      <c r="E257" s="172" t="s">
        <v>5</v>
      </c>
      <c r="F257" s="269" t="s">
        <v>432</v>
      </c>
      <c r="G257" s="270"/>
      <c r="H257" s="270"/>
      <c r="I257" s="270"/>
      <c r="J257" s="171"/>
      <c r="K257" s="173">
        <v>1.3</v>
      </c>
      <c r="L257" s="171"/>
      <c r="M257" s="171"/>
      <c r="N257" s="171"/>
      <c r="O257" s="171"/>
      <c r="P257" s="171"/>
      <c r="Q257" s="171"/>
      <c r="R257" s="174"/>
      <c r="T257" s="175"/>
      <c r="U257" s="171"/>
      <c r="V257" s="171"/>
      <c r="W257" s="171"/>
      <c r="X257" s="171"/>
      <c r="Y257" s="171"/>
      <c r="Z257" s="171"/>
      <c r="AA257" s="176"/>
      <c r="AT257" s="177" t="s">
        <v>164</v>
      </c>
      <c r="AU257" s="177" t="s">
        <v>103</v>
      </c>
      <c r="AV257" s="10" t="s">
        <v>103</v>
      </c>
      <c r="AW257" s="10" t="s">
        <v>165</v>
      </c>
      <c r="AX257" s="10" t="s">
        <v>84</v>
      </c>
      <c r="AY257" s="177" t="s">
        <v>155</v>
      </c>
    </row>
    <row r="258" spans="2:65" s="1" customFormat="1" ht="25.5" customHeight="1">
      <c r="B258" s="134"/>
      <c r="C258" s="163" t="s">
        <v>433</v>
      </c>
      <c r="D258" s="163" t="s">
        <v>157</v>
      </c>
      <c r="E258" s="164" t="s">
        <v>434</v>
      </c>
      <c r="F258" s="266" t="s">
        <v>435</v>
      </c>
      <c r="G258" s="266"/>
      <c r="H258" s="266"/>
      <c r="I258" s="266"/>
      <c r="J258" s="165" t="s">
        <v>169</v>
      </c>
      <c r="K258" s="166">
        <v>0.17199999999999999</v>
      </c>
      <c r="L258" s="267">
        <v>0</v>
      </c>
      <c r="M258" s="267"/>
      <c r="N258" s="268">
        <f>ROUND(L258*K258,2)</f>
        <v>0</v>
      </c>
      <c r="O258" s="268"/>
      <c r="P258" s="268"/>
      <c r="Q258" s="268"/>
      <c r="R258" s="137"/>
      <c r="T258" s="167" t="s">
        <v>5</v>
      </c>
      <c r="U258" s="46" t="s">
        <v>41</v>
      </c>
      <c r="V258" s="38"/>
      <c r="W258" s="168">
        <f>V258*K258</f>
        <v>0</v>
      </c>
      <c r="X258" s="168">
        <v>0</v>
      </c>
      <c r="Y258" s="168">
        <f>X258*K258</f>
        <v>0</v>
      </c>
      <c r="Z258" s="168">
        <v>1.95</v>
      </c>
      <c r="AA258" s="169">
        <f>Z258*K258</f>
        <v>0.33539999999999998</v>
      </c>
      <c r="AR258" s="21" t="s">
        <v>161</v>
      </c>
      <c r="AT258" s="21" t="s">
        <v>157</v>
      </c>
      <c r="AU258" s="21" t="s">
        <v>103</v>
      </c>
      <c r="AY258" s="21" t="s">
        <v>155</v>
      </c>
      <c r="BE258" s="108">
        <f>IF(U258="základní",N258,0)</f>
        <v>0</v>
      </c>
      <c r="BF258" s="108">
        <f>IF(U258="snížená",N258,0)</f>
        <v>0</v>
      </c>
      <c r="BG258" s="108">
        <f>IF(U258="zákl. přenesená",N258,0)</f>
        <v>0</v>
      </c>
      <c r="BH258" s="108">
        <f>IF(U258="sníž. přenesená",N258,0)</f>
        <v>0</v>
      </c>
      <c r="BI258" s="108">
        <f>IF(U258="nulová",N258,0)</f>
        <v>0</v>
      </c>
      <c r="BJ258" s="21" t="s">
        <v>84</v>
      </c>
      <c r="BK258" s="108">
        <f>ROUND(L258*K258,2)</f>
        <v>0</v>
      </c>
      <c r="BL258" s="21" t="s">
        <v>161</v>
      </c>
      <c r="BM258" s="21" t="s">
        <v>436</v>
      </c>
    </row>
    <row r="259" spans="2:65" s="10" customFormat="1" ht="16.5" customHeight="1">
      <c r="B259" s="170"/>
      <c r="C259" s="171"/>
      <c r="D259" s="171"/>
      <c r="E259" s="172" t="s">
        <v>5</v>
      </c>
      <c r="F259" s="269" t="s">
        <v>421</v>
      </c>
      <c r="G259" s="270"/>
      <c r="H259" s="270"/>
      <c r="I259" s="270"/>
      <c r="J259" s="171"/>
      <c r="K259" s="173">
        <v>0.172125</v>
      </c>
      <c r="L259" s="171"/>
      <c r="M259" s="171"/>
      <c r="N259" s="171"/>
      <c r="O259" s="171"/>
      <c r="P259" s="171"/>
      <c r="Q259" s="171"/>
      <c r="R259" s="174"/>
      <c r="T259" s="175"/>
      <c r="U259" s="171"/>
      <c r="V259" s="171"/>
      <c r="W259" s="171"/>
      <c r="X259" s="171"/>
      <c r="Y259" s="171"/>
      <c r="Z259" s="171"/>
      <c r="AA259" s="176"/>
      <c r="AT259" s="177" t="s">
        <v>164</v>
      </c>
      <c r="AU259" s="177" t="s">
        <v>103</v>
      </c>
      <c r="AV259" s="10" t="s">
        <v>103</v>
      </c>
      <c r="AW259" s="10" t="s">
        <v>165</v>
      </c>
      <c r="AX259" s="10" t="s">
        <v>84</v>
      </c>
      <c r="AY259" s="177" t="s">
        <v>155</v>
      </c>
    </row>
    <row r="260" spans="2:65" s="1" customFormat="1" ht="38.25" customHeight="1">
      <c r="B260" s="134"/>
      <c r="C260" s="163" t="s">
        <v>437</v>
      </c>
      <c r="D260" s="163" t="s">
        <v>157</v>
      </c>
      <c r="E260" s="164" t="s">
        <v>438</v>
      </c>
      <c r="F260" s="266" t="s">
        <v>439</v>
      </c>
      <c r="G260" s="266"/>
      <c r="H260" s="266"/>
      <c r="I260" s="266"/>
      <c r="J260" s="165" t="s">
        <v>343</v>
      </c>
      <c r="K260" s="166">
        <v>1</v>
      </c>
      <c r="L260" s="267">
        <v>0</v>
      </c>
      <c r="M260" s="267"/>
      <c r="N260" s="268">
        <f>ROUND(L260*K260,2)</f>
        <v>0</v>
      </c>
      <c r="O260" s="268"/>
      <c r="P260" s="268"/>
      <c r="Q260" s="268"/>
      <c r="R260" s="137"/>
      <c r="T260" s="167" t="s">
        <v>5</v>
      </c>
      <c r="U260" s="46" t="s">
        <v>41</v>
      </c>
      <c r="V260" s="38"/>
      <c r="W260" s="168">
        <f>V260*K260</f>
        <v>0</v>
      </c>
      <c r="X260" s="168">
        <v>5.0000000000000002E-5</v>
      </c>
      <c r="Y260" s="168">
        <f>X260*K260</f>
        <v>5.0000000000000002E-5</v>
      </c>
      <c r="Z260" s="168">
        <v>0</v>
      </c>
      <c r="AA260" s="169">
        <f>Z260*K260</f>
        <v>0</v>
      </c>
      <c r="AR260" s="21" t="s">
        <v>440</v>
      </c>
      <c r="AT260" s="21" t="s">
        <v>157</v>
      </c>
      <c r="AU260" s="21" t="s">
        <v>103</v>
      </c>
      <c r="AY260" s="21" t="s">
        <v>155</v>
      </c>
      <c r="BE260" s="108">
        <f>IF(U260="základní",N260,0)</f>
        <v>0</v>
      </c>
      <c r="BF260" s="108">
        <f>IF(U260="snížená",N260,0)</f>
        <v>0</v>
      </c>
      <c r="BG260" s="108">
        <f>IF(U260="zákl. přenesená",N260,0)</f>
        <v>0</v>
      </c>
      <c r="BH260" s="108">
        <f>IF(U260="sníž. přenesená",N260,0)</f>
        <v>0</v>
      </c>
      <c r="BI260" s="108">
        <f>IF(U260="nulová",N260,0)</f>
        <v>0</v>
      </c>
      <c r="BJ260" s="21" t="s">
        <v>84</v>
      </c>
      <c r="BK260" s="108">
        <f>ROUND(L260*K260,2)</f>
        <v>0</v>
      </c>
      <c r="BL260" s="21" t="s">
        <v>440</v>
      </c>
      <c r="BM260" s="21" t="s">
        <v>441</v>
      </c>
    </row>
    <row r="261" spans="2:65" s="1" customFormat="1" ht="38.25" customHeight="1">
      <c r="B261" s="134"/>
      <c r="C261" s="163" t="s">
        <v>11</v>
      </c>
      <c r="D261" s="163" t="s">
        <v>157</v>
      </c>
      <c r="E261" s="164" t="s">
        <v>442</v>
      </c>
      <c r="F261" s="266" t="s">
        <v>443</v>
      </c>
      <c r="G261" s="266"/>
      <c r="H261" s="266"/>
      <c r="I261" s="266"/>
      <c r="J261" s="165" t="s">
        <v>239</v>
      </c>
      <c r="K261" s="166">
        <v>0.33500000000000002</v>
      </c>
      <c r="L261" s="267">
        <v>0</v>
      </c>
      <c r="M261" s="267"/>
      <c r="N261" s="268">
        <f>ROUND(L261*K261,2)</f>
        <v>0</v>
      </c>
      <c r="O261" s="268"/>
      <c r="P261" s="268"/>
      <c r="Q261" s="268"/>
      <c r="R261" s="137"/>
      <c r="T261" s="167" t="s">
        <v>5</v>
      </c>
      <c r="U261" s="46" t="s">
        <v>41</v>
      </c>
      <c r="V261" s="38"/>
      <c r="W261" s="168">
        <f>V261*K261</f>
        <v>0</v>
      </c>
      <c r="X261" s="168">
        <v>0</v>
      </c>
      <c r="Y261" s="168">
        <f>X261*K261</f>
        <v>0</v>
      </c>
      <c r="Z261" s="168">
        <v>0</v>
      </c>
      <c r="AA261" s="169">
        <f>Z261*K261</f>
        <v>0</v>
      </c>
      <c r="AR261" s="21" t="s">
        <v>161</v>
      </c>
      <c r="AT261" s="21" t="s">
        <v>157</v>
      </c>
      <c r="AU261" s="21" t="s">
        <v>103</v>
      </c>
      <c r="AY261" s="21" t="s">
        <v>155</v>
      </c>
      <c r="BE261" s="108">
        <f>IF(U261="základní",N261,0)</f>
        <v>0</v>
      </c>
      <c r="BF261" s="108">
        <f>IF(U261="snížená",N261,0)</f>
        <v>0</v>
      </c>
      <c r="BG261" s="108">
        <f>IF(U261="zákl. přenesená",N261,0)</f>
        <v>0</v>
      </c>
      <c r="BH261" s="108">
        <f>IF(U261="sníž. přenesená",N261,0)</f>
        <v>0</v>
      </c>
      <c r="BI261" s="108">
        <f>IF(U261="nulová",N261,0)</f>
        <v>0</v>
      </c>
      <c r="BJ261" s="21" t="s">
        <v>84</v>
      </c>
      <c r="BK261" s="108">
        <f>ROUND(L261*K261,2)</f>
        <v>0</v>
      </c>
      <c r="BL261" s="21" t="s">
        <v>161</v>
      </c>
      <c r="BM261" s="21" t="s">
        <v>444</v>
      </c>
    </row>
    <row r="262" spans="2:65" s="1" customFormat="1" ht="25.5" customHeight="1">
      <c r="B262" s="134"/>
      <c r="C262" s="163" t="s">
        <v>440</v>
      </c>
      <c r="D262" s="163" t="s">
        <v>157</v>
      </c>
      <c r="E262" s="164" t="s">
        <v>445</v>
      </c>
      <c r="F262" s="266" t="s">
        <v>446</v>
      </c>
      <c r="G262" s="266"/>
      <c r="H262" s="266"/>
      <c r="I262" s="266"/>
      <c r="J262" s="165" t="s">
        <v>239</v>
      </c>
      <c r="K262" s="166">
        <v>3.0150000000000001</v>
      </c>
      <c r="L262" s="267">
        <v>0</v>
      </c>
      <c r="M262" s="267"/>
      <c r="N262" s="268">
        <f>ROUND(L262*K262,2)</f>
        <v>0</v>
      </c>
      <c r="O262" s="268"/>
      <c r="P262" s="268"/>
      <c r="Q262" s="268"/>
      <c r="R262" s="137"/>
      <c r="T262" s="167" t="s">
        <v>5</v>
      </c>
      <c r="U262" s="46" t="s">
        <v>41</v>
      </c>
      <c r="V262" s="38"/>
      <c r="W262" s="168">
        <f>V262*K262</f>
        <v>0</v>
      </c>
      <c r="X262" s="168">
        <v>0</v>
      </c>
      <c r="Y262" s="168">
        <f>X262*K262</f>
        <v>0</v>
      </c>
      <c r="Z262" s="168">
        <v>0</v>
      </c>
      <c r="AA262" s="169">
        <f>Z262*K262</f>
        <v>0</v>
      </c>
      <c r="AR262" s="21" t="s">
        <v>161</v>
      </c>
      <c r="AT262" s="21" t="s">
        <v>157</v>
      </c>
      <c r="AU262" s="21" t="s">
        <v>103</v>
      </c>
      <c r="AY262" s="21" t="s">
        <v>155</v>
      </c>
      <c r="BE262" s="108">
        <f>IF(U262="základní",N262,0)</f>
        <v>0</v>
      </c>
      <c r="BF262" s="108">
        <f>IF(U262="snížená",N262,0)</f>
        <v>0</v>
      </c>
      <c r="BG262" s="108">
        <f>IF(U262="zákl. přenesená",N262,0)</f>
        <v>0</v>
      </c>
      <c r="BH262" s="108">
        <f>IF(U262="sníž. přenesená",N262,0)</f>
        <v>0</v>
      </c>
      <c r="BI262" s="108">
        <f>IF(U262="nulová",N262,0)</f>
        <v>0</v>
      </c>
      <c r="BJ262" s="21" t="s">
        <v>84</v>
      </c>
      <c r="BK262" s="108">
        <f>ROUND(L262*K262,2)</f>
        <v>0</v>
      </c>
      <c r="BL262" s="21" t="s">
        <v>161</v>
      </c>
      <c r="BM262" s="21" t="s">
        <v>447</v>
      </c>
    </row>
    <row r="263" spans="2:65" s="10" customFormat="1" ht="16.5" customHeight="1">
      <c r="B263" s="170"/>
      <c r="C263" s="171"/>
      <c r="D263" s="171"/>
      <c r="E263" s="172" t="s">
        <v>5</v>
      </c>
      <c r="F263" s="269" t="s">
        <v>448</v>
      </c>
      <c r="G263" s="270"/>
      <c r="H263" s="270"/>
      <c r="I263" s="270"/>
      <c r="J263" s="171"/>
      <c r="K263" s="173">
        <v>3.0150000000000001</v>
      </c>
      <c r="L263" s="171"/>
      <c r="M263" s="171"/>
      <c r="N263" s="171"/>
      <c r="O263" s="171"/>
      <c r="P263" s="171"/>
      <c r="Q263" s="171"/>
      <c r="R263" s="174"/>
      <c r="T263" s="175"/>
      <c r="U263" s="171"/>
      <c r="V263" s="171"/>
      <c r="W263" s="171"/>
      <c r="X263" s="171"/>
      <c r="Y263" s="171"/>
      <c r="Z263" s="171"/>
      <c r="AA263" s="176"/>
      <c r="AT263" s="177" t="s">
        <v>164</v>
      </c>
      <c r="AU263" s="177" t="s">
        <v>103</v>
      </c>
      <c r="AV263" s="10" t="s">
        <v>103</v>
      </c>
      <c r="AW263" s="10" t="s">
        <v>165</v>
      </c>
      <c r="AX263" s="10" t="s">
        <v>84</v>
      </c>
      <c r="AY263" s="177" t="s">
        <v>155</v>
      </c>
    </row>
    <row r="264" spans="2:65" s="1" customFormat="1" ht="25.5" customHeight="1">
      <c r="B264" s="134"/>
      <c r="C264" s="163" t="s">
        <v>449</v>
      </c>
      <c r="D264" s="163" t="s">
        <v>157</v>
      </c>
      <c r="E264" s="164" t="s">
        <v>450</v>
      </c>
      <c r="F264" s="266" t="s">
        <v>451</v>
      </c>
      <c r="G264" s="266"/>
      <c r="H264" s="266"/>
      <c r="I264" s="266"/>
      <c r="J264" s="165" t="s">
        <v>239</v>
      </c>
      <c r="K264" s="166">
        <v>0.33500000000000002</v>
      </c>
      <c r="L264" s="267">
        <v>0</v>
      </c>
      <c r="M264" s="267"/>
      <c r="N264" s="268">
        <f>ROUND(L264*K264,2)</f>
        <v>0</v>
      </c>
      <c r="O264" s="268"/>
      <c r="P264" s="268"/>
      <c r="Q264" s="268"/>
      <c r="R264" s="137"/>
      <c r="T264" s="167" t="s">
        <v>5</v>
      </c>
      <c r="U264" s="46" t="s">
        <v>41</v>
      </c>
      <c r="V264" s="38"/>
      <c r="W264" s="168">
        <f>V264*K264</f>
        <v>0</v>
      </c>
      <c r="X264" s="168">
        <v>0</v>
      </c>
      <c r="Y264" s="168">
        <f>X264*K264</f>
        <v>0</v>
      </c>
      <c r="Z264" s="168">
        <v>0</v>
      </c>
      <c r="AA264" s="169">
        <f>Z264*K264</f>
        <v>0</v>
      </c>
      <c r="AR264" s="21" t="s">
        <v>161</v>
      </c>
      <c r="AT264" s="21" t="s">
        <v>157</v>
      </c>
      <c r="AU264" s="21" t="s">
        <v>103</v>
      </c>
      <c r="AY264" s="21" t="s">
        <v>155</v>
      </c>
      <c r="BE264" s="108">
        <f>IF(U264="základní",N264,0)</f>
        <v>0</v>
      </c>
      <c r="BF264" s="108">
        <f>IF(U264="snížená",N264,0)</f>
        <v>0</v>
      </c>
      <c r="BG264" s="108">
        <f>IF(U264="zákl. přenesená",N264,0)</f>
        <v>0</v>
      </c>
      <c r="BH264" s="108">
        <f>IF(U264="sníž. přenesená",N264,0)</f>
        <v>0</v>
      </c>
      <c r="BI264" s="108">
        <f>IF(U264="nulová",N264,0)</f>
        <v>0</v>
      </c>
      <c r="BJ264" s="21" t="s">
        <v>84</v>
      </c>
      <c r="BK264" s="108">
        <f>ROUND(L264*K264,2)</f>
        <v>0</v>
      </c>
      <c r="BL264" s="21" t="s">
        <v>161</v>
      </c>
      <c r="BM264" s="21" t="s">
        <v>452</v>
      </c>
    </row>
    <row r="265" spans="2:65" s="9" customFormat="1" ht="29.85" customHeight="1">
      <c r="B265" s="152"/>
      <c r="C265" s="153"/>
      <c r="D265" s="162" t="s">
        <v>121</v>
      </c>
      <c r="E265" s="162"/>
      <c r="F265" s="162"/>
      <c r="G265" s="162"/>
      <c r="H265" s="162"/>
      <c r="I265" s="162"/>
      <c r="J265" s="162"/>
      <c r="K265" s="162"/>
      <c r="L265" s="162"/>
      <c r="M265" s="162"/>
      <c r="N265" s="287">
        <f>BK265</f>
        <v>0</v>
      </c>
      <c r="O265" s="288"/>
      <c r="P265" s="288"/>
      <c r="Q265" s="288"/>
      <c r="R265" s="155"/>
      <c r="T265" s="156"/>
      <c r="U265" s="153"/>
      <c r="V265" s="153"/>
      <c r="W265" s="157">
        <f>SUM(W266:W303)</f>
        <v>0</v>
      </c>
      <c r="X265" s="153"/>
      <c r="Y265" s="157">
        <f>SUM(Y266:Y303)</f>
        <v>0.8721000000000001</v>
      </c>
      <c r="Z265" s="153"/>
      <c r="AA265" s="158">
        <f>SUM(AA266:AA303)</f>
        <v>22.239640000000001</v>
      </c>
      <c r="AR265" s="159" t="s">
        <v>84</v>
      </c>
      <c r="AT265" s="160" t="s">
        <v>75</v>
      </c>
      <c r="AU265" s="160" t="s">
        <v>84</v>
      </c>
      <c r="AY265" s="159" t="s">
        <v>155</v>
      </c>
      <c r="BK265" s="161">
        <f>SUM(BK266:BK303)</f>
        <v>0</v>
      </c>
    </row>
    <row r="266" spans="2:65" s="1" customFormat="1" ht="38.25" customHeight="1">
      <c r="B266" s="134"/>
      <c r="C266" s="163" t="s">
        <v>453</v>
      </c>
      <c r="D266" s="163" t="s">
        <v>157</v>
      </c>
      <c r="E266" s="164" t="s">
        <v>454</v>
      </c>
      <c r="F266" s="266" t="s">
        <v>455</v>
      </c>
      <c r="G266" s="266"/>
      <c r="H266" s="266"/>
      <c r="I266" s="266"/>
      <c r="J266" s="165" t="s">
        <v>379</v>
      </c>
      <c r="K266" s="166">
        <v>190</v>
      </c>
      <c r="L266" s="267">
        <v>0</v>
      </c>
      <c r="M266" s="267"/>
      <c r="N266" s="268">
        <f>ROUND(L266*K266,2)</f>
        <v>0</v>
      </c>
      <c r="O266" s="268"/>
      <c r="P266" s="268"/>
      <c r="Q266" s="268"/>
      <c r="R266" s="137"/>
      <c r="T266" s="167" t="s">
        <v>5</v>
      </c>
      <c r="U266" s="46" t="s">
        <v>41</v>
      </c>
      <c r="V266" s="38"/>
      <c r="W266" s="168">
        <f>V266*K266</f>
        <v>0</v>
      </c>
      <c r="X266" s="168">
        <v>0</v>
      </c>
      <c r="Y266" s="168">
        <f>X266*K266</f>
        <v>0</v>
      </c>
      <c r="Z266" s="168">
        <v>0.109</v>
      </c>
      <c r="AA266" s="169">
        <f>Z266*K266</f>
        <v>20.71</v>
      </c>
      <c r="AR266" s="21" t="s">
        <v>161</v>
      </c>
      <c r="AT266" s="21" t="s">
        <v>157</v>
      </c>
      <c r="AU266" s="21" t="s">
        <v>103</v>
      </c>
      <c r="AY266" s="21" t="s">
        <v>155</v>
      </c>
      <c r="BE266" s="108">
        <f>IF(U266="základní",N266,0)</f>
        <v>0</v>
      </c>
      <c r="BF266" s="108">
        <f>IF(U266="snížená",N266,0)</f>
        <v>0</v>
      </c>
      <c r="BG266" s="108">
        <f>IF(U266="zákl. přenesená",N266,0)</f>
        <v>0</v>
      </c>
      <c r="BH266" s="108">
        <f>IF(U266="sníž. přenesená",N266,0)</f>
        <v>0</v>
      </c>
      <c r="BI266" s="108">
        <f>IF(U266="nulová",N266,0)</f>
        <v>0</v>
      </c>
      <c r="BJ266" s="21" t="s">
        <v>84</v>
      </c>
      <c r="BK266" s="108">
        <f>ROUND(L266*K266,2)</f>
        <v>0</v>
      </c>
      <c r="BL266" s="21" t="s">
        <v>161</v>
      </c>
      <c r="BM266" s="21" t="s">
        <v>456</v>
      </c>
    </row>
    <row r="267" spans="2:65" s="10" customFormat="1" ht="16.5" customHeight="1">
      <c r="B267" s="170"/>
      <c r="C267" s="171"/>
      <c r="D267" s="171"/>
      <c r="E267" s="172" t="s">
        <v>5</v>
      </c>
      <c r="F267" s="269" t="s">
        <v>457</v>
      </c>
      <c r="G267" s="270"/>
      <c r="H267" s="270"/>
      <c r="I267" s="270"/>
      <c r="J267" s="171"/>
      <c r="K267" s="173">
        <v>190</v>
      </c>
      <c r="L267" s="171"/>
      <c r="M267" s="171"/>
      <c r="N267" s="171"/>
      <c r="O267" s="171"/>
      <c r="P267" s="171"/>
      <c r="Q267" s="171"/>
      <c r="R267" s="174"/>
      <c r="T267" s="175"/>
      <c r="U267" s="171"/>
      <c r="V267" s="171"/>
      <c r="W267" s="171"/>
      <c r="X267" s="171"/>
      <c r="Y267" s="171"/>
      <c r="Z267" s="171"/>
      <c r="AA267" s="176"/>
      <c r="AT267" s="177" t="s">
        <v>164</v>
      </c>
      <c r="AU267" s="177" t="s">
        <v>103</v>
      </c>
      <c r="AV267" s="10" t="s">
        <v>103</v>
      </c>
      <c r="AW267" s="10" t="s">
        <v>165</v>
      </c>
      <c r="AX267" s="10" t="s">
        <v>84</v>
      </c>
      <c r="AY267" s="177" t="s">
        <v>155</v>
      </c>
    </row>
    <row r="268" spans="2:65" s="1" customFormat="1" ht="38.25" customHeight="1">
      <c r="B268" s="134"/>
      <c r="C268" s="163" t="s">
        <v>458</v>
      </c>
      <c r="D268" s="163" t="s">
        <v>157</v>
      </c>
      <c r="E268" s="164" t="s">
        <v>459</v>
      </c>
      <c r="F268" s="266" t="s">
        <v>460</v>
      </c>
      <c r="G268" s="266"/>
      <c r="H268" s="266"/>
      <c r="I268" s="266"/>
      <c r="J268" s="165" t="s">
        <v>169</v>
      </c>
      <c r="K268" s="166">
        <v>19.872</v>
      </c>
      <c r="L268" s="267">
        <v>0</v>
      </c>
      <c r="M268" s="267"/>
      <c r="N268" s="268">
        <f>ROUND(L268*K268,2)</f>
        <v>0</v>
      </c>
      <c r="O268" s="268"/>
      <c r="P268" s="268"/>
      <c r="Q268" s="268"/>
      <c r="R268" s="137"/>
      <c r="T268" s="167" t="s">
        <v>5</v>
      </c>
      <c r="U268" s="46" t="s">
        <v>41</v>
      </c>
      <c r="V268" s="38"/>
      <c r="W268" s="168">
        <f>V268*K268</f>
        <v>0</v>
      </c>
      <c r="X268" s="168">
        <v>0</v>
      </c>
      <c r="Y268" s="168">
        <f>X268*K268</f>
        <v>0</v>
      </c>
      <c r="Z268" s="168">
        <v>0</v>
      </c>
      <c r="AA268" s="169">
        <f>Z268*K268</f>
        <v>0</v>
      </c>
      <c r="AR268" s="21" t="s">
        <v>161</v>
      </c>
      <c r="AT268" s="21" t="s">
        <v>157</v>
      </c>
      <c r="AU268" s="21" t="s">
        <v>103</v>
      </c>
      <c r="AY268" s="21" t="s">
        <v>155</v>
      </c>
      <c r="BE268" s="108">
        <f>IF(U268="základní",N268,0)</f>
        <v>0</v>
      </c>
      <c r="BF268" s="108">
        <f>IF(U268="snížená",N268,0)</f>
        <v>0</v>
      </c>
      <c r="BG268" s="108">
        <f>IF(U268="zákl. přenesená",N268,0)</f>
        <v>0</v>
      </c>
      <c r="BH268" s="108">
        <f>IF(U268="sníž. přenesená",N268,0)</f>
        <v>0</v>
      </c>
      <c r="BI268" s="108">
        <f>IF(U268="nulová",N268,0)</f>
        <v>0</v>
      </c>
      <c r="BJ268" s="21" t="s">
        <v>84</v>
      </c>
      <c r="BK268" s="108">
        <f>ROUND(L268*K268,2)</f>
        <v>0</v>
      </c>
      <c r="BL268" s="21" t="s">
        <v>161</v>
      </c>
      <c r="BM268" s="21" t="s">
        <v>461</v>
      </c>
    </row>
    <row r="269" spans="2:65" s="12" customFormat="1" ht="16.5" customHeight="1">
      <c r="B269" s="186"/>
      <c r="C269" s="187"/>
      <c r="D269" s="187"/>
      <c r="E269" s="188" t="s">
        <v>5</v>
      </c>
      <c r="F269" s="277" t="s">
        <v>462</v>
      </c>
      <c r="G269" s="278"/>
      <c r="H269" s="278"/>
      <c r="I269" s="278"/>
      <c r="J269" s="187"/>
      <c r="K269" s="188" t="s">
        <v>5</v>
      </c>
      <c r="L269" s="187"/>
      <c r="M269" s="187"/>
      <c r="N269" s="187"/>
      <c r="O269" s="187"/>
      <c r="P269" s="187"/>
      <c r="Q269" s="187"/>
      <c r="R269" s="189"/>
      <c r="T269" s="190"/>
      <c r="U269" s="187"/>
      <c r="V269" s="187"/>
      <c r="W269" s="187"/>
      <c r="X269" s="187"/>
      <c r="Y269" s="187"/>
      <c r="Z269" s="187"/>
      <c r="AA269" s="191"/>
      <c r="AT269" s="192" t="s">
        <v>164</v>
      </c>
      <c r="AU269" s="192" t="s">
        <v>103</v>
      </c>
      <c r="AV269" s="12" t="s">
        <v>84</v>
      </c>
      <c r="AW269" s="12" t="s">
        <v>165</v>
      </c>
      <c r="AX269" s="12" t="s">
        <v>76</v>
      </c>
      <c r="AY269" s="192" t="s">
        <v>155</v>
      </c>
    </row>
    <row r="270" spans="2:65" s="10" customFormat="1" ht="16.5" customHeight="1">
      <c r="B270" s="170"/>
      <c r="C270" s="171"/>
      <c r="D270" s="171"/>
      <c r="E270" s="172" t="s">
        <v>5</v>
      </c>
      <c r="F270" s="271" t="s">
        <v>463</v>
      </c>
      <c r="G270" s="272"/>
      <c r="H270" s="272"/>
      <c r="I270" s="272"/>
      <c r="J270" s="171"/>
      <c r="K270" s="173">
        <v>17.48</v>
      </c>
      <c r="L270" s="171"/>
      <c r="M270" s="171"/>
      <c r="N270" s="171"/>
      <c r="O270" s="171"/>
      <c r="P270" s="171"/>
      <c r="Q270" s="171"/>
      <c r="R270" s="174"/>
      <c r="T270" s="175"/>
      <c r="U270" s="171"/>
      <c r="V270" s="171"/>
      <c r="W270" s="171"/>
      <c r="X270" s="171"/>
      <c r="Y270" s="171"/>
      <c r="Z270" s="171"/>
      <c r="AA270" s="176"/>
      <c r="AT270" s="177" t="s">
        <v>164</v>
      </c>
      <c r="AU270" s="177" t="s">
        <v>103</v>
      </c>
      <c r="AV270" s="10" t="s">
        <v>103</v>
      </c>
      <c r="AW270" s="10" t="s">
        <v>165</v>
      </c>
      <c r="AX270" s="10" t="s">
        <v>76</v>
      </c>
      <c r="AY270" s="177" t="s">
        <v>155</v>
      </c>
    </row>
    <row r="271" spans="2:65" s="10" customFormat="1" ht="16.5" customHeight="1">
      <c r="B271" s="170"/>
      <c r="C271" s="171"/>
      <c r="D271" s="171"/>
      <c r="E271" s="172" t="s">
        <v>5</v>
      </c>
      <c r="F271" s="271" t="s">
        <v>464</v>
      </c>
      <c r="G271" s="272"/>
      <c r="H271" s="272"/>
      <c r="I271" s="272"/>
      <c r="J271" s="171"/>
      <c r="K271" s="173">
        <v>2.3919999999999999</v>
      </c>
      <c r="L271" s="171"/>
      <c r="M271" s="171"/>
      <c r="N271" s="171"/>
      <c r="O271" s="171"/>
      <c r="P271" s="171"/>
      <c r="Q271" s="171"/>
      <c r="R271" s="174"/>
      <c r="T271" s="175"/>
      <c r="U271" s="171"/>
      <c r="V271" s="171"/>
      <c r="W271" s="171"/>
      <c r="X271" s="171"/>
      <c r="Y271" s="171"/>
      <c r="Z271" s="171"/>
      <c r="AA271" s="176"/>
      <c r="AT271" s="177" t="s">
        <v>164</v>
      </c>
      <c r="AU271" s="177" t="s">
        <v>103</v>
      </c>
      <c r="AV271" s="10" t="s">
        <v>103</v>
      </c>
      <c r="AW271" s="10" t="s">
        <v>165</v>
      </c>
      <c r="AX271" s="10" t="s">
        <v>76</v>
      </c>
      <c r="AY271" s="177" t="s">
        <v>155</v>
      </c>
    </row>
    <row r="272" spans="2:65" s="11" customFormat="1" ht="16.5" customHeight="1">
      <c r="B272" s="178"/>
      <c r="C272" s="179"/>
      <c r="D272" s="179"/>
      <c r="E272" s="180" t="s">
        <v>5</v>
      </c>
      <c r="F272" s="273" t="s">
        <v>177</v>
      </c>
      <c r="G272" s="274"/>
      <c r="H272" s="274"/>
      <c r="I272" s="274"/>
      <c r="J272" s="179"/>
      <c r="K272" s="181">
        <v>19.872</v>
      </c>
      <c r="L272" s="179"/>
      <c r="M272" s="179"/>
      <c r="N272" s="179"/>
      <c r="O272" s="179"/>
      <c r="P272" s="179"/>
      <c r="Q272" s="179"/>
      <c r="R272" s="182"/>
      <c r="T272" s="183"/>
      <c r="U272" s="179"/>
      <c r="V272" s="179"/>
      <c r="W272" s="179"/>
      <c r="X272" s="179"/>
      <c r="Y272" s="179"/>
      <c r="Z272" s="179"/>
      <c r="AA272" s="184"/>
      <c r="AT272" s="185" t="s">
        <v>164</v>
      </c>
      <c r="AU272" s="185" t="s">
        <v>103</v>
      </c>
      <c r="AV272" s="11" t="s">
        <v>161</v>
      </c>
      <c r="AW272" s="11" t="s">
        <v>165</v>
      </c>
      <c r="AX272" s="11" t="s">
        <v>84</v>
      </c>
      <c r="AY272" s="185" t="s">
        <v>155</v>
      </c>
    </row>
    <row r="273" spans="2:65" s="1" customFormat="1" ht="25.5" customHeight="1">
      <c r="B273" s="134"/>
      <c r="C273" s="163" t="s">
        <v>465</v>
      </c>
      <c r="D273" s="163" t="s">
        <v>157</v>
      </c>
      <c r="E273" s="164" t="s">
        <v>466</v>
      </c>
      <c r="F273" s="266" t="s">
        <v>467</v>
      </c>
      <c r="G273" s="266"/>
      <c r="H273" s="266"/>
      <c r="I273" s="266"/>
      <c r="J273" s="165" t="s">
        <v>169</v>
      </c>
      <c r="K273" s="166">
        <v>12.92</v>
      </c>
      <c r="L273" s="267">
        <v>0</v>
      </c>
      <c r="M273" s="267"/>
      <c r="N273" s="268">
        <f>ROUND(L273*K273,2)</f>
        <v>0</v>
      </c>
      <c r="O273" s="268"/>
      <c r="P273" s="268"/>
      <c r="Q273" s="268"/>
      <c r="R273" s="137"/>
      <c r="T273" s="167" t="s">
        <v>5</v>
      </c>
      <c r="U273" s="46" t="s">
        <v>41</v>
      </c>
      <c r="V273" s="38"/>
      <c r="W273" s="168">
        <f>V273*K273</f>
        <v>0</v>
      </c>
      <c r="X273" s="168">
        <v>0</v>
      </c>
      <c r="Y273" s="168">
        <f>X273*K273</f>
        <v>0</v>
      </c>
      <c r="Z273" s="168">
        <v>0</v>
      </c>
      <c r="AA273" s="169">
        <f>Z273*K273</f>
        <v>0</v>
      </c>
      <c r="AR273" s="21" t="s">
        <v>161</v>
      </c>
      <c r="AT273" s="21" t="s">
        <v>157</v>
      </c>
      <c r="AU273" s="21" t="s">
        <v>103</v>
      </c>
      <c r="AY273" s="21" t="s">
        <v>155</v>
      </c>
      <c r="BE273" s="108">
        <f>IF(U273="základní",N273,0)</f>
        <v>0</v>
      </c>
      <c r="BF273" s="108">
        <f>IF(U273="snížená",N273,0)</f>
        <v>0</v>
      </c>
      <c r="BG273" s="108">
        <f>IF(U273="zákl. přenesená",N273,0)</f>
        <v>0</v>
      </c>
      <c r="BH273" s="108">
        <f>IF(U273="sníž. přenesená",N273,0)</f>
        <v>0</v>
      </c>
      <c r="BI273" s="108">
        <f>IF(U273="nulová",N273,0)</f>
        <v>0</v>
      </c>
      <c r="BJ273" s="21" t="s">
        <v>84</v>
      </c>
      <c r="BK273" s="108">
        <f>ROUND(L273*K273,2)</f>
        <v>0</v>
      </c>
      <c r="BL273" s="21" t="s">
        <v>161</v>
      </c>
      <c r="BM273" s="21" t="s">
        <v>468</v>
      </c>
    </row>
    <row r="274" spans="2:65" s="12" customFormat="1" ht="16.5" customHeight="1">
      <c r="B274" s="186"/>
      <c r="C274" s="187"/>
      <c r="D274" s="187"/>
      <c r="E274" s="188" t="s">
        <v>5</v>
      </c>
      <c r="F274" s="277" t="s">
        <v>469</v>
      </c>
      <c r="G274" s="278"/>
      <c r="H274" s="278"/>
      <c r="I274" s="278"/>
      <c r="J274" s="187"/>
      <c r="K274" s="188" t="s">
        <v>5</v>
      </c>
      <c r="L274" s="187"/>
      <c r="M274" s="187"/>
      <c r="N274" s="187"/>
      <c r="O274" s="187"/>
      <c r="P274" s="187"/>
      <c r="Q274" s="187"/>
      <c r="R274" s="189"/>
      <c r="T274" s="190"/>
      <c r="U274" s="187"/>
      <c r="V274" s="187"/>
      <c r="W274" s="187"/>
      <c r="X274" s="187"/>
      <c r="Y274" s="187"/>
      <c r="Z274" s="187"/>
      <c r="AA274" s="191"/>
      <c r="AT274" s="192" t="s">
        <v>164</v>
      </c>
      <c r="AU274" s="192" t="s">
        <v>103</v>
      </c>
      <c r="AV274" s="12" t="s">
        <v>84</v>
      </c>
      <c r="AW274" s="12" t="s">
        <v>165</v>
      </c>
      <c r="AX274" s="12" t="s">
        <v>76</v>
      </c>
      <c r="AY274" s="192" t="s">
        <v>155</v>
      </c>
    </row>
    <row r="275" spans="2:65" s="10" customFormat="1" ht="16.5" customHeight="1">
      <c r="B275" s="170"/>
      <c r="C275" s="171"/>
      <c r="D275" s="171"/>
      <c r="E275" s="172" t="s">
        <v>5</v>
      </c>
      <c r="F275" s="271" t="s">
        <v>470</v>
      </c>
      <c r="G275" s="272"/>
      <c r="H275" s="272"/>
      <c r="I275" s="272"/>
      <c r="J275" s="171"/>
      <c r="K275" s="173">
        <v>10.26</v>
      </c>
      <c r="L275" s="171"/>
      <c r="M275" s="171"/>
      <c r="N275" s="171"/>
      <c r="O275" s="171"/>
      <c r="P275" s="171"/>
      <c r="Q275" s="171"/>
      <c r="R275" s="174"/>
      <c r="T275" s="175"/>
      <c r="U275" s="171"/>
      <c r="V275" s="171"/>
      <c r="W275" s="171"/>
      <c r="X275" s="171"/>
      <c r="Y275" s="171"/>
      <c r="Z275" s="171"/>
      <c r="AA275" s="176"/>
      <c r="AT275" s="177" t="s">
        <v>164</v>
      </c>
      <c r="AU275" s="177" t="s">
        <v>103</v>
      </c>
      <c r="AV275" s="10" t="s">
        <v>103</v>
      </c>
      <c r="AW275" s="10" t="s">
        <v>165</v>
      </c>
      <c r="AX275" s="10" t="s">
        <v>76</v>
      </c>
      <c r="AY275" s="177" t="s">
        <v>155</v>
      </c>
    </row>
    <row r="276" spans="2:65" s="10" customFormat="1" ht="16.5" customHeight="1">
      <c r="B276" s="170"/>
      <c r="C276" s="171"/>
      <c r="D276" s="171"/>
      <c r="E276" s="172" t="s">
        <v>5</v>
      </c>
      <c r="F276" s="271" t="s">
        <v>471</v>
      </c>
      <c r="G276" s="272"/>
      <c r="H276" s="272"/>
      <c r="I276" s="272"/>
      <c r="J276" s="171"/>
      <c r="K276" s="173">
        <v>2.66</v>
      </c>
      <c r="L276" s="171"/>
      <c r="M276" s="171"/>
      <c r="N276" s="171"/>
      <c r="O276" s="171"/>
      <c r="P276" s="171"/>
      <c r="Q276" s="171"/>
      <c r="R276" s="174"/>
      <c r="T276" s="175"/>
      <c r="U276" s="171"/>
      <c r="V276" s="171"/>
      <c r="W276" s="171"/>
      <c r="X276" s="171"/>
      <c r="Y276" s="171"/>
      <c r="Z276" s="171"/>
      <c r="AA276" s="176"/>
      <c r="AT276" s="177" t="s">
        <v>164</v>
      </c>
      <c r="AU276" s="177" t="s">
        <v>103</v>
      </c>
      <c r="AV276" s="10" t="s">
        <v>103</v>
      </c>
      <c r="AW276" s="10" t="s">
        <v>165</v>
      </c>
      <c r="AX276" s="10" t="s">
        <v>76</v>
      </c>
      <c r="AY276" s="177" t="s">
        <v>155</v>
      </c>
    </row>
    <row r="277" spans="2:65" s="11" customFormat="1" ht="16.5" customHeight="1">
      <c r="B277" s="178"/>
      <c r="C277" s="179"/>
      <c r="D277" s="179"/>
      <c r="E277" s="180" t="s">
        <v>5</v>
      </c>
      <c r="F277" s="273" t="s">
        <v>177</v>
      </c>
      <c r="G277" s="274"/>
      <c r="H277" s="274"/>
      <c r="I277" s="274"/>
      <c r="J277" s="179"/>
      <c r="K277" s="181">
        <v>12.92</v>
      </c>
      <c r="L277" s="179"/>
      <c r="M277" s="179"/>
      <c r="N277" s="179"/>
      <c r="O277" s="179"/>
      <c r="P277" s="179"/>
      <c r="Q277" s="179"/>
      <c r="R277" s="182"/>
      <c r="T277" s="183"/>
      <c r="U277" s="179"/>
      <c r="V277" s="179"/>
      <c r="W277" s="179"/>
      <c r="X277" s="179"/>
      <c r="Y277" s="179"/>
      <c r="Z277" s="179"/>
      <c r="AA277" s="184"/>
      <c r="AT277" s="185" t="s">
        <v>164</v>
      </c>
      <c r="AU277" s="185" t="s">
        <v>103</v>
      </c>
      <c r="AV277" s="11" t="s">
        <v>161</v>
      </c>
      <c r="AW277" s="11" t="s">
        <v>165</v>
      </c>
      <c r="AX277" s="11" t="s">
        <v>84</v>
      </c>
      <c r="AY277" s="185" t="s">
        <v>155</v>
      </c>
    </row>
    <row r="278" spans="2:65" s="1" customFormat="1" ht="25.5" customHeight="1">
      <c r="B278" s="134"/>
      <c r="C278" s="163" t="s">
        <v>472</v>
      </c>
      <c r="D278" s="163" t="s">
        <v>157</v>
      </c>
      <c r="E278" s="164" t="s">
        <v>473</v>
      </c>
      <c r="F278" s="266" t="s">
        <v>474</v>
      </c>
      <c r="G278" s="266"/>
      <c r="H278" s="266"/>
      <c r="I278" s="266"/>
      <c r="J278" s="165" t="s">
        <v>169</v>
      </c>
      <c r="K278" s="166">
        <v>17.928000000000001</v>
      </c>
      <c r="L278" s="267">
        <v>0</v>
      </c>
      <c r="M278" s="267"/>
      <c r="N278" s="268">
        <f>ROUND(L278*K278,2)</f>
        <v>0</v>
      </c>
      <c r="O278" s="268"/>
      <c r="P278" s="268"/>
      <c r="Q278" s="268"/>
      <c r="R278" s="137"/>
      <c r="T278" s="167" t="s">
        <v>5</v>
      </c>
      <c r="U278" s="46" t="s">
        <v>41</v>
      </c>
      <c r="V278" s="38"/>
      <c r="W278" s="168">
        <f>V278*K278</f>
        <v>0</v>
      </c>
      <c r="X278" s="168">
        <v>0</v>
      </c>
      <c r="Y278" s="168">
        <f>X278*K278</f>
        <v>0</v>
      </c>
      <c r="Z278" s="168">
        <v>0</v>
      </c>
      <c r="AA278" s="169">
        <f>Z278*K278</f>
        <v>0</v>
      </c>
      <c r="AR278" s="21" t="s">
        <v>161</v>
      </c>
      <c r="AT278" s="21" t="s">
        <v>157</v>
      </c>
      <c r="AU278" s="21" t="s">
        <v>103</v>
      </c>
      <c r="AY278" s="21" t="s">
        <v>155</v>
      </c>
      <c r="BE278" s="108">
        <f>IF(U278="základní",N278,0)</f>
        <v>0</v>
      </c>
      <c r="BF278" s="108">
        <f>IF(U278="snížená",N278,0)</f>
        <v>0</v>
      </c>
      <c r="BG278" s="108">
        <f>IF(U278="zákl. přenesená",N278,0)</f>
        <v>0</v>
      </c>
      <c r="BH278" s="108">
        <f>IF(U278="sníž. přenesená",N278,0)</f>
        <v>0</v>
      </c>
      <c r="BI278" s="108">
        <f>IF(U278="nulová",N278,0)</f>
        <v>0</v>
      </c>
      <c r="BJ278" s="21" t="s">
        <v>84</v>
      </c>
      <c r="BK278" s="108">
        <f>ROUND(L278*K278,2)</f>
        <v>0</v>
      </c>
      <c r="BL278" s="21" t="s">
        <v>161</v>
      </c>
      <c r="BM278" s="21" t="s">
        <v>475</v>
      </c>
    </row>
    <row r="279" spans="2:65" s="12" customFormat="1" ht="16.5" customHeight="1">
      <c r="B279" s="186"/>
      <c r="C279" s="187"/>
      <c r="D279" s="187"/>
      <c r="E279" s="188" t="s">
        <v>5</v>
      </c>
      <c r="F279" s="277" t="s">
        <v>476</v>
      </c>
      <c r="G279" s="278"/>
      <c r="H279" s="278"/>
      <c r="I279" s="278"/>
      <c r="J279" s="187"/>
      <c r="K279" s="188" t="s">
        <v>5</v>
      </c>
      <c r="L279" s="187"/>
      <c r="M279" s="187"/>
      <c r="N279" s="187"/>
      <c r="O279" s="187"/>
      <c r="P279" s="187"/>
      <c r="Q279" s="187"/>
      <c r="R279" s="189"/>
      <c r="T279" s="190"/>
      <c r="U279" s="187"/>
      <c r="V279" s="187"/>
      <c r="W279" s="187"/>
      <c r="X279" s="187"/>
      <c r="Y279" s="187"/>
      <c r="Z279" s="187"/>
      <c r="AA279" s="191"/>
      <c r="AT279" s="192" t="s">
        <v>164</v>
      </c>
      <c r="AU279" s="192" t="s">
        <v>103</v>
      </c>
      <c r="AV279" s="12" t="s">
        <v>84</v>
      </c>
      <c r="AW279" s="12" t="s">
        <v>165</v>
      </c>
      <c r="AX279" s="12" t="s">
        <v>76</v>
      </c>
      <c r="AY279" s="192" t="s">
        <v>155</v>
      </c>
    </row>
    <row r="280" spans="2:65" s="10" customFormat="1" ht="16.5" customHeight="1">
      <c r="B280" s="170"/>
      <c r="C280" s="171"/>
      <c r="D280" s="171"/>
      <c r="E280" s="172" t="s">
        <v>5</v>
      </c>
      <c r="F280" s="271" t="s">
        <v>477</v>
      </c>
      <c r="G280" s="272"/>
      <c r="H280" s="272"/>
      <c r="I280" s="272"/>
      <c r="J280" s="171"/>
      <c r="K280" s="173">
        <v>15.77</v>
      </c>
      <c r="L280" s="171"/>
      <c r="M280" s="171"/>
      <c r="N280" s="171"/>
      <c r="O280" s="171"/>
      <c r="P280" s="171"/>
      <c r="Q280" s="171"/>
      <c r="R280" s="174"/>
      <c r="T280" s="175"/>
      <c r="U280" s="171"/>
      <c r="V280" s="171"/>
      <c r="W280" s="171"/>
      <c r="X280" s="171"/>
      <c r="Y280" s="171"/>
      <c r="Z280" s="171"/>
      <c r="AA280" s="176"/>
      <c r="AT280" s="177" t="s">
        <v>164</v>
      </c>
      <c r="AU280" s="177" t="s">
        <v>103</v>
      </c>
      <c r="AV280" s="10" t="s">
        <v>103</v>
      </c>
      <c r="AW280" s="10" t="s">
        <v>165</v>
      </c>
      <c r="AX280" s="10" t="s">
        <v>76</v>
      </c>
      <c r="AY280" s="177" t="s">
        <v>155</v>
      </c>
    </row>
    <row r="281" spans="2:65" s="12" customFormat="1" ht="16.5" customHeight="1">
      <c r="B281" s="186"/>
      <c r="C281" s="187"/>
      <c r="D281" s="187"/>
      <c r="E281" s="188" t="s">
        <v>5</v>
      </c>
      <c r="F281" s="275" t="s">
        <v>478</v>
      </c>
      <c r="G281" s="276"/>
      <c r="H281" s="276"/>
      <c r="I281" s="276"/>
      <c r="J281" s="187"/>
      <c r="K281" s="188" t="s">
        <v>5</v>
      </c>
      <c r="L281" s="187"/>
      <c r="M281" s="187"/>
      <c r="N281" s="187"/>
      <c r="O281" s="187"/>
      <c r="P281" s="187"/>
      <c r="Q281" s="187"/>
      <c r="R281" s="189"/>
      <c r="T281" s="190"/>
      <c r="U281" s="187"/>
      <c r="V281" s="187"/>
      <c r="W281" s="187"/>
      <c r="X281" s="187"/>
      <c r="Y281" s="187"/>
      <c r="Z281" s="187"/>
      <c r="AA281" s="191"/>
      <c r="AT281" s="192" t="s">
        <v>164</v>
      </c>
      <c r="AU281" s="192" t="s">
        <v>103</v>
      </c>
      <c r="AV281" s="12" t="s">
        <v>84</v>
      </c>
      <c r="AW281" s="12" t="s">
        <v>165</v>
      </c>
      <c r="AX281" s="12" t="s">
        <v>76</v>
      </c>
      <c r="AY281" s="192" t="s">
        <v>155</v>
      </c>
    </row>
    <row r="282" spans="2:65" s="10" customFormat="1" ht="16.5" customHeight="1">
      <c r="B282" s="170"/>
      <c r="C282" s="171"/>
      <c r="D282" s="171"/>
      <c r="E282" s="172" t="s">
        <v>5</v>
      </c>
      <c r="F282" s="271" t="s">
        <v>479</v>
      </c>
      <c r="G282" s="272"/>
      <c r="H282" s="272"/>
      <c r="I282" s="272"/>
      <c r="J282" s="171"/>
      <c r="K282" s="173">
        <v>2.1579999999999999</v>
      </c>
      <c r="L282" s="171"/>
      <c r="M282" s="171"/>
      <c r="N282" s="171"/>
      <c r="O282" s="171"/>
      <c r="P282" s="171"/>
      <c r="Q282" s="171"/>
      <c r="R282" s="174"/>
      <c r="T282" s="175"/>
      <c r="U282" s="171"/>
      <c r="V282" s="171"/>
      <c r="W282" s="171"/>
      <c r="X282" s="171"/>
      <c r="Y282" s="171"/>
      <c r="Z282" s="171"/>
      <c r="AA282" s="176"/>
      <c r="AT282" s="177" t="s">
        <v>164</v>
      </c>
      <c r="AU282" s="177" t="s">
        <v>103</v>
      </c>
      <c r="AV282" s="10" t="s">
        <v>103</v>
      </c>
      <c r="AW282" s="10" t="s">
        <v>165</v>
      </c>
      <c r="AX282" s="10" t="s">
        <v>76</v>
      </c>
      <c r="AY282" s="177" t="s">
        <v>155</v>
      </c>
    </row>
    <row r="283" spans="2:65" s="11" customFormat="1" ht="16.5" customHeight="1">
      <c r="B283" s="178"/>
      <c r="C283" s="179"/>
      <c r="D283" s="179"/>
      <c r="E283" s="180" t="s">
        <v>5</v>
      </c>
      <c r="F283" s="273" t="s">
        <v>177</v>
      </c>
      <c r="G283" s="274"/>
      <c r="H283" s="274"/>
      <c r="I283" s="274"/>
      <c r="J283" s="179"/>
      <c r="K283" s="181">
        <v>17.928000000000001</v>
      </c>
      <c r="L283" s="179"/>
      <c r="M283" s="179"/>
      <c r="N283" s="179"/>
      <c r="O283" s="179"/>
      <c r="P283" s="179"/>
      <c r="Q283" s="179"/>
      <c r="R283" s="182"/>
      <c r="T283" s="183"/>
      <c r="U283" s="179"/>
      <c r="V283" s="179"/>
      <c r="W283" s="179"/>
      <c r="X283" s="179"/>
      <c r="Y283" s="179"/>
      <c r="Z283" s="179"/>
      <c r="AA283" s="184"/>
      <c r="AT283" s="185" t="s">
        <v>164</v>
      </c>
      <c r="AU283" s="185" t="s">
        <v>103</v>
      </c>
      <c r="AV283" s="11" t="s">
        <v>161</v>
      </c>
      <c r="AW283" s="11" t="s">
        <v>165</v>
      </c>
      <c r="AX283" s="11" t="s">
        <v>84</v>
      </c>
      <c r="AY283" s="185" t="s">
        <v>155</v>
      </c>
    </row>
    <row r="284" spans="2:65" s="1" customFormat="1" ht="25.5" customHeight="1">
      <c r="B284" s="134"/>
      <c r="C284" s="163" t="s">
        <v>480</v>
      </c>
      <c r="D284" s="163" t="s">
        <v>157</v>
      </c>
      <c r="E284" s="164" t="s">
        <v>481</v>
      </c>
      <c r="F284" s="266" t="s">
        <v>482</v>
      </c>
      <c r="G284" s="266"/>
      <c r="H284" s="266"/>
      <c r="I284" s="266"/>
      <c r="J284" s="165" t="s">
        <v>252</v>
      </c>
      <c r="K284" s="166">
        <v>171</v>
      </c>
      <c r="L284" s="267">
        <v>0</v>
      </c>
      <c r="M284" s="267"/>
      <c r="N284" s="268">
        <f>ROUND(L284*K284,2)</f>
        <v>0</v>
      </c>
      <c r="O284" s="268"/>
      <c r="P284" s="268"/>
      <c r="Q284" s="268"/>
      <c r="R284" s="137"/>
      <c r="T284" s="167" t="s">
        <v>5</v>
      </c>
      <c r="U284" s="46" t="s">
        <v>41</v>
      </c>
      <c r="V284" s="38"/>
      <c r="W284" s="168">
        <f>V284*K284</f>
        <v>0</v>
      </c>
      <c r="X284" s="168">
        <v>0</v>
      </c>
      <c r="Y284" s="168">
        <f>X284*K284</f>
        <v>0</v>
      </c>
      <c r="Z284" s="168">
        <v>4.0000000000000001E-3</v>
      </c>
      <c r="AA284" s="169">
        <f>Z284*K284</f>
        <v>0.68400000000000005</v>
      </c>
      <c r="AR284" s="21" t="s">
        <v>440</v>
      </c>
      <c r="AT284" s="21" t="s">
        <v>157</v>
      </c>
      <c r="AU284" s="21" t="s">
        <v>103</v>
      </c>
      <c r="AY284" s="21" t="s">
        <v>155</v>
      </c>
      <c r="BE284" s="108">
        <f>IF(U284="základní",N284,0)</f>
        <v>0</v>
      </c>
      <c r="BF284" s="108">
        <f>IF(U284="snížená",N284,0)</f>
        <v>0</v>
      </c>
      <c r="BG284" s="108">
        <f>IF(U284="zákl. přenesená",N284,0)</f>
        <v>0</v>
      </c>
      <c r="BH284" s="108">
        <f>IF(U284="sníž. přenesená",N284,0)</f>
        <v>0</v>
      </c>
      <c r="BI284" s="108">
        <f>IF(U284="nulová",N284,0)</f>
        <v>0</v>
      </c>
      <c r="BJ284" s="21" t="s">
        <v>84</v>
      </c>
      <c r="BK284" s="108">
        <f>ROUND(L284*K284,2)</f>
        <v>0</v>
      </c>
      <c r="BL284" s="21" t="s">
        <v>440</v>
      </c>
      <c r="BM284" s="21" t="s">
        <v>483</v>
      </c>
    </row>
    <row r="285" spans="2:65" s="10" customFormat="1" ht="16.5" customHeight="1">
      <c r="B285" s="170"/>
      <c r="C285" s="171"/>
      <c r="D285" s="171"/>
      <c r="E285" s="172" t="s">
        <v>5</v>
      </c>
      <c r="F285" s="269" t="s">
        <v>484</v>
      </c>
      <c r="G285" s="270"/>
      <c r="H285" s="270"/>
      <c r="I285" s="270"/>
      <c r="J285" s="171"/>
      <c r="K285" s="173">
        <v>171</v>
      </c>
      <c r="L285" s="171"/>
      <c r="M285" s="171"/>
      <c r="N285" s="171"/>
      <c r="O285" s="171"/>
      <c r="P285" s="171"/>
      <c r="Q285" s="171"/>
      <c r="R285" s="174"/>
      <c r="T285" s="175"/>
      <c r="U285" s="171"/>
      <c r="V285" s="171"/>
      <c r="W285" s="171"/>
      <c r="X285" s="171"/>
      <c r="Y285" s="171"/>
      <c r="Z285" s="171"/>
      <c r="AA285" s="176"/>
      <c r="AT285" s="177" t="s">
        <v>164</v>
      </c>
      <c r="AU285" s="177" t="s">
        <v>103</v>
      </c>
      <c r="AV285" s="10" t="s">
        <v>103</v>
      </c>
      <c r="AW285" s="10" t="s">
        <v>165</v>
      </c>
      <c r="AX285" s="10" t="s">
        <v>84</v>
      </c>
      <c r="AY285" s="177" t="s">
        <v>155</v>
      </c>
    </row>
    <row r="286" spans="2:65" s="1" customFormat="1" ht="25.5" customHeight="1">
      <c r="B286" s="134"/>
      <c r="C286" s="163" t="s">
        <v>485</v>
      </c>
      <c r="D286" s="163" t="s">
        <v>157</v>
      </c>
      <c r="E286" s="164" t="s">
        <v>486</v>
      </c>
      <c r="F286" s="266" t="s">
        <v>487</v>
      </c>
      <c r="G286" s="266"/>
      <c r="H286" s="266"/>
      <c r="I286" s="266"/>
      <c r="J286" s="165" t="s">
        <v>252</v>
      </c>
      <c r="K286" s="166">
        <v>187.92</v>
      </c>
      <c r="L286" s="267">
        <v>0</v>
      </c>
      <c r="M286" s="267"/>
      <c r="N286" s="268">
        <f>ROUND(L286*K286,2)</f>
        <v>0</v>
      </c>
      <c r="O286" s="268"/>
      <c r="P286" s="268"/>
      <c r="Q286" s="268"/>
      <c r="R286" s="137"/>
      <c r="T286" s="167" t="s">
        <v>5</v>
      </c>
      <c r="U286" s="46" t="s">
        <v>41</v>
      </c>
      <c r="V286" s="38"/>
      <c r="W286" s="168">
        <f>V286*K286</f>
        <v>0</v>
      </c>
      <c r="X286" s="168">
        <v>0</v>
      </c>
      <c r="Y286" s="168">
        <f>X286*K286</f>
        <v>0</v>
      </c>
      <c r="Z286" s="168">
        <v>4.4999999999999997E-3</v>
      </c>
      <c r="AA286" s="169">
        <f>Z286*K286</f>
        <v>0.84563999999999984</v>
      </c>
      <c r="AR286" s="21" t="s">
        <v>440</v>
      </c>
      <c r="AT286" s="21" t="s">
        <v>157</v>
      </c>
      <c r="AU286" s="21" t="s">
        <v>103</v>
      </c>
      <c r="AY286" s="21" t="s">
        <v>155</v>
      </c>
      <c r="BE286" s="108">
        <f>IF(U286="základní",N286,0)</f>
        <v>0</v>
      </c>
      <c r="BF286" s="108">
        <f>IF(U286="snížená",N286,0)</f>
        <v>0</v>
      </c>
      <c r="BG286" s="108">
        <f>IF(U286="zákl. přenesená",N286,0)</f>
        <v>0</v>
      </c>
      <c r="BH286" s="108">
        <f>IF(U286="sníž. přenesená",N286,0)</f>
        <v>0</v>
      </c>
      <c r="BI286" s="108">
        <f>IF(U286="nulová",N286,0)</f>
        <v>0</v>
      </c>
      <c r="BJ286" s="21" t="s">
        <v>84</v>
      </c>
      <c r="BK286" s="108">
        <f>ROUND(L286*K286,2)</f>
        <v>0</v>
      </c>
      <c r="BL286" s="21" t="s">
        <v>440</v>
      </c>
      <c r="BM286" s="21" t="s">
        <v>488</v>
      </c>
    </row>
    <row r="287" spans="2:65" s="10" customFormat="1" ht="16.5" customHeight="1">
      <c r="B287" s="170"/>
      <c r="C287" s="171"/>
      <c r="D287" s="171"/>
      <c r="E287" s="172" t="s">
        <v>5</v>
      </c>
      <c r="F287" s="269" t="s">
        <v>489</v>
      </c>
      <c r="G287" s="270"/>
      <c r="H287" s="270"/>
      <c r="I287" s="270"/>
      <c r="J287" s="171"/>
      <c r="K287" s="173">
        <v>165.3</v>
      </c>
      <c r="L287" s="171"/>
      <c r="M287" s="171"/>
      <c r="N287" s="171"/>
      <c r="O287" s="171"/>
      <c r="P287" s="171"/>
      <c r="Q287" s="171"/>
      <c r="R287" s="174"/>
      <c r="T287" s="175"/>
      <c r="U287" s="171"/>
      <c r="V287" s="171"/>
      <c r="W287" s="171"/>
      <c r="X287" s="171"/>
      <c r="Y287" s="171"/>
      <c r="Z287" s="171"/>
      <c r="AA287" s="176"/>
      <c r="AT287" s="177" t="s">
        <v>164</v>
      </c>
      <c r="AU287" s="177" t="s">
        <v>103</v>
      </c>
      <c r="AV287" s="10" t="s">
        <v>103</v>
      </c>
      <c r="AW287" s="10" t="s">
        <v>165</v>
      </c>
      <c r="AX287" s="10" t="s">
        <v>76</v>
      </c>
      <c r="AY287" s="177" t="s">
        <v>155</v>
      </c>
    </row>
    <row r="288" spans="2:65" s="10" customFormat="1" ht="16.5" customHeight="1">
      <c r="B288" s="170"/>
      <c r="C288" s="171"/>
      <c r="D288" s="171"/>
      <c r="E288" s="172" t="s">
        <v>5</v>
      </c>
      <c r="F288" s="271" t="s">
        <v>490</v>
      </c>
      <c r="G288" s="272"/>
      <c r="H288" s="272"/>
      <c r="I288" s="272"/>
      <c r="J288" s="171"/>
      <c r="K288" s="173">
        <v>22.62</v>
      </c>
      <c r="L288" s="171"/>
      <c r="M288" s="171"/>
      <c r="N288" s="171"/>
      <c r="O288" s="171"/>
      <c r="P288" s="171"/>
      <c r="Q288" s="171"/>
      <c r="R288" s="174"/>
      <c r="T288" s="175"/>
      <c r="U288" s="171"/>
      <c r="V288" s="171"/>
      <c r="W288" s="171"/>
      <c r="X288" s="171"/>
      <c r="Y288" s="171"/>
      <c r="Z288" s="171"/>
      <c r="AA288" s="176"/>
      <c r="AT288" s="177" t="s">
        <v>164</v>
      </c>
      <c r="AU288" s="177" t="s">
        <v>103</v>
      </c>
      <c r="AV288" s="10" t="s">
        <v>103</v>
      </c>
      <c r="AW288" s="10" t="s">
        <v>165</v>
      </c>
      <c r="AX288" s="10" t="s">
        <v>76</v>
      </c>
      <c r="AY288" s="177" t="s">
        <v>155</v>
      </c>
    </row>
    <row r="289" spans="2:65" s="11" customFormat="1" ht="16.5" customHeight="1">
      <c r="B289" s="178"/>
      <c r="C289" s="179"/>
      <c r="D289" s="179"/>
      <c r="E289" s="180" t="s">
        <v>5</v>
      </c>
      <c r="F289" s="273" t="s">
        <v>177</v>
      </c>
      <c r="G289" s="274"/>
      <c r="H289" s="274"/>
      <c r="I289" s="274"/>
      <c r="J289" s="179"/>
      <c r="K289" s="181">
        <v>187.92</v>
      </c>
      <c r="L289" s="179"/>
      <c r="M289" s="179"/>
      <c r="N289" s="179"/>
      <c r="O289" s="179"/>
      <c r="P289" s="179"/>
      <c r="Q289" s="179"/>
      <c r="R289" s="182"/>
      <c r="T289" s="183"/>
      <c r="U289" s="179"/>
      <c r="V289" s="179"/>
      <c r="W289" s="179"/>
      <c r="X289" s="179"/>
      <c r="Y289" s="179"/>
      <c r="Z289" s="179"/>
      <c r="AA289" s="184"/>
      <c r="AT289" s="185" t="s">
        <v>164</v>
      </c>
      <c r="AU289" s="185" t="s">
        <v>103</v>
      </c>
      <c r="AV289" s="11" t="s">
        <v>161</v>
      </c>
      <c r="AW289" s="11" t="s">
        <v>165</v>
      </c>
      <c r="AX289" s="11" t="s">
        <v>84</v>
      </c>
      <c r="AY289" s="185" t="s">
        <v>155</v>
      </c>
    </row>
    <row r="290" spans="2:65" s="1" customFormat="1" ht="16.5" customHeight="1">
      <c r="B290" s="134"/>
      <c r="C290" s="163" t="s">
        <v>491</v>
      </c>
      <c r="D290" s="163" t="s">
        <v>157</v>
      </c>
      <c r="E290" s="164" t="s">
        <v>492</v>
      </c>
      <c r="F290" s="266" t="s">
        <v>493</v>
      </c>
      <c r="G290" s="266"/>
      <c r="H290" s="266"/>
      <c r="I290" s="266"/>
      <c r="J290" s="165" t="s">
        <v>169</v>
      </c>
      <c r="K290" s="166">
        <v>50.72</v>
      </c>
      <c r="L290" s="267">
        <v>0</v>
      </c>
      <c r="M290" s="267"/>
      <c r="N290" s="268">
        <f>ROUND(L290*K290,2)</f>
        <v>0</v>
      </c>
      <c r="O290" s="268"/>
      <c r="P290" s="268"/>
      <c r="Q290" s="268"/>
      <c r="R290" s="137"/>
      <c r="T290" s="167" t="s">
        <v>5</v>
      </c>
      <c r="U290" s="46" t="s">
        <v>41</v>
      </c>
      <c r="V290" s="38"/>
      <c r="W290" s="168">
        <f>V290*K290</f>
        <v>0</v>
      </c>
      <c r="X290" s="168">
        <v>0</v>
      </c>
      <c r="Y290" s="168">
        <f>X290*K290</f>
        <v>0</v>
      </c>
      <c r="Z290" s="168">
        <v>0</v>
      </c>
      <c r="AA290" s="169">
        <f>Z290*K290</f>
        <v>0</v>
      </c>
      <c r="AR290" s="21" t="s">
        <v>161</v>
      </c>
      <c r="AT290" s="21" t="s">
        <v>157</v>
      </c>
      <c r="AU290" s="21" t="s">
        <v>103</v>
      </c>
      <c r="AY290" s="21" t="s">
        <v>155</v>
      </c>
      <c r="BE290" s="108">
        <f>IF(U290="základní",N290,0)</f>
        <v>0</v>
      </c>
      <c r="BF290" s="108">
        <f>IF(U290="snížená",N290,0)</f>
        <v>0</v>
      </c>
      <c r="BG290" s="108">
        <f>IF(U290="zákl. přenesená",N290,0)</f>
        <v>0</v>
      </c>
      <c r="BH290" s="108">
        <f>IF(U290="sníž. přenesená",N290,0)</f>
        <v>0</v>
      </c>
      <c r="BI290" s="108">
        <f>IF(U290="nulová",N290,0)</f>
        <v>0</v>
      </c>
      <c r="BJ290" s="21" t="s">
        <v>84</v>
      </c>
      <c r="BK290" s="108">
        <f>ROUND(L290*K290,2)</f>
        <v>0</v>
      </c>
      <c r="BL290" s="21" t="s">
        <v>161</v>
      </c>
      <c r="BM290" s="21" t="s">
        <v>494</v>
      </c>
    </row>
    <row r="291" spans="2:65" s="10" customFormat="1" ht="16.5" customHeight="1">
      <c r="B291" s="170"/>
      <c r="C291" s="171"/>
      <c r="D291" s="171"/>
      <c r="E291" s="172" t="s">
        <v>5</v>
      </c>
      <c r="F291" s="269" t="s">
        <v>495</v>
      </c>
      <c r="G291" s="270"/>
      <c r="H291" s="270"/>
      <c r="I291" s="270"/>
      <c r="J291" s="171"/>
      <c r="K291" s="173">
        <v>50.72</v>
      </c>
      <c r="L291" s="171"/>
      <c r="M291" s="171"/>
      <c r="N291" s="171"/>
      <c r="O291" s="171"/>
      <c r="P291" s="171"/>
      <c r="Q291" s="171"/>
      <c r="R291" s="174"/>
      <c r="T291" s="175"/>
      <c r="U291" s="171"/>
      <c r="V291" s="171"/>
      <c r="W291" s="171"/>
      <c r="X291" s="171"/>
      <c r="Y291" s="171"/>
      <c r="Z291" s="171"/>
      <c r="AA291" s="176"/>
      <c r="AT291" s="177" t="s">
        <v>164</v>
      </c>
      <c r="AU291" s="177" t="s">
        <v>103</v>
      </c>
      <c r="AV291" s="10" t="s">
        <v>103</v>
      </c>
      <c r="AW291" s="10" t="s">
        <v>165</v>
      </c>
      <c r="AX291" s="10" t="s">
        <v>84</v>
      </c>
      <c r="AY291" s="177" t="s">
        <v>155</v>
      </c>
    </row>
    <row r="292" spans="2:65" s="1" customFormat="1" ht="16.5" customHeight="1">
      <c r="B292" s="134"/>
      <c r="C292" s="163" t="s">
        <v>496</v>
      </c>
      <c r="D292" s="163" t="s">
        <v>157</v>
      </c>
      <c r="E292" s="164" t="s">
        <v>497</v>
      </c>
      <c r="F292" s="266" t="s">
        <v>498</v>
      </c>
      <c r="G292" s="266"/>
      <c r="H292" s="266"/>
      <c r="I292" s="266"/>
      <c r="J292" s="165" t="s">
        <v>169</v>
      </c>
      <c r="K292" s="166">
        <v>50.72</v>
      </c>
      <c r="L292" s="267">
        <v>0</v>
      </c>
      <c r="M292" s="267"/>
      <c r="N292" s="268">
        <f>ROUND(L292*K292,2)</f>
        <v>0</v>
      </c>
      <c r="O292" s="268"/>
      <c r="P292" s="268"/>
      <c r="Q292" s="268"/>
      <c r="R292" s="137"/>
      <c r="T292" s="167" t="s">
        <v>5</v>
      </c>
      <c r="U292" s="46" t="s">
        <v>41</v>
      </c>
      <c r="V292" s="38"/>
      <c r="W292" s="168">
        <f>V292*K292</f>
        <v>0</v>
      </c>
      <c r="X292" s="168">
        <v>0</v>
      </c>
      <c r="Y292" s="168">
        <f>X292*K292</f>
        <v>0</v>
      </c>
      <c r="Z292" s="168">
        <v>0</v>
      </c>
      <c r="AA292" s="169">
        <f>Z292*K292</f>
        <v>0</v>
      </c>
      <c r="AR292" s="21" t="s">
        <v>161</v>
      </c>
      <c r="AT292" s="21" t="s">
        <v>157</v>
      </c>
      <c r="AU292" s="21" t="s">
        <v>103</v>
      </c>
      <c r="AY292" s="21" t="s">
        <v>155</v>
      </c>
      <c r="BE292" s="108">
        <f>IF(U292="základní",N292,0)</f>
        <v>0</v>
      </c>
      <c r="BF292" s="108">
        <f>IF(U292="snížená",N292,0)</f>
        <v>0</v>
      </c>
      <c r="BG292" s="108">
        <f>IF(U292="zákl. přenesená",N292,0)</f>
        <v>0</v>
      </c>
      <c r="BH292" s="108">
        <f>IF(U292="sníž. přenesená",N292,0)</f>
        <v>0</v>
      </c>
      <c r="BI292" s="108">
        <f>IF(U292="nulová",N292,0)</f>
        <v>0</v>
      </c>
      <c r="BJ292" s="21" t="s">
        <v>84</v>
      </c>
      <c r="BK292" s="108">
        <f>ROUND(L292*K292,2)</f>
        <v>0</v>
      </c>
      <c r="BL292" s="21" t="s">
        <v>161</v>
      </c>
      <c r="BM292" s="21" t="s">
        <v>499</v>
      </c>
    </row>
    <row r="293" spans="2:65" s="10" customFormat="1" ht="16.5" customHeight="1">
      <c r="B293" s="170"/>
      <c r="C293" s="171"/>
      <c r="D293" s="171"/>
      <c r="E293" s="172" t="s">
        <v>5</v>
      </c>
      <c r="F293" s="269" t="s">
        <v>495</v>
      </c>
      <c r="G293" s="270"/>
      <c r="H293" s="270"/>
      <c r="I293" s="270"/>
      <c r="J293" s="171"/>
      <c r="K293" s="173">
        <v>50.72</v>
      </c>
      <c r="L293" s="171"/>
      <c r="M293" s="171"/>
      <c r="N293" s="171"/>
      <c r="O293" s="171"/>
      <c r="P293" s="171"/>
      <c r="Q293" s="171"/>
      <c r="R293" s="174"/>
      <c r="T293" s="175"/>
      <c r="U293" s="171"/>
      <c r="V293" s="171"/>
      <c r="W293" s="171"/>
      <c r="X293" s="171"/>
      <c r="Y293" s="171"/>
      <c r="Z293" s="171"/>
      <c r="AA293" s="176"/>
      <c r="AT293" s="177" t="s">
        <v>164</v>
      </c>
      <c r="AU293" s="177" t="s">
        <v>103</v>
      </c>
      <c r="AV293" s="10" t="s">
        <v>103</v>
      </c>
      <c r="AW293" s="10" t="s">
        <v>165</v>
      </c>
      <c r="AX293" s="10" t="s">
        <v>84</v>
      </c>
      <c r="AY293" s="177" t="s">
        <v>155</v>
      </c>
    </row>
    <row r="294" spans="2:65" s="1" customFormat="1" ht="16.5" customHeight="1">
      <c r="B294" s="134"/>
      <c r="C294" s="163" t="s">
        <v>500</v>
      </c>
      <c r="D294" s="163" t="s">
        <v>157</v>
      </c>
      <c r="E294" s="164" t="s">
        <v>501</v>
      </c>
      <c r="F294" s="266" t="s">
        <v>502</v>
      </c>
      <c r="G294" s="266"/>
      <c r="H294" s="266"/>
      <c r="I294" s="266"/>
      <c r="J294" s="165" t="s">
        <v>239</v>
      </c>
      <c r="K294" s="166">
        <v>104.637</v>
      </c>
      <c r="L294" s="267">
        <v>0</v>
      </c>
      <c r="M294" s="267"/>
      <c r="N294" s="268">
        <f>ROUND(L294*K294,2)</f>
        <v>0</v>
      </c>
      <c r="O294" s="268"/>
      <c r="P294" s="268"/>
      <c r="Q294" s="268"/>
      <c r="R294" s="137"/>
      <c r="T294" s="167" t="s">
        <v>5</v>
      </c>
      <c r="U294" s="46" t="s">
        <v>41</v>
      </c>
      <c r="V294" s="38"/>
      <c r="W294" s="168">
        <f>V294*K294</f>
        <v>0</v>
      </c>
      <c r="X294" s="168">
        <v>0</v>
      </c>
      <c r="Y294" s="168">
        <f>X294*K294</f>
        <v>0</v>
      </c>
      <c r="Z294" s="168">
        <v>0</v>
      </c>
      <c r="AA294" s="169">
        <f>Z294*K294</f>
        <v>0</v>
      </c>
      <c r="AR294" s="21" t="s">
        <v>161</v>
      </c>
      <c r="AT294" s="21" t="s">
        <v>157</v>
      </c>
      <c r="AU294" s="21" t="s">
        <v>103</v>
      </c>
      <c r="AY294" s="21" t="s">
        <v>155</v>
      </c>
      <c r="BE294" s="108">
        <f>IF(U294="základní",N294,0)</f>
        <v>0</v>
      </c>
      <c r="BF294" s="108">
        <f>IF(U294="snížená",N294,0)</f>
        <v>0</v>
      </c>
      <c r="BG294" s="108">
        <f>IF(U294="zákl. přenesená",N294,0)</f>
        <v>0</v>
      </c>
      <c r="BH294" s="108">
        <f>IF(U294="sníž. přenesená",N294,0)</f>
        <v>0</v>
      </c>
      <c r="BI294" s="108">
        <f>IF(U294="nulová",N294,0)</f>
        <v>0</v>
      </c>
      <c r="BJ294" s="21" t="s">
        <v>84</v>
      </c>
      <c r="BK294" s="108">
        <f>ROUND(L294*K294,2)</f>
        <v>0</v>
      </c>
      <c r="BL294" s="21" t="s">
        <v>161</v>
      </c>
      <c r="BM294" s="21" t="s">
        <v>503</v>
      </c>
    </row>
    <row r="295" spans="2:65" s="10" customFormat="1" ht="16.5" customHeight="1">
      <c r="B295" s="170"/>
      <c r="C295" s="171"/>
      <c r="D295" s="171"/>
      <c r="E295" s="172" t="s">
        <v>5</v>
      </c>
      <c r="F295" s="269" t="s">
        <v>504</v>
      </c>
      <c r="G295" s="270"/>
      <c r="H295" s="270"/>
      <c r="I295" s="270"/>
      <c r="J295" s="171"/>
      <c r="K295" s="173">
        <v>35.769599999999997</v>
      </c>
      <c r="L295" s="171"/>
      <c r="M295" s="171"/>
      <c r="N295" s="171"/>
      <c r="O295" s="171"/>
      <c r="P295" s="171"/>
      <c r="Q295" s="171"/>
      <c r="R295" s="174"/>
      <c r="T295" s="175"/>
      <c r="U295" s="171"/>
      <c r="V295" s="171"/>
      <c r="W295" s="171"/>
      <c r="X295" s="171"/>
      <c r="Y295" s="171"/>
      <c r="Z295" s="171"/>
      <c r="AA295" s="176"/>
      <c r="AT295" s="177" t="s">
        <v>164</v>
      </c>
      <c r="AU295" s="177" t="s">
        <v>103</v>
      </c>
      <c r="AV295" s="10" t="s">
        <v>103</v>
      </c>
      <c r="AW295" s="10" t="s">
        <v>165</v>
      </c>
      <c r="AX295" s="10" t="s">
        <v>76</v>
      </c>
      <c r="AY295" s="177" t="s">
        <v>155</v>
      </c>
    </row>
    <row r="296" spans="2:65" s="10" customFormat="1" ht="16.5" customHeight="1">
      <c r="B296" s="170"/>
      <c r="C296" s="171"/>
      <c r="D296" s="171"/>
      <c r="E296" s="172" t="s">
        <v>5</v>
      </c>
      <c r="F296" s="271" t="s">
        <v>505</v>
      </c>
      <c r="G296" s="272"/>
      <c r="H296" s="272"/>
      <c r="I296" s="272"/>
      <c r="J296" s="171"/>
      <c r="K296" s="173">
        <v>25.84</v>
      </c>
      <c r="L296" s="171"/>
      <c r="M296" s="171"/>
      <c r="N296" s="171"/>
      <c r="O296" s="171"/>
      <c r="P296" s="171"/>
      <c r="Q296" s="171"/>
      <c r="R296" s="174"/>
      <c r="T296" s="175"/>
      <c r="U296" s="171"/>
      <c r="V296" s="171"/>
      <c r="W296" s="171"/>
      <c r="X296" s="171"/>
      <c r="Y296" s="171"/>
      <c r="Z296" s="171"/>
      <c r="AA296" s="176"/>
      <c r="AT296" s="177" t="s">
        <v>164</v>
      </c>
      <c r="AU296" s="177" t="s">
        <v>103</v>
      </c>
      <c r="AV296" s="10" t="s">
        <v>103</v>
      </c>
      <c r="AW296" s="10" t="s">
        <v>165</v>
      </c>
      <c r="AX296" s="10" t="s">
        <v>76</v>
      </c>
      <c r="AY296" s="177" t="s">
        <v>155</v>
      </c>
    </row>
    <row r="297" spans="2:65" s="10" customFormat="1" ht="16.5" customHeight="1">
      <c r="B297" s="170"/>
      <c r="C297" s="171"/>
      <c r="D297" s="171"/>
      <c r="E297" s="172" t="s">
        <v>5</v>
      </c>
      <c r="F297" s="271" t="s">
        <v>506</v>
      </c>
      <c r="G297" s="272"/>
      <c r="H297" s="272"/>
      <c r="I297" s="272"/>
      <c r="J297" s="171"/>
      <c r="K297" s="173">
        <v>43.027200000000001</v>
      </c>
      <c r="L297" s="171"/>
      <c r="M297" s="171"/>
      <c r="N297" s="171"/>
      <c r="O297" s="171"/>
      <c r="P297" s="171"/>
      <c r="Q297" s="171"/>
      <c r="R297" s="174"/>
      <c r="T297" s="175"/>
      <c r="U297" s="171"/>
      <c r="V297" s="171"/>
      <c r="W297" s="171"/>
      <c r="X297" s="171"/>
      <c r="Y297" s="171"/>
      <c r="Z297" s="171"/>
      <c r="AA297" s="176"/>
      <c r="AT297" s="177" t="s">
        <v>164</v>
      </c>
      <c r="AU297" s="177" t="s">
        <v>103</v>
      </c>
      <c r="AV297" s="10" t="s">
        <v>103</v>
      </c>
      <c r="AW297" s="10" t="s">
        <v>165</v>
      </c>
      <c r="AX297" s="10" t="s">
        <v>76</v>
      </c>
      <c r="AY297" s="177" t="s">
        <v>155</v>
      </c>
    </row>
    <row r="298" spans="2:65" s="11" customFormat="1" ht="16.5" customHeight="1">
      <c r="B298" s="178"/>
      <c r="C298" s="179"/>
      <c r="D298" s="179"/>
      <c r="E298" s="180" t="s">
        <v>5</v>
      </c>
      <c r="F298" s="273" t="s">
        <v>177</v>
      </c>
      <c r="G298" s="274"/>
      <c r="H298" s="274"/>
      <c r="I298" s="274"/>
      <c r="J298" s="179"/>
      <c r="K298" s="181">
        <v>104.63679999999999</v>
      </c>
      <c r="L298" s="179"/>
      <c r="M298" s="179"/>
      <c r="N298" s="179"/>
      <c r="O298" s="179"/>
      <c r="P298" s="179"/>
      <c r="Q298" s="179"/>
      <c r="R298" s="182"/>
      <c r="T298" s="183"/>
      <c r="U298" s="179"/>
      <c r="V298" s="179"/>
      <c r="W298" s="179"/>
      <c r="X298" s="179"/>
      <c r="Y298" s="179"/>
      <c r="Z298" s="179"/>
      <c r="AA298" s="184"/>
      <c r="AT298" s="185" t="s">
        <v>164</v>
      </c>
      <c r="AU298" s="185" t="s">
        <v>103</v>
      </c>
      <c r="AV298" s="11" t="s">
        <v>161</v>
      </c>
      <c r="AW298" s="11" t="s">
        <v>165</v>
      </c>
      <c r="AX298" s="11" t="s">
        <v>84</v>
      </c>
      <c r="AY298" s="185" t="s">
        <v>155</v>
      </c>
    </row>
    <row r="299" spans="2:65" s="1" customFormat="1" ht="25.5" customHeight="1">
      <c r="B299" s="134"/>
      <c r="C299" s="163" t="s">
        <v>507</v>
      </c>
      <c r="D299" s="163" t="s">
        <v>157</v>
      </c>
      <c r="E299" s="164" t="s">
        <v>508</v>
      </c>
      <c r="F299" s="266" t="s">
        <v>509</v>
      </c>
      <c r="G299" s="266"/>
      <c r="H299" s="266"/>
      <c r="I299" s="266"/>
      <c r="J299" s="165" t="s">
        <v>379</v>
      </c>
      <c r="K299" s="166">
        <v>190</v>
      </c>
      <c r="L299" s="267">
        <v>0</v>
      </c>
      <c r="M299" s="267"/>
      <c r="N299" s="268">
        <f>ROUND(L299*K299,2)</f>
        <v>0</v>
      </c>
      <c r="O299" s="268"/>
      <c r="P299" s="268"/>
      <c r="Q299" s="268"/>
      <c r="R299" s="137"/>
      <c r="T299" s="167" t="s">
        <v>5</v>
      </c>
      <c r="U299" s="46" t="s">
        <v>41</v>
      </c>
      <c r="V299" s="38"/>
      <c r="W299" s="168">
        <f>V299*K299</f>
        <v>0</v>
      </c>
      <c r="X299" s="168">
        <v>4.5900000000000003E-3</v>
      </c>
      <c r="Y299" s="168">
        <f>X299*K299</f>
        <v>0.8721000000000001</v>
      </c>
      <c r="Z299" s="168">
        <v>0</v>
      </c>
      <c r="AA299" s="169">
        <f>Z299*K299</f>
        <v>0</v>
      </c>
      <c r="AR299" s="21" t="s">
        <v>161</v>
      </c>
      <c r="AT299" s="21" t="s">
        <v>157</v>
      </c>
      <c r="AU299" s="21" t="s">
        <v>103</v>
      </c>
      <c r="AY299" s="21" t="s">
        <v>155</v>
      </c>
      <c r="BE299" s="108">
        <f>IF(U299="základní",N299,0)</f>
        <v>0</v>
      </c>
      <c r="BF299" s="108">
        <f>IF(U299="snížená",N299,0)</f>
        <v>0</v>
      </c>
      <c r="BG299" s="108">
        <f>IF(U299="zákl. přenesená",N299,0)</f>
        <v>0</v>
      </c>
      <c r="BH299" s="108">
        <f>IF(U299="sníž. přenesená",N299,0)</f>
        <v>0</v>
      </c>
      <c r="BI299" s="108">
        <f>IF(U299="nulová",N299,0)</f>
        <v>0</v>
      </c>
      <c r="BJ299" s="21" t="s">
        <v>84</v>
      </c>
      <c r="BK299" s="108">
        <f>ROUND(L299*K299,2)</f>
        <v>0</v>
      </c>
      <c r="BL299" s="21" t="s">
        <v>161</v>
      </c>
      <c r="BM299" s="21" t="s">
        <v>510</v>
      </c>
    </row>
    <row r="300" spans="2:65" s="1" customFormat="1" ht="25.5" customHeight="1">
      <c r="B300" s="134"/>
      <c r="C300" s="163" t="s">
        <v>511</v>
      </c>
      <c r="D300" s="163" t="s">
        <v>157</v>
      </c>
      <c r="E300" s="164" t="s">
        <v>512</v>
      </c>
      <c r="F300" s="266" t="s">
        <v>513</v>
      </c>
      <c r="G300" s="266"/>
      <c r="H300" s="266"/>
      <c r="I300" s="266"/>
      <c r="J300" s="165" t="s">
        <v>252</v>
      </c>
      <c r="K300" s="166">
        <v>171</v>
      </c>
      <c r="L300" s="267">
        <v>0</v>
      </c>
      <c r="M300" s="267"/>
      <c r="N300" s="268">
        <f>ROUND(L300*K300,2)</f>
        <v>0</v>
      </c>
      <c r="O300" s="268"/>
      <c r="P300" s="268"/>
      <c r="Q300" s="268"/>
      <c r="R300" s="137"/>
      <c r="T300" s="167" t="s">
        <v>5</v>
      </c>
      <c r="U300" s="46" t="s">
        <v>41</v>
      </c>
      <c r="V300" s="38"/>
      <c r="W300" s="168">
        <f>V300*K300</f>
        <v>0</v>
      </c>
      <c r="X300" s="168">
        <v>0</v>
      </c>
      <c r="Y300" s="168">
        <f>X300*K300</f>
        <v>0</v>
      </c>
      <c r="Z300" s="168">
        <v>0</v>
      </c>
      <c r="AA300" s="169">
        <f>Z300*K300</f>
        <v>0</v>
      </c>
      <c r="AR300" s="21" t="s">
        <v>161</v>
      </c>
      <c r="AT300" s="21" t="s">
        <v>157</v>
      </c>
      <c r="AU300" s="21" t="s">
        <v>103</v>
      </c>
      <c r="AY300" s="21" t="s">
        <v>155</v>
      </c>
      <c r="BE300" s="108">
        <f>IF(U300="základní",N300,0)</f>
        <v>0</v>
      </c>
      <c r="BF300" s="108">
        <f>IF(U300="snížená",N300,0)</f>
        <v>0</v>
      </c>
      <c r="BG300" s="108">
        <f>IF(U300="zákl. přenesená",N300,0)</f>
        <v>0</v>
      </c>
      <c r="BH300" s="108">
        <f>IF(U300="sníž. přenesená",N300,0)</f>
        <v>0</v>
      </c>
      <c r="BI300" s="108">
        <f>IF(U300="nulová",N300,0)</f>
        <v>0</v>
      </c>
      <c r="BJ300" s="21" t="s">
        <v>84</v>
      </c>
      <c r="BK300" s="108">
        <f>ROUND(L300*K300,2)</f>
        <v>0</v>
      </c>
      <c r="BL300" s="21" t="s">
        <v>161</v>
      </c>
      <c r="BM300" s="21" t="s">
        <v>514</v>
      </c>
    </row>
    <row r="301" spans="2:65" s="10" customFormat="1" ht="16.5" customHeight="1">
      <c r="B301" s="170"/>
      <c r="C301" s="171"/>
      <c r="D301" s="171"/>
      <c r="E301" s="172" t="s">
        <v>5</v>
      </c>
      <c r="F301" s="269" t="s">
        <v>484</v>
      </c>
      <c r="G301" s="270"/>
      <c r="H301" s="270"/>
      <c r="I301" s="270"/>
      <c r="J301" s="171"/>
      <c r="K301" s="173">
        <v>171</v>
      </c>
      <c r="L301" s="171"/>
      <c r="M301" s="171"/>
      <c r="N301" s="171"/>
      <c r="O301" s="171"/>
      <c r="P301" s="171"/>
      <c r="Q301" s="171"/>
      <c r="R301" s="174"/>
      <c r="T301" s="175"/>
      <c r="U301" s="171"/>
      <c r="V301" s="171"/>
      <c r="W301" s="171"/>
      <c r="X301" s="171"/>
      <c r="Y301" s="171"/>
      <c r="Z301" s="171"/>
      <c r="AA301" s="176"/>
      <c r="AT301" s="177" t="s">
        <v>164</v>
      </c>
      <c r="AU301" s="177" t="s">
        <v>103</v>
      </c>
      <c r="AV301" s="10" t="s">
        <v>103</v>
      </c>
      <c r="AW301" s="10" t="s">
        <v>165</v>
      </c>
      <c r="AX301" s="10" t="s">
        <v>84</v>
      </c>
      <c r="AY301" s="177" t="s">
        <v>155</v>
      </c>
    </row>
    <row r="302" spans="2:65" s="1" customFormat="1" ht="38.25" customHeight="1">
      <c r="B302" s="134"/>
      <c r="C302" s="163" t="s">
        <v>515</v>
      </c>
      <c r="D302" s="163" t="s">
        <v>157</v>
      </c>
      <c r="E302" s="164" t="s">
        <v>516</v>
      </c>
      <c r="F302" s="266" t="s">
        <v>517</v>
      </c>
      <c r="G302" s="266"/>
      <c r="H302" s="266"/>
      <c r="I302" s="266"/>
      <c r="J302" s="165" t="s">
        <v>252</v>
      </c>
      <c r="K302" s="166">
        <v>171</v>
      </c>
      <c r="L302" s="267">
        <v>0</v>
      </c>
      <c r="M302" s="267"/>
      <c r="N302" s="268">
        <f>ROUND(L302*K302,2)</f>
        <v>0</v>
      </c>
      <c r="O302" s="268"/>
      <c r="P302" s="268"/>
      <c r="Q302" s="268"/>
      <c r="R302" s="137"/>
      <c r="T302" s="167" t="s">
        <v>5</v>
      </c>
      <c r="U302" s="46" t="s">
        <v>41</v>
      </c>
      <c r="V302" s="38"/>
      <c r="W302" s="168">
        <f>V302*K302</f>
        <v>0</v>
      </c>
      <c r="X302" s="168">
        <v>0</v>
      </c>
      <c r="Y302" s="168">
        <f>X302*K302</f>
        <v>0</v>
      </c>
      <c r="Z302" s="168">
        <v>0</v>
      </c>
      <c r="AA302" s="169">
        <f>Z302*K302</f>
        <v>0</v>
      </c>
      <c r="AR302" s="21" t="s">
        <v>161</v>
      </c>
      <c r="AT302" s="21" t="s">
        <v>157</v>
      </c>
      <c r="AU302" s="21" t="s">
        <v>103</v>
      </c>
      <c r="AY302" s="21" t="s">
        <v>155</v>
      </c>
      <c r="BE302" s="108">
        <f>IF(U302="základní",N302,0)</f>
        <v>0</v>
      </c>
      <c r="BF302" s="108">
        <f>IF(U302="snížená",N302,0)</f>
        <v>0</v>
      </c>
      <c r="BG302" s="108">
        <f>IF(U302="zákl. přenesená",N302,0)</f>
        <v>0</v>
      </c>
      <c r="BH302" s="108">
        <f>IF(U302="sníž. přenesená",N302,0)</f>
        <v>0</v>
      </c>
      <c r="BI302" s="108">
        <f>IF(U302="nulová",N302,0)</f>
        <v>0</v>
      </c>
      <c r="BJ302" s="21" t="s">
        <v>84</v>
      </c>
      <c r="BK302" s="108">
        <f>ROUND(L302*K302,2)</f>
        <v>0</v>
      </c>
      <c r="BL302" s="21" t="s">
        <v>161</v>
      </c>
      <c r="BM302" s="21" t="s">
        <v>518</v>
      </c>
    </row>
    <row r="303" spans="2:65" s="10" customFormat="1" ht="16.5" customHeight="1">
      <c r="B303" s="170"/>
      <c r="C303" s="171"/>
      <c r="D303" s="171"/>
      <c r="E303" s="172" t="s">
        <v>5</v>
      </c>
      <c r="F303" s="269" t="s">
        <v>484</v>
      </c>
      <c r="G303" s="270"/>
      <c r="H303" s="270"/>
      <c r="I303" s="270"/>
      <c r="J303" s="171"/>
      <c r="K303" s="173">
        <v>171</v>
      </c>
      <c r="L303" s="171"/>
      <c r="M303" s="171"/>
      <c r="N303" s="171"/>
      <c r="O303" s="171"/>
      <c r="P303" s="171"/>
      <c r="Q303" s="171"/>
      <c r="R303" s="174"/>
      <c r="T303" s="175"/>
      <c r="U303" s="171"/>
      <c r="V303" s="171"/>
      <c r="W303" s="171"/>
      <c r="X303" s="171"/>
      <c r="Y303" s="171"/>
      <c r="Z303" s="171"/>
      <c r="AA303" s="176"/>
      <c r="AT303" s="177" t="s">
        <v>164</v>
      </c>
      <c r="AU303" s="177" t="s">
        <v>103</v>
      </c>
      <c r="AV303" s="10" t="s">
        <v>103</v>
      </c>
      <c r="AW303" s="10" t="s">
        <v>165</v>
      </c>
      <c r="AX303" s="10" t="s">
        <v>84</v>
      </c>
      <c r="AY303" s="177" t="s">
        <v>155</v>
      </c>
    </row>
    <row r="304" spans="2:65" s="9" customFormat="1" ht="29.85" customHeight="1">
      <c r="B304" s="152"/>
      <c r="C304" s="153"/>
      <c r="D304" s="162" t="s">
        <v>122</v>
      </c>
      <c r="E304" s="162"/>
      <c r="F304" s="162"/>
      <c r="G304" s="162"/>
      <c r="H304" s="162"/>
      <c r="I304" s="162"/>
      <c r="J304" s="162"/>
      <c r="K304" s="162"/>
      <c r="L304" s="162"/>
      <c r="M304" s="162"/>
      <c r="N304" s="285">
        <f>BK304</f>
        <v>0</v>
      </c>
      <c r="O304" s="286"/>
      <c r="P304" s="286"/>
      <c r="Q304" s="286"/>
      <c r="R304" s="155"/>
      <c r="T304" s="156"/>
      <c r="U304" s="153"/>
      <c r="V304" s="153"/>
      <c r="W304" s="157">
        <f>SUM(W305:W324)</f>
        <v>0</v>
      </c>
      <c r="X304" s="153"/>
      <c r="Y304" s="157">
        <f>SUM(Y305:Y324)</f>
        <v>1.7915672400000002</v>
      </c>
      <c r="Z304" s="153"/>
      <c r="AA304" s="158">
        <f>SUM(AA305:AA324)</f>
        <v>0</v>
      </c>
      <c r="AR304" s="159" t="s">
        <v>84</v>
      </c>
      <c r="AT304" s="160" t="s">
        <v>75</v>
      </c>
      <c r="AU304" s="160" t="s">
        <v>84</v>
      </c>
      <c r="AY304" s="159" t="s">
        <v>155</v>
      </c>
      <c r="BK304" s="161">
        <f>SUM(BK305:BK324)</f>
        <v>0</v>
      </c>
    </row>
    <row r="305" spans="2:65" s="1" customFormat="1" ht="25.5" customHeight="1">
      <c r="B305" s="134"/>
      <c r="C305" s="163" t="s">
        <v>519</v>
      </c>
      <c r="D305" s="163" t="s">
        <v>157</v>
      </c>
      <c r="E305" s="164" t="s">
        <v>520</v>
      </c>
      <c r="F305" s="266" t="s">
        <v>521</v>
      </c>
      <c r="G305" s="266"/>
      <c r="H305" s="266"/>
      <c r="I305" s="266"/>
      <c r="J305" s="165" t="s">
        <v>379</v>
      </c>
      <c r="K305" s="166">
        <v>4</v>
      </c>
      <c r="L305" s="267">
        <v>0</v>
      </c>
      <c r="M305" s="267"/>
      <c r="N305" s="268">
        <f>ROUND(L305*K305,2)</f>
        <v>0</v>
      </c>
      <c r="O305" s="268"/>
      <c r="P305" s="268"/>
      <c r="Q305" s="268"/>
      <c r="R305" s="137"/>
      <c r="T305" s="167" t="s">
        <v>5</v>
      </c>
      <c r="U305" s="46" t="s">
        <v>41</v>
      </c>
      <c r="V305" s="38"/>
      <c r="W305" s="168">
        <f>V305*K305</f>
        <v>0</v>
      </c>
      <c r="X305" s="168">
        <v>9.1800000000000007E-3</v>
      </c>
      <c r="Y305" s="168">
        <f>X305*K305</f>
        <v>3.6720000000000003E-2</v>
      </c>
      <c r="Z305" s="168">
        <v>0</v>
      </c>
      <c r="AA305" s="169">
        <f>Z305*K305</f>
        <v>0</v>
      </c>
      <c r="AR305" s="21" t="s">
        <v>161</v>
      </c>
      <c r="AT305" s="21" t="s">
        <v>157</v>
      </c>
      <c r="AU305" s="21" t="s">
        <v>103</v>
      </c>
      <c r="AY305" s="21" t="s">
        <v>155</v>
      </c>
      <c r="BE305" s="108">
        <f>IF(U305="základní",N305,0)</f>
        <v>0</v>
      </c>
      <c r="BF305" s="108">
        <f>IF(U305="snížená",N305,0)</f>
        <v>0</v>
      </c>
      <c r="BG305" s="108">
        <f>IF(U305="zákl. přenesená",N305,0)</f>
        <v>0</v>
      </c>
      <c r="BH305" s="108">
        <f>IF(U305="sníž. přenesená",N305,0)</f>
        <v>0</v>
      </c>
      <c r="BI305" s="108">
        <f>IF(U305="nulová",N305,0)</f>
        <v>0</v>
      </c>
      <c r="BJ305" s="21" t="s">
        <v>84</v>
      </c>
      <c r="BK305" s="108">
        <f>ROUND(L305*K305,2)</f>
        <v>0</v>
      </c>
      <c r="BL305" s="21" t="s">
        <v>161</v>
      </c>
      <c r="BM305" s="21" t="s">
        <v>522</v>
      </c>
    </row>
    <row r="306" spans="2:65" s="1" customFormat="1" ht="25.5" customHeight="1">
      <c r="B306" s="134"/>
      <c r="C306" s="193" t="s">
        <v>523</v>
      </c>
      <c r="D306" s="193" t="s">
        <v>236</v>
      </c>
      <c r="E306" s="194" t="s">
        <v>524</v>
      </c>
      <c r="F306" s="279" t="s">
        <v>525</v>
      </c>
      <c r="G306" s="279"/>
      <c r="H306" s="279"/>
      <c r="I306" s="279"/>
      <c r="J306" s="195" t="s">
        <v>379</v>
      </c>
      <c r="K306" s="196">
        <v>4.04</v>
      </c>
      <c r="L306" s="280">
        <v>0</v>
      </c>
      <c r="M306" s="280"/>
      <c r="N306" s="281">
        <f>ROUND(L306*K306,2)</f>
        <v>0</v>
      </c>
      <c r="O306" s="268"/>
      <c r="P306" s="268"/>
      <c r="Q306" s="268"/>
      <c r="R306" s="137"/>
      <c r="T306" s="167" t="s">
        <v>5</v>
      </c>
      <c r="U306" s="46" t="s">
        <v>41</v>
      </c>
      <c r="V306" s="38"/>
      <c r="W306" s="168">
        <f>V306*K306</f>
        <v>0</v>
      </c>
      <c r="X306" s="168">
        <v>7.2999999999999995E-2</v>
      </c>
      <c r="Y306" s="168">
        <f>X306*K306</f>
        <v>0.29491999999999996</v>
      </c>
      <c r="Z306" s="168">
        <v>0</v>
      </c>
      <c r="AA306" s="169">
        <f>Z306*K306</f>
        <v>0</v>
      </c>
      <c r="AR306" s="21" t="s">
        <v>240</v>
      </c>
      <c r="AT306" s="21" t="s">
        <v>236</v>
      </c>
      <c r="AU306" s="21" t="s">
        <v>103</v>
      </c>
      <c r="AY306" s="21" t="s">
        <v>155</v>
      </c>
      <c r="BE306" s="108">
        <f>IF(U306="základní",N306,0)</f>
        <v>0</v>
      </c>
      <c r="BF306" s="108">
        <f>IF(U306="snížená",N306,0)</f>
        <v>0</v>
      </c>
      <c r="BG306" s="108">
        <f>IF(U306="zákl. přenesená",N306,0)</f>
        <v>0</v>
      </c>
      <c r="BH306" s="108">
        <f>IF(U306="sníž. přenesená",N306,0)</f>
        <v>0</v>
      </c>
      <c r="BI306" s="108">
        <f>IF(U306="nulová",N306,0)</f>
        <v>0</v>
      </c>
      <c r="BJ306" s="21" t="s">
        <v>84</v>
      </c>
      <c r="BK306" s="108">
        <f>ROUND(L306*K306,2)</f>
        <v>0</v>
      </c>
      <c r="BL306" s="21" t="s">
        <v>161</v>
      </c>
      <c r="BM306" s="21" t="s">
        <v>526</v>
      </c>
    </row>
    <row r="307" spans="2:65" s="1" customFormat="1" ht="25.5" customHeight="1">
      <c r="B307" s="134"/>
      <c r="C307" s="163" t="s">
        <v>527</v>
      </c>
      <c r="D307" s="163" t="s">
        <v>157</v>
      </c>
      <c r="E307" s="164" t="s">
        <v>283</v>
      </c>
      <c r="F307" s="266" t="s">
        <v>284</v>
      </c>
      <c r="G307" s="266"/>
      <c r="H307" s="266"/>
      <c r="I307" s="266"/>
      <c r="J307" s="165" t="s">
        <v>169</v>
      </c>
      <c r="K307" s="166">
        <v>0.11799999999999999</v>
      </c>
      <c r="L307" s="267">
        <v>0</v>
      </c>
      <c r="M307" s="267"/>
      <c r="N307" s="268">
        <f>ROUND(L307*K307,2)</f>
        <v>0</v>
      </c>
      <c r="O307" s="268"/>
      <c r="P307" s="268"/>
      <c r="Q307" s="268"/>
      <c r="R307" s="137"/>
      <c r="T307" s="167" t="s">
        <v>5</v>
      </c>
      <c r="U307" s="46" t="s">
        <v>41</v>
      </c>
      <c r="V307" s="38"/>
      <c r="W307" s="168">
        <f>V307*K307</f>
        <v>0</v>
      </c>
      <c r="X307" s="168">
        <v>1.8907700000000001</v>
      </c>
      <c r="Y307" s="168">
        <f>X307*K307</f>
        <v>0.22311085999999999</v>
      </c>
      <c r="Z307" s="168">
        <v>0</v>
      </c>
      <c r="AA307" s="169">
        <f>Z307*K307</f>
        <v>0</v>
      </c>
      <c r="AR307" s="21" t="s">
        <v>161</v>
      </c>
      <c r="AT307" s="21" t="s">
        <v>157</v>
      </c>
      <c r="AU307" s="21" t="s">
        <v>103</v>
      </c>
      <c r="AY307" s="21" t="s">
        <v>155</v>
      </c>
      <c r="BE307" s="108">
        <f>IF(U307="základní",N307,0)</f>
        <v>0</v>
      </c>
      <c r="BF307" s="108">
        <f>IF(U307="snížená",N307,0)</f>
        <v>0</v>
      </c>
      <c r="BG307" s="108">
        <f>IF(U307="zákl. přenesená",N307,0)</f>
        <v>0</v>
      </c>
      <c r="BH307" s="108">
        <f>IF(U307="sníž. přenesená",N307,0)</f>
        <v>0</v>
      </c>
      <c r="BI307" s="108">
        <f>IF(U307="nulová",N307,0)</f>
        <v>0</v>
      </c>
      <c r="BJ307" s="21" t="s">
        <v>84</v>
      </c>
      <c r="BK307" s="108">
        <f>ROUND(L307*K307,2)</f>
        <v>0</v>
      </c>
      <c r="BL307" s="21" t="s">
        <v>161</v>
      </c>
      <c r="BM307" s="21" t="s">
        <v>528</v>
      </c>
    </row>
    <row r="308" spans="2:65" s="10" customFormat="1" ht="16.5" customHeight="1">
      <c r="B308" s="170"/>
      <c r="C308" s="171"/>
      <c r="D308" s="171"/>
      <c r="E308" s="172" t="s">
        <v>5</v>
      </c>
      <c r="F308" s="269" t="s">
        <v>529</v>
      </c>
      <c r="G308" s="270"/>
      <c r="H308" s="270"/>
      <c r="I308" s="270"/>
      <c r="J308" s="171"/>
      <c r="K308" s="173">
        <v>0.11799999999999999</v>
      </c>
      <c r="L308" s="171"/>
      <c r="M308" s="171"/>
      <c r="N308" s="171"/>
      <c r="O308" s="171"/>
      <c r="P308" s="171"/>
      <c r="Q308" s="171"/>
      <c r="R308" s="174"/>
      <c r="T308" s="175"/>
      <c r="U308" s="171"/>
      <c r="V308" s="171"/>
      <c r="W308" s="171"/>
      <c r="X308" s="171"/>
      <c r="Y308" s="171"/>
      <c r="Z308" s="171"/>
      <c r="AA308" s="176"/>
      <c r="AT308" s="177" t="s">
        <v>164</v>
      </c>
      <c r="AU308" s="177" t="s">
        <v>103</v>
      </c>
      <c r="AV308" s="10" t="s">
        <v>103</v>
      </c>
      <c r="AW308" s="10" t="s">
        <v>165</v>
      </c>
      <c r="AX308" s="10" t="s">
        <v>84</v>
      </c>
      <c r="AY308" s="177" t="s">
        <v>155</v>
      </c>
    </row>
    <row r="309" spans="2:65" s="1" customFormat="1" ht="25.5" customHeight="1">
      <c r="B309" s="134"/>
      <c r="C309" s="163" t="s">
        <v>530</v>
      </c>
      <c r="D309" s="163" t="s">
        <v>157</v>
      </c>
      <c r="E309" s="164" t="s">
        <v>531</v>
      </c>
      <c r="F309" s="266" t="s">
        <v>532</v>
      </c>
      <c r="G309" s="266"/>
      <c r="H309" s="266"/>
      <c r="I309" s="266"/>
      <c r="J309" s="165" t="s">
        <v>169</v>
      </c>
      <c r="K309" s="166">
        <v>0.26600000000000001</v>
      </c>
      <c r="L309" s="267">
        <v>0</v>
      </c>
      <c r="M309" s="267"/>
      <c r="N309" s="268">
        <f>ROUND(L309*K309,2)</f>
        <v>0</v>
      </c>
      <c r="O309" s="268"/>
      <c r="P309" s="268"/>
      <c r="Q309" s="268"/>
      <c r="R309" s="137"/>
      <c r="T309" s="167" t="s">
        <v>5</v>
      </c>
      <c r="U309" s="46" t="s">
        <v>41</v>
      </c>
      <c r="V309" s="38"/>
      <c r="W309" s="168">
        <f>V309*K309</f>
        <v>0</v>
      </c>
      <c r="X309" s="168">
        <v>2.27868</v>
      </c>
      <c r="Y309" s="168">
        <f>X309*K309</f>
        <v>0.60612888000000009</v>
      </c>
      <c r="Z309" s="168">
        <v>0</v>
      </c>
      <c r="AA309" s="169">
        <f>Z309*K309</f>
        <v>0</v>
      </c>
      <c r="AR309" s="21" t="s">
        <v>161</v>
      </c>
      <c r="AT309" s="21" t="s">
        <v>157</v>
      </c>
      <c r="AU309" s="21" t="s">
        <v>103</v>
      </c>
      <c r="AY309" s="21" t="s">
        <v>155</v>
      </c>
      <c r="BE309" s="108">
        <f>IF(U309="základní",N309,0)</f>
        <v>0</v>
      </c>
      <c r="BF309" s="108">
        <f>IF(U309="snížená",N309,0)</f>
        <v>0</v>
      </c>
      <c r="BG309" s="108">
        <f>IF(U309="zákl. přenesená",N309,0)</f>
        <v>0</v>
      </c>
      <c r="BH309" s="108">
        <f>IF(U309="sníž. přenesená",N309,0)</f>
        <v>0</v>
      </c>
      <c r="BI309" s="108">
        <f>IF(U309="nulová",N309,0)</f>
        <v>0</v>
      </c>
      <c r="BJ309" s="21" t="s">
        <v>84</v>
      </c>
      <c r="BK309" s="108">
        <f>ROUND(L309*K309,2)</f>
        <v>0</v>
      </c>
      <c r="BL309" s="21" t="s">
        <v>161</v>
      </c>
      <c r="BM309" s="21" t="s">
        <v>533</v>
      </c>
    </row>
    <row r="310" spans="2:65" s="10" customFormat="1" ht="16.5" customHeight="1">
      <c r="B310" s="170"/>
      <c r="C310" s="171"/>
      <c r="D310" s="171"/>
      <c r="E310" s="172" t="s">
        <v>5</v>
      </c>
      <c r="F310" s="269" t="s">
        <v>534</v>
      </c>
      <c r="G310" s="270"/>
      <c r="H310" s="270"/>
      <c r="I310" s="270"/>
      <c r="J310" s="171"/>
      <c r="K310" s="173">
        <v>0.26550000000000001</v>
      </c>
      <c r="L310" s="171"/>
      <c r="M310" s="171"/>
      <c r="N310" s="171"/>
      <c r="O310" s="171"/>
      <c r="P310" s="171"/>
      <c r="Q310" s="171"/>
      <c r="R310" s="174"/>
      <c r="T310" s="175"/>
      <c r="U310" s="171"/>
      <c r="V310" s="171"/>
      <c r="W310" s="171"/>
      <c r="X310" s="171"/>
      <c r="Y310" s="171"/>
      <c r="Z310" s="171"/>
      <c r="AA310" s="176"/>
      <c r="AT310" s="177" t="s">
        <v>164</v>
      </c>
      <c r="AU310" s="177" t="s">
        <v>103</v>
      </c>
      <c r="AV310" s="10" t="s">
        <v>103</v>
      </c>
      <c r="AW310" s="10" t="s">
        <v>165</v>
      </c>
      <c r="AX310" s="10" t="s">
        <v>84</v>
      </c>
      <c r="AY310" s="177" t="s">
        <v>155</v>
      </c>
    </row>
    <row r="311" spans="2:65" s="1" customFormat="1" ht="25.5" customHeight="1">
      <c r="B311" s="134"/>
      <c r="C311" s="163" t="s">
        <v>535</v>
      </c>
      <c r="D311" s="163" t="s">
        <v>157</v>
      </c>
      <c r="E311" s="164" t="s">
        <v>536</v>
      </c>
      <c r="F311" s="266" t="s">
        <v>537</v>
      </c>
      <c r="G311" s="266"/>
      <c r="H311" s="266"/>
      <c r="I311" s="266"/>
      <c r="J311" s="165" t="s">
        <v>169</v>
      </c>
      <c r="K311" s="166">
        <v>0.26600000000000001</v>
      </c>
      <c r="L311" s="267">
        <v>0</v>
      </c>
      <c r="M311" s="267"/>
      <c r="N311" s="268">
        <f>ROUND(L311*K311,2)</f>
        <v>0</v>
      </c>
      <c r="O311" s="268"/>
      <c r="P311" s="268"/>
      <c r="Q311" s="268"/>
      <c r="R311" s="137"/>
      <c r="T311" s="167" t="s">
        <v>5</v>
      </c>
      <c r="U311" s="46" t="s">
        <v>41</v>
      </c>
      <c r="V311" s="38"/>
      <c r="W311" s="168">
        <f>V311*K311</f>
        <v>0</v>
      </c>
      <c r="X311" s="168">
        <v>0</v>
      </c>
      <c r="Y311" s="168">
        <f>X311*K311</f>
        <v>0</v>
      </c>
      <c r="Z311" s="168">
        <v>0</v>
      </c>
      <c r="AA311" s="169">
        <f>Z311*K311</f>
        <v>0</v>
      </c>
      <c r="AR311" s="21" t="s">
        <v>161</v>
      </c>
      <c r="AT311" s="21" t="s">
        <v>157</v>
      </c>
      <c r="AU311" s="21" t="s">
        <v>103</v>
      </c>
      <c r="AY311" s="21" t="s">
        <v>155</v>
      </c>
      <c r="BE311" s="108">
        <f>IF(U311="základní",N311,0)</f>
        <v>0</v>
      </c>
      <c r="BF311" s="108">
        <f>IF(U311="snížená",N311,0)</f>
        <v>0</v>
      </c>
      <c r="BG311" s="108">
        <f>IF(U311="zákl. přenesená",N311,0)</f>
        <v>0</v>
      </c>
      <c r="BH311" s="108">
        <f>IF(U311="sníž. přenesená",N311,0)</f>
        <v>0</v>
      </c>
      <c r="BI311" s="108">
        <f>IF(U311="nulová",N311,0)</f>
        <v>0</v>
      </c>
      <c r="BJ311" s="21" t="s">
        <v>84</v>
      </c>
      <c r="BK311" s="108">
        <f>ROUND(L311*K311,2)</f>
        <v>0</v>
      </c>
      <c r="BL311" s="21" t="s">
        <v>161</v>
      </c>
      <c r="BM311" s="21" t="s">
        <v>538</v>
      </c>
    </row>
    <row r="312" spans="2:65" s="1" customFormat="1" ht="25.5" customHeight="1">
      <c r="B312" s="134"/>
      <c r="C312" s="163" t="s">
        <v>10</v>
      </c>
      <c r="D312" s="163" t="s">
        <v>157</v>
      </c>
      <c r="E312" s="164" t="s">
        <v>539</v>
      </c>
      <c r="F312" s="266" t="s">
        <v>540</v>
      </c>
      <c r="G312" s="266"/>
      <c r="H312" s="266"/>
      <c r="I312" s="266"/>
      <c r="J312" s="165" t="s">
        <v>169</v>
      </c>
      <c r="K312" s="166">
        <v>0.36599999999999999</v>
      </c>
      <c r="L312" s="267">
        <v>0</v>
      </c>
      <c r="M312" s="267"/>
      <c r="N312" s="268">
        <f>ROUND(L312*K312,2)</f>
        <v>0</v>
      </c>
      <c r="O312" s="268"/>
      <c r="P312" s="268"/>
      <c r="Q312" s="268"/>
      <c r="R312" s="137"/>
      <c r="T312" s="167" t="s">
        <v>5</v>
      </c>
      <c r="U312" s="46" t="s">
        <v>41</v>
      </c>
      <c r="V312" s="38"/>
      <c r="W312" s="168">
        <f>V312*K312</f>
        <v>0</v>
      </c>
      <c r="X312" s="168">
        <v>0</v>
      </c>
      <c r="Y312" s="168">
        <f>X312*K312</f>
        <v>0</v>
      </c>
      <c r="Z312" s="168">
        <v>0</v>
      </c>
      <c r="AA312" s="169">
        <f>Z312*K312</f>
        <v>0</v>
      </c>
      <c r="AR312" s="21" t="s">
        <v>161</v>
      </c>
      <c r="AT312" s="21" t="s">
        <v>157</v>
      </c>
      <c r="AU312" s="21" t="s">
        <v>103</v>
      </c>
      <c r="AY312" s="21" t="s">
        <v>155</v>
      </c>
      <c r="BE312" s="108">
        <f>IF(U312="základní",N312,0)</f>
        <v>0</v>
      </c>
      <c r="BF312" s="108">
        <f>IF(U312="snížená",N312,0)</f>
        <v>0</v>
      </c>
      <c r="BG312" s="108">
        <f>IF(U312="zákl. přenesená",N312,0)</f>
        <v>0</v>
      </c>
      <c r="BH312" s="108">
        <f>IF(U312="sníž. přenesená",N312,0)</f>
        <v>0</v>
      </c>
      <c r="BI312" s="108">
        <f>IF(U312="nulová",N312,0)</f>
        <v>0</v>
      </c>
      <c r="BJ312" s="21" t="s">
        <v>84</v>
      </c>
      <c r="BK312" s="108">
        <f>ROUND(L312*K312,2)</f>
        <v>0</v>
      </c>
      <c r="BL312" s="21" t="s">
        <v>161</v>
      </c>
      <c r="BM312" s="21" t="s">
        <v>541</v>
      </c>
    </row>
    <row r="313" spans="2:65" s="10" customFormat="1" ht="16.5" customHeight="1">
      <c r="B313" s="170"/>
      <c r="C313" s="171"/>
      <c r="D313" s="171"/>
      <c r="E313" s="172" t="s">
        <v>5</v>
      </c>
      <c r="F313" s="269" t="s">
        <v>542</v>
      </c>
      <c r="G313" s="270"/>
      <c r="H313" s="270"/>
      <c r="I313" s="270"/>
      <c r="J313" s="171"/>
      <c r="K313" s="173">
        <v>0.36580000000000001</v>
      </c>
      <c r="L313" s="171"/>
      <c r="M313" s="171"/>
      <c r="N313" s="171"/>
      <c r="O313" s="171"/>
      <c r="P313" s="171"/>
      <c r="Q313" s="171"/>
      <c r="R313" s="174"/>
      <c r="T313" s="175"/>
      <c r="U313" s="171"/>
      <c r="V313" s="171"/>
      <c r="W313" s="171"/>
      <c r="X313" s="171"/>
      <c r="Y313" s="171"/>
      <c r="Z313" s="171"/>
      <c r="AA313" s="176"/>
      <c r="AT313" s="177" t="s">
        <v>164</v>
      </c>
      <c r="AU313" s="177" t="s">
        <v>103</v>
      </c>
      <c r="AV313" s="10" t="s">
        <v>103</v>
      </c>
      <c r="AW313" s="10" t="s">
        <v>165</v>
      </c>
      <c r="AX313" s="10" t="s">
        <v>84</v>
      </c>
      <c r="AY313" s="177" t="s">
        <v>155</v>
      </c>
    </row>
    <row r="314" spans="2:65" s="1" customFormat="1" ht="25.5" customHeight="1">
      <c r="B314" s="134"/>
      <c r="C314" s="163" t="s">
        <v>543</v>
      </c>
      <c r="D314" s="163" t="s">
        <v>157</v>
      </c>
      <c r="E314" s="164" t="s">
        <v>544</v>
      </c>
      <c r="F314" s="266" t="s">
        <v>545</v>
      </c>
      <c r="G314" s="266"/>
      <c r="H314" s="266"/>
      <c r="I314" s="266"/>
      <c r="J314" s="165" t="s">
        <v>379</v>
      </c>
      <c r="K314" s="166">
        <v>1</v>
      </c>
      <c r="L314" s="267">
        <v>0</v>
      </c>
      <c r="M314" s="267"/>
      <c r="N314" s="268">
        <f>ROUND(L314*K314,2)</f>
        <v>0</v>
      </c>
      <c r="O314" s="268"/>
      <c r="P314" s="268"/>
      <c r="Q314" s="268"/>
      <c r="R314" s="137"/>
      <c r="T314" s="167" t="s">
        <v>5</v>
      </c>
      <c r="U314" s="46" t="s">
        <v>41</v>
      </c>
      <c r="V314" s="38"/>
      <c r="W314" s="168">
        <f>V314*K314</f>
        <v>0</v>
      </c>
      <c r="X314" s="168">
        <v>2.137E-2</v>
      </c>
      <c r="Y314" s="168">
        <f>X314*K314</f>
        <v>2.137E-2</v>
      </c>
      <c r="Z314" s="168">
        <v>0</v>
      </c>
      <c r="AA314" s="169">
        <f>Z314*K314</f>
        <v>0</v>
      </c>
      <c r="AR314" s="21" t="s">
        <v>161</v>
      </c>
      <c r="AT314" s="21" t="s">
        <v>157</v>
      </c>
      <c r="AU314" s="21" t="s">
        <v>103</v>
      </c>
      <c r="AY314" s="21" t="s">
        <v>155</v>
      </c>
      <c r="BE314" s="108">
        <f>IF(U314="základní",N314,0)</f>
        <v>0</v>
      </c>
      <c r="BF314" s="108">
        <f>IF(U314="snížená",N314,0)</f>
        <v>0</v>
      </c>
      <c r="BG314" s="108">
        <f>IF(U314="zákl. přenesená",N314,0)</f>
        <v>0</v>
      </c>
      <c r="BH314" s="108">
        <f>IF(U314="sníž. přenesená",N314,0)</f>
        <v>0</v>
      </c>
      <c r="BI314" s="108">
        <f>IF(U314="nulová",N314,0)</f>
        <v>0</v>
      </c>
      <c r="BJ314" s="21" t="s">
        <v>84</v>
      </c>
      <c r="BK314" s="108">
        <f>ROUND(L314*K314,2)</f>
        <v>0</v>
      </c>
      <c r="BL314" s="21" t="s">
        <v>161</v>
      </c>
      <c r="BM314" s="21" t="s">
        <v>546</v>
      </c>
    </row>
    <row r="315" spans="2:65" s="1" customFormat="1" ht="25.5" customHeight="1">
      <c r="B315" s="134"/>
      <c r="C315" s="163" t="s">
        <v>547</v>
      </c>
      <c r="D315" s="163" t="s">
        <v>157</v>
      </c>
      <c r="E315" s="164" t="s">
        <v>548</v>
      </c>
      <c r="F315" s="266" t="s">
        <v>549</v>
      </c>
      <c r="G315" s="266"/>
      <c r="H315" s="266"/>
      <c r="I315" s="266"/>
      <c r="J315" s="165" t="s">
        <v>379</v>
      </c>
      <c r="K315" s="166">
        <v>1</v>
      </c>
      <c r="L315" s="267">
        <v>0</v>
      </c>
      <c r="M315" s="267"/>
      <c r="N315" s="268">
        <f>ROUND(L315*K315,2)</f>
        <v>0</v>
      </c>
      <c r="O315" s="268"/>
      <c r="P315" s="268"/>
      <c r="Q315" s="268"/>
      <c r="R315" s="137"/>
      <c r="T315" s="167" t="s">
        <v>5</v>
      </c>
      <c r="U315" s="46" t="s">
        <v>41</v>
      </c>
      <c r="V315" s="38"/>
      <c r="W315" s="168">
        <f>V315*K315</f>
        <v>0</v>
      </c>
      <c r="X315" s="168">
        <v>1.4239999999999999E-2</v>
      </c>
      <c r="Y315" s="168">
        <f>X315*K315</f>
        <v>1.4239999999999999E-2</v>
      </c>
      <c r="Z315" s="168">
        <v>0</v>
      </c>
      <c r="AA315" s="169">
        <f>Z315*K315</f>
        <v>0</v>
      </c>
      <c r="AR315" s="21" t="s">
        <v>161</v>
      </c>
      <c r="AT315" s="21" t="s">
        <v>157</v>
      </c>
      <c r="AU315" s="21" t="s">
        <v>103</v>
      </c>
      <c r="AY315" s="21" t="s">
        <v>155</v>
      </c>
      <c r="BE315" s="108">
        <f>IF(U315="základní",N315,0)</f>
        <v>0</v>
      </c>
      <c r="BF315" s="108">
        <f>IF(U315="snížená",N315,0)</f>
        <v>0</v>
      </c>
      <c r="BG315" s="108">
        <f>IF(U315="zákl. přenesená",N315,0)</f>
        <v>0</v>
      </c>
      <c r="BH315" s="108">
        <f>IF(U315="sníž. přenesená",N315,0)</f>
        <v>0</v>
      </c>
      <c r="BI315" s="108">
        <f>IF(U315="nulová",N315,0)</f>
        <v>0</v>
      </c>
      <c r="BJ315" s="21" t="s">
        <v>84</v>
      </c>
      <c r="BK315" s="108">
        <f>ROUND(L315*K315,2)</f>
        <v>0</v>
      </c>
      <c r="BL315" s="21" t="s">
        <v>161</v>
      </c>
      <c r="BM315" s="21" t="s">
        <v>550</v>
      </c>
    </row>
    <row r="316" spans="2:65" s="10" customFormat="1" ht="16.5" customHeight="1">
      <c r="B316" s="170"/>
      <c r="C316" s="171"/>
      <c r="D316" s="171"/>
      <c r="E316" s="172" t="s">
        <v>5</v>
      </c>
      <c r="F316" s="269" t="s">
        <v>551</v>
      </c>
      <c r="G316" s="270"/>
      <c r="H316" s="270"/>
      <c r="I316" s="270"/>
      <c r="J316" s="171"/>
      <c r="K316" s="173">
        <v>1</v>
      </c>
      <c r="L316" s="171"/>
      <c r="M316" s="171"/>
      <c r="N316" s="171"/>
      <c r="O316" s="171"/>
      <c r="P316" s="171"/>
      <c r="Q316" s="171"/>
      <c r="R316" s="174"/>
      <c r="T316" s="175"/>
      <c r="U316" s="171"/>
      <c r="V316" s="171"/>
      <c r="W316" s="171"/>
      <c r="X316" s="171"/>
      <c r="Y316" s="171"/>
      <c r="Z316" s="171"/>
      <c r="AA316" s="176"/>
      <c r="AT316" s="177" t="s">
        <v>164</v>
      </c>
      <c r="AU316" s="177" t="s">
        <v>103</v>
      </c>
      <c r="AV316" s="10" t="s">
        <v>103</v>
      </c>
      <c r="AW316" s="10" t="s">
        <v>165</v>
      </c>
      <c r="AX316" s="10" t="s">
        <v>84</v>
      </c>
      <c r="AY316" s="177" t="s">
        <v>155</v>
      </c>
    </row>
    <row r="317" spans="2:65" s="1" customFormat="1" ht="25.5" customHeight="1">
      <c r="B317" s="134"/>
      <c r="C317" s="193" t="s">
        <v>552</v>
      </c>
      <c r="D317" s="193" t="s">
        <v>236</v>
      </c>
      <c r="E317" s="194" t="s">
        <v>553</v>
      </c>
      <c r="F317" s="279" t="s">
        <v>554</v>
      </c>
      <c r="G317" s="279"/>
      <c r="H317" s="279"/>
      <c r="I317" s="279"/>
      <c r="J317" s="195" t="s">
        <v>555</v>
      </c>
      <c r="K317" s="196">
        <v>1.01</v>
      </c>
      <c r="L317" s="280">
        <v>0</v>
      </c>
      <c r="M317" s="280"/>
      <c r="N317" s="281">
        <f>ROUND(L317*K317,2)</f>
        <v>0</v>
      </c>
      <c r="O317" s="268"/>
      <c r="P317" s="268"/>
      <c r="Q317" s="268"/>
      <c r="R317" s="137"/>
      <c r="T317" s="167" t="s">
        <v>5</v>
      </c>
      <c r="U317" s="46" t="s">
        <v>41</v>
      </c>
      <c r="V317" s="38"/>
      <c r="W317" s="168">
        <f>V317*K317</f>
        <v>0</v>
      </c>
      <c r="X317" s="168">
        <v>0.46</v>
      </c>
      <c r="Y317" s="168">
        <f>X317*K317</f>
        <v>0.46460000000000001</v>
      </c>
      <c r="Z317" s="168">
        <v>0</v>
      </c>
      <c r="AA317" s="169">
        <f>Z317*K317</f>
        <v>0</v>
      </c>
      <c r="AR317" s="21" t="s">
        <v>240</v>
      </c>
      <c r="AT317" s="21" t="s">
        <v>236</v>
      </c>
      <c r="AU317" s="21" t="s">
        <v>103</v>
      </c>
      <c r="AY317" s="21" t="s">
        <v>155</v>
      </c>
      <c r="BE317" s="108">
        <f>IF(U317="základní",N317,0)</f>
        <v>0</v>
      </c>
      <c r="BF317" s="108">
        <f>IF(U317="snížená",N317,0)</f>
        <v>0</v>
      </c>
      <c r="BG317" s="108">
        <f>IF(U317="zákl. přenesená",N317,0)</f>
        <v>0</v>
      </c>
      <c r="BH317" s="108">
        <f>IF(U317="sníž. přenesená",N317,0)</f>
        <v>0</v>
      </c>
      <c r="BI317" s="108">
        <f>IF(U317="nulová",N317,0)</f>
        <v>0</v>
      </c>
      <c r="BJ317" s="21" t="s">
        <v>84</v>
      </c>
      <c r="BK317" s="108">
        <f>ROUND(L317*K317,2)</f>
        <v>0</v>
      </c>
      <c r="BL317" s="21" t="s">
        <v>161</v>
      </c>
      <c r="BM317" s="21" t="s">
        <v>556</v>
      </c>
    </row>
    <row r="318" spans="2:65" s="1" customFormat="1" ht="25.5" customHeight="1">
      <c r="B318" s="134"/>
      <c r="C318" s="193" t="s">
        <v>557</v>
      </c>
      <c r="D318" s="193" t="s">
        <v>236</v>
      </c>
      <c r="E318" s="194" t="s">
        <v>558</v>
      </c>
      <c r="F318" s="279" t="s">
        <v>559</v>
      </c>
      <c r="G318" s="279"/>
      <c r="H318" s="279"/>
      <c r="I318" s="279"/>
      <c r="J318" s="195" t="s">
        <v>555</v>
      </c>
      <c r="K318" s="196">
        <v>1.01</v>
      </c>
      <c r="L318" s="280">
        <v>0</v>
      </c>
      <c r="M318" s="280"/>
      <c r="N318" s="281">
        <f>ROUND(L318*K318,2)</f>
        <v>0</v>
      </c>
      <c r="O318" s="268"/>
      <c r="P318" s="268"/>
      <c r="Q318" s="268"/>
      <c r="R318" s="137"/>
      <c r="T318" s="167" t="s">
        <v>5</v>
      </c>
      <c r="U318" s="46" t="s">
        <v>41</v>
      </c>
      <c r="V318" s="38"/>
      <c r="W318" s="168">
        <f>V318*K318</f>
        <v>0</v>
      </c>
      <c r="X318" s="168">
        <v>2.3E-2</v>
      </c>
      <c r="Y318" s="168">
        <f>X318*K318</f>
        <v>2.3230000000000001E-2</v>
      </c>
      <c r="Z318" s="168">
        <v>0</v>
      </c>
      <c r="AA318" s="169">
        <f>Z318*K318</f>
        <v>0</v>
      </c>
      <c r="AR318" s="21" t="s">
        <v>240</v>
      </c>
      <c r="AT318" s="21" t="s">
        <v>236</v>
      </c>
      <c r="AU318" s="21" t="s">
        <v>103</v>
      </c>
      <c r="AY318" s="21" t="s">
        <v>155</v>
      </c>
      <c r="BE318" s="108">
        <f>IF(U318="základní",N318,0)</f>
        <v>0</v>
      </c>
      <c r="BF318" s="108">
        <f>IF(U318="snížená",N318,0)</f>
        <v>0</v>
      </c>
      <c r="BG318" s="108">
        <f>IF(U318="zákl. přenesená",N318,0)</f>
        <v>0</v>
      </c>
      <c r="BH318" s="108">
        <f>IF(U318="sníž. přenesená",N318,0)</f>
        <v>0</v>
      </c>
      <c r="BI318" s="108">
        <f>IF(U318="nulová",N318,0)</f>
        <v>0</v>
      </c>
      <c r="BJ318" s="21" t="s">
        <v>84</v>
      </c>
      <c r="BK318" s="108">
        <f>ROUND(L318*K318,2)</f>
        <v>0</v>
      </c>
      <c r="BL318" s="21" t="s">
        <v>161</v>
      </c>
      <c r="BM318" s="21" t="s">
        <v>560</v>
      </c>
    </row>
    <row r="319" spans="2:65" s="1" customFormat="1" ht="25.5" customHeight="1">
      <c r="B319" s="134"/>
      <c r="C319" s="163" t="s">
        <v>561</v>
      </c>
      <c r="D319" s="163" t="s">
        <v>157</v>
      </c>
      <c r="E319" s="164" t="s">
        <v>562</v>
      </c>
      <c r="F319" s="266" t="s">
        <v>563</v>
      </c>
      <c r="G319" s="266"/>
      <c r="H319" s="266"/>
      <c r="I319" s="266"/>
      <c r="J319" s="165" t="s">
        <v>252</v>
      </c>
      <c r="K319" s="166">
        <v>4.3499999999999996</v>
      </c>
      <c r="L319" s="267">
        <v>0</v>
      </c>
      <c r="M319" s="267"/>
      <c r="N319" s="268">
        <f>ROUND(L319*K319,2)</f>
        <v>0</v>
      </c>
      <c r="O319" s="268"/>
      <c r="P319" s="268"/>
      <c r="Q319" s="268"/>
      <c r="R319" s="137"/>
      <c r="T319" s="167" t="s">
        <v>5</v>
      </c>
      <c r="U319" s="46" t="s">
        <v>41</v>
      </c>
      <c r="V319" s="38"/>
      <c r="W319" s="168">
        <f>V319*K319</f>
        <v>0</v>
      </c>
      <c r="X319" s="168">
        <v>4.6499999999999996E-3</v>
      </c>
      <c r="Y319" s="168">
        <f>X319*K319</f>
        <v>2.0227499999999995E-2</v>
      </c>
      <c r="Z319" s="168">
        <v>0</v>
      </c>
      <c r="AA319" s="169">
        <f>Z319*K319</f>
        <v>0</v>
      </c>
      <c r="AR319" s="21" t="s">
        <v>161</v>
      </c>
      <c r="AT319" s="21" t="s">
        <v>157</v>
      </c>
      <c r="AU319" s="21" t="s">
        <v>103</v>
      </c>
      <c r="AY319" s="21" t="s">
        <v>155</v>
      </c>
      <c r="BE319" s="108">
        <f>IF(U319="základní",N319,0)</f>
        <v>0</v>
      </c>
      <c r="BF319" s="108">
        <f>IF(U319="snížená",N319,0)</f>
        <v>0</v>
      </c>
      <c r="BG319" s="108">
        <f>IF(U319="zákl. přenesená",N319,0)</f>
        <v>0</v>
      </c>
      <c r="BH319" s="108">
        <f>IF(U319="sníž. přenesená",N319,0)</f>
        <v>0</v>
      </c>
      <c r="BI319" s="108">
        <f>IF(U319="nulová",N319,0)</f>
        <v>0</v>
      </c>
      <c r="BJ319" s="21" t="s">
        <v>84</v>
      </c>
      <c r="BK319" s="108">
        <f>ROUND(L319*K319,2)</f>
        <v>0</v>
      </c>
      <c r="BL319" s="21" t="s">
        <v>161</v>
      </c>
      <c r="BM319" s="21" t="s">
        <v>564</v>
      </c>
    </row>
    <row r="320" spans="2:65" s="10" customFormat="1" ht="16.5" customHeight="1">
      <c r="B320" s="170"/>
      <c r="C320" s="171"/>
      <c r="D320" s="171"/>
      <c r="E320" s="172" t="s">
        <v>5</v>
      </c>
      <c r="F320" s="269" t="s">
        <v>565</v>
      </c>
      <c r="G320" s="270"/>
      <c r="H320" s="270"/>
      <c r="I320" s="270"/>
      <c r="J320" s="171"/>
      <c r="K320" s="173">
        <v>0.80400000000000005</v>
      </c>
      <c r="L320" s="171"/>
      <c r="M320" s="171"/>
      <c r="N320" s="171"/>
      <c r="O320" s="171"/>
      <c r="P320" s="171"/>
      <c r="Q320" s="171"/>
      <c r="R320" s="174"/>
      <c r="T320" s="175"/>
      <c r="U320" s="171"/>
      <c r="V320" s="171"/>
      <c r="W320" s="171"/>
      <c r="X320" s="171"/>
      <c r="Y320" s="171"/>
      <c r="Z320" s="171"/>
      <c r="AA320" s="176"/>
      <c r="AT320" s="177" t="s">
        <v>164</v>
      </c>
      <c r="AU320" s="177" t="s">
        <v>103</v>
      </c>
      <c r="AV320" s="10" t="s">
        <v>103</v>
      </c>
      <c r="AW320" s="10" t="s">
        <v>165</v>
      </c>
      <c r="AX320" s="10" t="s">
        <v>76</v>
      </c>
      <c r="AY320" s="177" t="s">
        <v>155</v>
      </c>
    </row>
    <row r="321" spans="2:65" s="10" customFormat="1" ht="16.5" customHeight="1">
      <c r="B321" s="170"/>
      <c r="C321" s="171"/>
      <c r="D321" s="171"/>
      <c r="E321" s="172" t="s">
        <v>5</v>
      </c>
      <c r="F321" s="271" t="s">
        <v>566</v>
      </c>
      <c r="G321" s="272"/>
      <c r="H321" s="272"/>
      <c r="I321" s="272"/>
      <c r="J321" s="171"/>
      <c r="K321" s="173">
        <v>3.5464000000000002</v>
      </c>
      <c r="L321" s="171"/>
      <c r="M321" s="171"/>
      <c r="N321" s="171"/>
      <c r="O321" s="171"/>
      <c r="P321" s="171"/>
      <c r="Q321" s="171"/>
      <c r="R321" s="174"/>
      <c r="T321" s="175"/>
      <c r="U321" s="171"/>
      <c r="V321" s="171"/>
      <c r="W321" s="171"/>
      <c r="X321" s="171"/>
      <c r="Y321" s="171"/>
      <c r="Z321" s="171"/>
      <c r="AA321" s="176"/>
      <c r="AT321" s="177" t="s">
        <v>164</v>
      </c>
      <c r="AU321" s="177" t="s">
        <v>103</v>
      </c>
      <c r="AV321" s="10" t="s">
        <v>103</v>
      </c>
      <c r="AW321" s="10" t="s">
        <v>165</v>
      </c>
      <c r="AX321" s="10" t="s">
        <v>76</v>
      </c>
      <c r="AY321" s="177" t="s">
        <v>155</v>
      </c>
    </row>
    <row r="322" spans="2:65" s="11" customFormat="1" ht="16.5" customHeight="1">
      <c r="B322" s="178"/>
      <c r="C322" s="179"/>
      <c r="D322" s="179"/>
      <c r="E322" s="180" t="s">
        <v>5</v>
      </c>
      <c r="F322" s="273" t="s">
        <v>177</v>
      </c>
      <c r="G322" s="274"/>
      <c r="H322" s="274"/>
      <c r="I322" s="274"/>
      <c r="J322" s="179"/>
      <c r="K322" s="181">
        <v>4.3503999999999996</v>
      </c>
      <c r="L322" s="179"/>
      <c r="M322" s="179"/>
      <c r="N322" s="179"/>
      <c r="O322" s="179"/>
      <c r="P322" s="179"/>
      <c r="Q322" s="179"/>
      <c r="R322" s="182"/>
      <c r="T322" s="183"/>
      <c r="U322" s="179"/>
      <c r="V322" s="179"/>
      <c r="W322" s="179"/>
      <c r="X322" s="179"/>
      <c r="Y322" s="179"/>
      <c r="Z322" s="179"/>
      <c r="AA322" s="184"/>
      <c r="AT322" s="185" t="s">
        <v>164</v>
      </c>
      <c r="AU322" s="185" t="s">
        <v>103</v>
      </c>
      <c r="AV322" s="11" t="s">
        <v>161</v>
      </c>
      <c r="AW322" s="11" t="s">
        <v>165</v>
      </c>
      <c r="AX322" s="11" t="s">
        <v>84</v>
      </c>
      <c r="AY322" s="185" t="s">
        <v>155</v>
      </c>
    </row>
    <row r="323" spans="2:65" s="1" customFormat="1" ht="25.5" customHeight="1">
      <c r="B323" s="134"/>
      <c r="C323" s="163" t="s">
        <v>567</v>
      </c>
      <c r="D323" s="163" t="s">
        <v>157</v>
      </c>
      <c r="E323" s="164" t="s">
        <v>568</v>
      </c>
      <c r="F323" s="266" t="s">
        <v>569</v>
      </c>
      <c r="G323" s="266"/>
      <c r="H323" s="266"/>
      <c r="I323" s="266"/>
      <c r="J323" s="165" t="s">
        <v>379</v>
      </c>
      <c r="K323" s="166">
        <v>1</v>
      </c>
      <c r="L323" s="267">
        <v>0</v>
      </c>
      <c r="M323" s="267"/>
      <c r="N323" s="268">
        <f>ROUND(L323*K323,2)</f>
        <v>0</v>
      </c>
      <c r="O323" s="268"/>
      <c r="P323" s="268"/>
      <c r="Q323" s="268"/>
      <c r="R323" s="137"/>
      <c r="T323" s="167" t="s">
        <v>5</v>
      </c>
      <c r="U323" s="46" t="s">
        <v>41</v>
      </c>
      <c r="V323" s="38"/>
      <c r="W323" s="168">
        <f>V323*K323</f>
        <v>0</v>
      </c>
      <c r="X323" s="168">
        <v>7.0200000000000002E-3</v>
      </c>
      <c r="Y323" s="168">
        <f>X323*K323</f>
        <v>7.0200000000000002E-3</v>
      </c>
      <c r="Z323" s="168">
        <v>0</v>
      </c>
      <c r="AA323" s="169">
        <f>Z323*K323</f>
        <v>0</v>
      </c>
      <c r="AR323" s="21" t="s">
        <v>161</v>
      </c>
      <c r="AT323" s="21" t="s">
        <v>157</v>
      </c>
      <c r="AU323" s="21" t="s">
        <v>103</v>
      </c>
      <c r="AY323" s="21" t="s">
        <v>155</v>
      </c>
      <c r="BE323" s="108">
        <f>IF(U323="základní",N323,0)</f>
        <v>0</v>
      </c>
      <c r="BF323" s="108">
        <f>IF(U323="snížená",N323,0)</f>
        <v>0</v>
      </c>
      <c r="BG323" s="108">
        <f>IF(U323="zákl. přenesená",N323,0)</f>
        <v>0</v>
      </c>
      <c r="BH323" s="108">
        <f>IF(U323="sníž. přenesená",N323,0)</f>
        <v>0</v>
      </c>
      <c r="BI323" s="108">
        <f>IF(U323="nulová",N323,0)</f>
        <v>0</v>
      </c>
      <c r="BJ323" s="21" t="s">
        <v>84</v>
      </c>
      <c r="BK323" s="108">
        <f>ROUND(L323*K323,2)</f>
        <v>0</v>
      </c>
      <c r="BL323" s="21" t="s">
        <v>161</v>
      </c>
      <c r="BM323" s="21" t="s">
        <v>570</v>
      </c>
    </row>
    <row r="324" spans="2:65" s="1" customFormat="1" ht="25.5" customHeight="1">
      <c r="B324" s="134"/>
      <c r="C324" s="193" t="s">
        <v>571</v>
      </c>
      <c r="D324" s="193" t="s">
        <v>236</v>
      </c>
      <c r="E324" s="194" t="s">
        <v>572</v>
      </c>
      <c r="F324" s="279" t="s">
        <v>573</v>
      </c>
      <c r="G324" s="279"/>
      <c r="H324" s="279"/>
      <c r="I324" s="279"/>
      <c r="J324" s="195" t="s">
        <v>555</v>
      </c>
      <c r="K324" s="196">
        <v>1</v>
      </c>
      <c r="L324" s="280">
        <v>0</v>
      </c>
      <c r="M324" s="280"/>
      <c r="N324" s="281">
        <f>ROUND(L324*K324,2)</f>
        <v>0</v>
      </c>
      <c r="O324" s="268"/>
      <c r="P324" s="268"/>
      <c r="Q324" s="268"/>
      <c r="R324" s="137"/>
      <c r="T324" s="167" t="s">
        <v>5</v>
      </c>
      <c r="U324" s="46" t="s">
        <v>41</v>
      </c>
      <c r="V324" s="38"/>
      <c r="W324" s="168">
        <f>V324*K324</f>
        <v>0</v>
      </c>
      <c r="X324" s="168">
        <v>0.08</v>
      </c>
      <c r="Y324" s="168">
        <f>X324*K324</f>
        <v>0.08</v>
      </c>
      <c r="Z324" s="168">
        <v>0</v>
      </c>
      <c r="AA324" s="169">
        <f>Z324*K324</f>
        <v>0</v>
      </c>
      <c r="AR324" s="21" t="s">
        <v>240</v>
      </c>
      <c r="AT324" s="21" t="s">
        <v>236</v>
      </c>
      <c r="AU324" s="21" t="s">
        <v>103</v>
      </c>
      <c r="AY324" s="21" t="s">
        <v>155</v>
      </c>
      <c r="BE324" s="108">
        <f>IF(U324="základní",N324,0)</f>
        <v>0</v>
      </c>
      <c r="BF324" s="108">
        <f>IF(U324="snížená",N324,0)</f>
        <v>0</v>
      </c>
      <c r="BG324" s="108">
        <f>IF(U324="zákl. přenesená",N324,0)</f>
        <v>0</v>
      </c>
      <c r="BH324" s="108">
        <f>IF(U324="sníž. přenesená",N324,0)</f>
        <v>0</v>
      </c>
      <c r="BI324" s="108">
        <f>IF(U324="nulová",N324,0)</f>
        <v>0</v>
      </c>
      <c r="BJ324" s="21" t="s">
        <v>84</v>
      </c>
      <c r="BK324" s="108">
        <f>ROUND(L324*K324,2)</f>
        <v>0</v>
      </c>
      <c r="BL324" s="21" t="s">
        <v>161</v>
      </c>
      <c r="BM324" s="21" t="s">
        <v>574</v>
      </c>
    </row>
    <row r="325" spans="2:65" s="9" customFormat="1" ht="29.85" customHeight="1">
      <c r="B325" s="152"/>
      <c r="C325" s="153"/>
      <c r="D325" s="162" t="s">
        <v>123</v>
      </c>
      <c r="E325" s="162"/>
      <c r="F325" s="162"/>
      <c r="G325" s="162"/>
      <c r="H325" s="162"/>
      <c r="I325" s="162"/>
      <c r="J325" s="162"/>
      <c r="K325" s="162"/>
      <c r="L325" s="162"/>
      <c r="M325" s="162"/>
      <c r="N325" s="287">
        <f>BK325</f>
        <v>0</v>
      </c>
      <c r="O325" s="288"/>
      <c r="P325" s="288"/>
      <c r="Q325" s="288"/>
      <c r="R325" s="155"/>
      <c r="T325" s="156"/>
      <c r="U325" s="153"/>
      <c r="V325" s="153"/>
      <c r="W325" s="157">
        <f>SUM(W326:W335)</f>
        <v>0</v>
      </c>
      <c r="X325" s="153"/>
      <c r="Y325" s="157">
        <f>SUM(Y326:Y335)</f>
        <v>0</v>
      </c>
      <c r="Z325" s="153"/>
      <c r="AA325" s="158">
        <f>SUM(AA326:AA335)</f>
        <v>0</v>
      </c>
      <c r="AR325" s="159" t="s">
        <v>84</v>
      </c>
      <c r="AT325" s="160" t="s">
        <v>75</v>
      </c>
      <c r="AU325" s="160" t="s">
        <v>84</v>
      </c>
      <c r="AY325" s="159" t="s">
        <v>155</v>
      </c>
      <c r="BK325" s="161">
        <f>SUM(BK326:BK335)</f>
        <v>0</v>
      </c>
    </row>
    <row r="326" spans="2:65" s="1" customFormat="1" ht="25.5" customHeight="1">
      <c r="B326" s="134"/>
      <c r="C326" s="163" t="s">
        <v>575</v>
      </c>
      <c r="D326" s="163" t="s">
        <v>157</v>
      </c>
      <c r="E326" s="164" t="s">
        <v>576</v>
      </c>
      <c r="F326" s="266" t="s">
        <v>577</v>
      </c>
      <c r="G326" s="266"/>
      <c r="H326" s="266"/>
      <c r="I326" s="266"/>
      <c r="J326" s="165" t="s">
        <v>239</v>
      </c>
      <c r="K326" s="166">
        <v>22.538</v>
      </c>
      <c r="L326" s="267">
        <v>0</v>
      </c>
      <c r="M326" s="267"/>
      <c r="N326" s="268">
        <f>ROUND(L326*K326,2)</f>
        <v>0</v>
      </c>
      <c r="O326" s="268"/>
      <c r="P326" s="268"/>
      <c r="Q326" s="268"/>
      <c r="R326" s="137"/>
      <c r="T326" s="167" t="s">
        <v>5</v>
      </c>
      <c r="U326" s="46" t="s">
        <v>41</v>
      </c>
      <c r="V326" s="38"/>
      <c r="W326" s="168">
        <f>V326*K326</f>
        <v>0</v>
      </c>
      <c r="X326" s="168">
        <v>0</v>
      </c>
      <c r="Y326" s="168">
        <f>X326*K326</f>
        <v>0</v>
      </c>
      <c r="Z326" s="168">
        <v>0</v>
      </c>
      <c r="AA326" s="169">
        <f>Z326*K326</f>
        <v>0</v>
      </c>
      <c r="AR326" s="21" t="s">
        <v>161</v>
      </c>
      <c r="AT326" s="21" t="s">
        <v>157</v>
      </c>
      <c r="AU326" s="21" t="s">
        <v>103</v>
      </c>
      <c r="AY326" s="21" t="s">
        <v>155</v>
      </c>
      <c r="BE326" s="108">
        <f>IF(U326="základní",N326,0)</f>
        <v>0</v>
      </c>
      <c r="BF326" s="108">
        <f>IF(U326="snížená",N326,0)</f>
        <v>0</v>
      </c>
      <c r="BG326" s="108">
        <f>IF(U326="zákl. přenesená",N326,0)</f>
        <v>0</v>
      </c>
      <c r="BH326" s="108">
        <f>IF(U326="sníž. přenesená",N326,0)</f>
        <v>0</v>
      </c>
      <c r="BI326" s="108">
        <f>IF(U326="nulová",N326,0)</f>
        <v>0</v>
      </c>
      <c r="BJ326" s="21" t="s">
        <v>84</v>
      </c>
      <c r="BK326" s="108">
        <f>ROUND(L326*K326,2)</f>
        <v>0</v>
      </c>
      <c r="BL326" s="21" t="s">
        <v>161</v>
      </c>
      <c r="BM326" s="21" t="s">
        <v>578</v>
      </c>
    </row>
    <row r="327" spans="2:65" s="1" customFormat="1" ht="25.5" customHeight="1">
      <c r="B327" s="134"/>
      <c r="C327" s="163" t="s">
        <v>579</v>
      </c>
      <c r="D327" s="163" t="s">
        <v>157</v>
      </c>
      <c r="E327" s="164" t="s">
        <v>580</v>
      </c>
      <c r="F327" s="266" t="s">
        <v>581</v>
      </c>
      <c r="G327" s="266"/>
      <c r="H327" s="266"/>
      <c r="I327" s="266"/>
      <c r="J327" s="165" t="s">
        <v>239</v>
      </c>
      <c r="K327" s="166">
        <v>202.84200000000001</v>
      </c>
      <c r="L327" s="267">
        <v>0</v>
      </c>
      <c r="M327" s="267"/>
      <c r="N327" s="268">
        <f>ROUND(L327*K327,2)</f>
        <v>0</v>
      </c>
      <c r="O327" s="268"/>
      <c r="P327" s="268"/>
      <c r="Q327" s="268"/>
      <c r="R327" s="137"/>
      <c r="T327" s="167" t="s">
        <v>5</v>
      </c>
      <c r="U327" s="46" t="s">
        <v>41</v>
      </c>
      <c r="V327" s="38"/>
      <c r="W327" s="168">
        <f>V327*K327</f>
        <v>0</v>
      </c>
      <c r="X327" s="168">
        <v>0</v>
      </c>
      <c r="Y327" s="168">
        <f>X327*K327</f>
        <v>0</v>
      </c>
      <c r="Z327" s="168">
        <v>0</v>
      </c>
      <c r="AA327" s="169">
        <f>Z327*K327</f>
        <v>0</v>
      </c>
      <c r="AR327" s="21" t="s">
        <v>161</v>
      </c>
      <c r="AT327" s="21" t="s">
        <v>157</v>
      </c>
      <c r="AU327" s="21" t="s">
        <v>103</v>
      </c>
      <c r="AY327" s="21" t="s">
        <v>155</v>
      </c>
      <c r="BE327" s="108">
        <f>IF(U327="základní",N327,0)</f>
        <v>0</v>
      </c>
      <c r="BF327" s="108">
        <f>IF(U327="snížená",N327,0)</f>
        <v>0</v>
      </c>
      <c r="BG327" s="108">
        <f>IF(U327="zákl. přenesená",N327,0)</f>
        <v>0</v>
      </c>
      <c r="BH327" s="108">
        <f>IF(U327="sníž. přenesená",N327,0)</f>
        <v>0</v>
      </c>
      <c r="BI327" s="108">
        <f>IF(U327="nulová",N327,0)</f>
        <v>0</v>
      </c>
      <c r="BJ327" s="21" t="s">
        <v>84</v>
      </c>
      <c r="BK327" s="108">
        <f>ROUND(L327*K327,2)</f>
        <v>0</v>
      </c>
      <c r="BL327" s="21" t="s">
        <v>161</v>
      </c>
      <c r="BM327" s="21" t="s">
        <v>582</v>
      </c>
    </row>
    <row r="328" spans="2:65" s="10" customFormat="1" ht="16.5" customHeight="1">
      <c r="B328" s="170"/>
      <c r="C328" s="171"/>
      <c r="D328" s="171"/>
      <c r="E328" s="172" t="s">
        <v>5</v>
      </c>
      <c r="F328" s="269" t="s">
        <v>583</v>
      </c>
      <c r="G328" s="270"/>
      <c r="H328" s="270"/>
      <c r="I328" s="270"/>
      <c r="J328" s="171"/>
      <c r="K328" s="173">
        <v>202.84200000000001</v>
      </c>
      <c r="L328" s="171"/>
      <c r="M328" s="171"/>
      <c r="N328" s="171"/>
      <c r="O328" s="171"/>
      <c r="P328" s="171"/>
      <c r="Q328" s="171"/>
      <c r="R328" s="174"/>
      <c r="T328" s="175"/>
      <c r="U328" s="171"/>
      <c r="V328" s="171"/>
      <c r="W328" s="171"/>
      <c r="X328" s="171"/>
      <c r="Y328" s="171"/>
      <c r="Z328" s="171"/>
      <c r="AA328" s="176"/>
      <c r="AT328" s="177" t="s">
        <v>164</v>
      </c>
      <c r="AU328" s="177" t="s">
        <v>103</v>
      </c>
      <c r="AV328" s="10" t="s">
        <v>103</v>
      </c>
      <c r="AW328" s="10" t="s">
        <v>165</v>
      </c>
      <c r="AX328" s="10" t="s">
        <v>84</v>
      </c>
      <c r="AY328" s="177" t="s">
        <v>155</v>
      </c>
    </row>
    <row r="329" spans="2:65" s="1" customFormat="1" ht="25.5" customHeight="1">
      <c r="B329" s="134"/>
      <c r="C329" s="163" t="s">
        <v>584</v>
      </c>
      <c r="D329" s="163" t="s">
        <v>157</v>
      </c>
      <c r="E329" s="164" t="s">
        <v>585</v>
      </c>
      <c r="F329" s="266" t="s">
        <v>586</v>
      </c>
      <c r="G329" s="266"/>
      <c r="H329" s="266"/>
      <c r="I329" s="266"/>
      <c r="J329" s="165" t="s">
        <v>239</v>
      </c>
      <c r="K329" s="166">
        <v>19.706</v>
      </c>
      <c r="L329" s="267">
        <v>0</v>
      </c>
      <c r="M329" s="267"/>
      <c r="N329" s="268">
        <f>ROUND(L329*K329,2)</f>
        <v>0</v>
      </c>
      <c r="O329" s="268"/>
      <c r="P329" s="268"/>
      <c r="Q329" s="268"/>
      <c r="R329" s="137"/>
      <c r="T329" s="167" t="s">
        <v>5</v>
      </c>
      <c r="U329" s="46" t="s">
        <v>41</v>
      </c>
      <c r="V329" s="38"/>
      <c r="W329" s="168">
        <f>V329*K329</f>
        <v>0</v>
      </c>
      <c r="X329" s="168">
        <v>0</v>
      </c>
      <c r="Y329" s="168">
        <f>X329*K329</f>
        <v>0</v>
      </c>
      <c r="Z329" s="168">
        <v>0</v>
      </c>
      <c r="AA329" s="169">
        <f>Z329*K329</f>
        <v>0</v>
      </c>
      <c r="AR329" s="21" t="s">
        <v>161</v>
      </c>
      <c r="AT329" s="21" t="s">
        <v>157</v>
      </c>
      <c r="AU329" s="21" t="s">
        <v>103</v>
      </c>
      <c r="AY329" s="21" t="s">
        <v>155</v>
      </c>
      <c r="BE329" s="108">
        <f>IF(U329="základní",N329,0)</f>
        <v>0</v>
      </c>
      <c r="BF329" s="108">
        <f>IF(U329="snížená",N329,0)</f>
        <v>0</v>
      </c>
      <c r="BG329" s="108">
        <f>IF(U329="zákl. přenesená",N329,0)</f>
        <v>0</v>
      </c>
      <c r="BH329" s="108">
        <f>IF(U329="sníž. přenesená",N329,0)</f>
        <v>0</v>
      </c>
      <c r="BI329" s="108">
        <f>IF(U329="nulová",N329,0)</f>
        <v>0</v>
      </c>
      <c r="BJ329" s="21" t="s">
        <v>84</v>
      </c>
      <c r="BK329" s="108">
        <f>ROUND(L329*K329,2)</f>
        <v>0</v>
      </c>
      <c r="BL329" s="21" t="s">
        <v>161</v>
      </c>
      <c r="BM329" s="21" t="s">
        <v>587</v>
      </c>
    </row>
    <row r="330" spans="2:65" s="1" customFormat="1" ht="25.5" customHeight="1">
      <c r="B330" s="134"/>
      <c r="C330" s="163" t="s">
        <v>588</v>
      </c>
      <c r="D330" s="163" t="s">
        <v>157</v>
      </c>
      <c r="E330" s="164" t="s">
        <v>589</v>
      </c>
      <c r="F330" s="266" t="s">
        <v>590</v>
      </c>
      <c r="G330" s="266"/>
      <c r="H330" s="266"/>
      <c r="I330" s="266"/>
      <c r="J330" s="165" t="s">
        <v>239</v>
      </c>
      <c r="K330" s="166">
        <v>177.35400000000001</v>
      </c>
      <c r="L330" s="267">
        <v>0</v>
      </c>
      <c r="M330" s="267"/>
      <c r="N330" s="268">
        <f>ROUND(L330*K330,2)</f>
        <v>0</v>
      </c>
      <c r="O330" s="268"/>
      <c r="P330" s="268"/>
      <c r="Q330" s="268"/>
      <c r="R330" s="137"/>
      <c r="T330" s="167" t="s">
        <v>5</v>
      </c>
      <c r="U330" s="46" t="s">
        <v>41</v>
      </c>
      <c r="V330" s="38"/>
      <c r="W330" s="168">
        <f>V330*K330</f>
        <v>0</v>
      </c>
      <c r="X330" s="168">
        <v>0</v>
      </c>
      <c r="Y330" s="168">
        <f>X330*K330</f>
        <v>0</v>
      </c>
      <c r="Z330" s="168">
        <v>0</v>
      </c>
      <c r="AA330" s="169">
        <f>Z330*K330</f>
        <v>0</v>
      </c>
      <c r="AR330" s="21" t="s">
        <v>161</v>
      </c>
      <c r="AT330" s="21" t="s">
        <v>157</v>
      </c>
      <c r="AU330" s="21" t="s">
        <v>103</v>
      </c>
      <c r="AY330" s="21" t="s">
        <v>155</v>
      </c>
      <c r="BE330" s="108">
        <f>IF(U330="základní",N330,0)</f>
        <v>0</v>
      </c>
      <c r="BF330" s="108">
        <f>IF(U330="snížená",N330,0)</f>
        <v>0</v>
      </c>
      <c r="BG330" s="108">
        <f>IF(U330="zákl. přenesená",N330,0)</f>
        <v>0</v>
      </c>
      <c r="BH330" s="108">
        <f>IF(U330="sníž. přenesená",N330,0)</f>
        <v>0</v>
      </c>
      <c r="BI330" s="108">
        <f>IF(U330="nulová",N330,0)</f>
        <v>0</v>
      </c>
      <c r="BJ330" s="21" t="s">
        <v>84</v>
      </c>
      <c r="BK330" s="108">
        <f>ROUND(L330*K330,2)</f>
        <v>0</v>
      </c>
      <c r="BL330" s="21" t="s">
        <v>161</v>
      </c>
      <c r="BM330" s="21" t="s">
        <v>591</v>
      </c>
    </row>
    <row r="331" spans="2:65" s="10" customFormat="1" ht="16.5" customHeight="1">
      <c r="B331" s="170"/>
      <c r="C331" s="171"/>
      <c r="D331" s="171"/>
      <c r="E331" s="172" t="s">
        <v>5</v>
      </c>
      <c r="F331" s="269" t="s">
        <v>592</v>
      </c>
      <c r="G331" s="270"/>
      <c r="H331" s="270"/>
      <c r="I331" s="270"/>
      <c r="J331" s="171"/>
      <c r="K331" s="173">
        <v>177.35400000000001</v>
      </c>
      <c r="L331" s="171"/>
      <c r="M331" s="171"/>
      <c r="N331" s="171"/>
      <c r="O331" s="171"/>
      <c r="P331" s="171"/>
      <c r="Q331" s="171"/>
      <c r="R331" s="174"/>
      <c r="T331" s="175"/>
      <c r="U331" s="171"/>
      <c r="V331" s="171"/>
      <c r="W331" s="171"/>
      <c r="X331" s="171"/>
      <c r="Y331" s="171"/>
      <c r="Z331" s="171"/>
      <c r="AA331" s="176"/>
      <c r="AT331" s="177" t="s">
        <v>164</v>
      </c>
      <c r="AU331" s="177" t="s">
        <v>103</v>
      </c>
      <c r="AV331" s="10" t="s">
        <v>103</v>
      </c>
      <c r="AW331" s="10" t="s">
        <v>165</v>
      </c>
      <c r="AX331" s="10" t="s">
        <v>84</v>
      </c>
      <c r="AY331" s="177" t="s">
        <v>155</v>
      </c>
    </row>
    <row r="332" spans="2:65" s="1" customFormat="1" ht="25.5" customHeight="1">
      <c r="B332" s="134"/>
      <c r="C332" s="163" t="s">
        <v>593</v>
      </c>
      <c r="D332" s="163" t="s">
        <v>157</v>
      </c>
      <c r="E332" s="164" t="s">
        <v>594</v>
      </c>
      <c r="F332" s="266" t="s">
        <v>595</v>
      </c>
      <c r="G332" s="266"/>
      <c r="H332" s="266"/>
      <c r="I332" s="266"/>
      <c r="J332" s="165" t="s">
        <v>239</v>
      </c>
      <c r="K332" s="166">
        <v>42.244</v>
      </c>
      <c r="L332" s="267">
        <v>0</v>
      </c>
      <c r="M332" s="267"/>
      <c r="N332" s="268">
        <f>ROUND(L332*K332,2)</f>
        <v>0</v>
      </c>
      <c r="O332" s="268"/>
      <c r="P332" s="268"/>
      <c r="Q332" s="268"/>
      <c r="R332" s="137"/>
      <c r="T332" s="167" t="s">
        <v>5</v>
      </c>
      <c r="U332" s="46" t="s">
        <v>41</v>
      </c>
      <c r="V332" s="38"/>
      <c r="W332" s="168">
        <f>V332*K332</f>
        <v>0</v>
      </c>
      <c r="X332" s="168">
        <v>0</v>
      </c>
      <c r="Y332" s="168">
        <f>X332*K332</f>
        <v>0</v>
      </c>
      <c r="Z332" s="168">
        <v>0</v>
      </c>
      <c r="AA332" s="169">
        <f>Z332*K332</f>
        <v>0</v>
      </c>
      <c r="AR332" s="21" t="s">
        <v>161</v>
      </c>
      <c r="AT332" s="21" t="s">
        <v>157</v>
      </c>
      <c r="AU332" s="21" t="s">
        <v>103</v>
      </c>
      <c r="AY332" s="21" t="s">
        <v>155</v>
      </c>
      <c r="BE332" s="108">
        <f>IF(U332="základní",N332,0)</f>
        <v>0</v>
      </c>
      <c r="BF332" s="108">
        <f>IF(U332="snížená",N332,0)</f>
        <v>0</v>
      </c>
      <c r="BG332" s="108">
        <f>IF(U332="zákl. přenesená",N332,0)</f>
        <v>0</v>
      </c>
      <c r="BH332" s="108">
        <f>IF(U332="sníž. přenesená",N332,0)</f>
        <v>0</v>
      </c>
      <c r="BI332" s="108">
        <f>IF(U332="nulová",N332,0)</f>
        <v>0</v>
      </c>
      <c r="BJ332" s="21" t="s">
        <v>84</v>
      </c>
      <c r="BK332" s="108">
        <f>ROUND(L332*K332,2)</f>
        <v>0</v>
      </c>
      <c r="BL332" s="21" t="s">
        <v>161</v>
      </c>
      <c r="BM332" s="21" t="s">
        <v>596</v>
      </c>
    </row>
    <row r="333" spans="2:65" s="10" customFormat="1" ht="16.5" customHeight="1">
      <c r="B333" s="170"/>
      <c r="C333" s="171"/>
      <c r="D333" s="171"/>
      <c r="E333" s="172" t="s">
        <v>5</v>
      </c>
      <c r="F333" s="269" t="s">
        <v>597</v>
      </c>
      <c r="G333" s="270"/>
      <c r="H333" s="270"/>
      <c r="I333" s="270"/>
      <c r="J333" s="171"/>
      <c r="K333" s="173">
        <v>42.244</v>
      </c>
      <c r="L333" s="171"/>
      <c r="M333" s="171"/>
      <c r="N333" s="171"/>
      <c r="O333" s="171"/>
      <c r="P333" s="171"/>
      <c r="Q333" s="171"/>
      <c r="R333" s="174"/>
      <c r="T333" s="175"/>
      <c r="U333" s="171"/>
      <c r="V333" s="171"/>
      <c r="W333" s="171"/>
      <c r="X333" s="171"/>
      <c r="Y333" s="171"/>
      <c r="Z333" s="171"/>
      <c r="AA333" s="176"/>
      <c r="AT333" s="177" t="s">
        <v>164</v>
      </c>
      <c r="AU333" s="177" t="s">
        <v>103</v>
      </c>
      <c r="AV333" s="10" t="s">
        <v>103</v>
      </c>
      <c r="AW333" s="10" t="s">
        <v>165</v>
      </c>
      <c r="AX333" s="10" t="s">
        <v>84</v>
      </c>
      <c r="AY333" s="177" t="s">
        <v>155</v>
      </c>
    </row>
    <row r="334" spans="2:65" s="1" customFormat="1" ht="25.5" customHeight="1">
      <c r="B334" s="134"/>
      <c r="C334" s="163" t="s">
        <v>598</v>
      </c>
      <c r="D334" s="163" t="s">
        <v>157</v>
      </c>
      <c r="E334" s="164" t="s">
        <v>599</v>
      </c>
      <c r="F334" s="266" t="s">
        <v>600</v>
      </c>
      <c r="G334" s="266"/>
      <c r="H334" s="266"/>
      <c r="I334" s="266"/>
      <c r="J334" s="165" t="s">
        <v>239</v>
      </c>
      <c r="K334" s="166">
        <v>37.094000000000001</v>
      </c>
      <c r="L334" s="267">
        <v>0</v>
      </c>
      <c r="M334" s="267"/>
      <c r="N334" s="268">
        <f>ROUND(L334*K334,2)</f>
        <v>0</v>
      </c>
      <c r="O334" s="268"/>
      <c r="P334" s="268"/>
      <c r="Q334" s="268"/>
      <c r="R334" s="137"/>
      <c r="T334" s="167" t="s">
        <v>5</v>
      </c>
      <c r="U334" s="46" t="s">
        <v>41</v>
      </c>
      <c r="V334" s="38"/>
      <c r="W334" s="168">
        <f>V334*K334</f>
        <v>0</v>
      </c>
      <c r="X334" s="168">
        <v>0</v>
      </c>
      <c r="Y334" s="168">
        <f>X334*K334</f>
        <v>0</v>
      </c>
      <c r="Z334" s="168">
        <v>0</v>
      </c>
      <c r="AA334" s="169">
        <f>Z334*K334</f>
        <v>0</v>
      </c>
      <c r="AR334" s="21" t="s">
        <v>161</v>
      </c>
      <c r="AT334" s="21" t="s">
        <v>157</v>
      </c>
      <c r="AU334" s="21" t="s">
        <v>103</v>
      </c>
      <c r="AY334" s="21" t="s">
        <v>155</v>
      </c>
      <c r="BE334" s="108">
        <f>IF(U334="základní",N334,0)</f>
        <v>0</v>
      </c>
      <c r="BF334" s="108">
        <f>IF(U334="snížená",N334,0)</f>
        <v>0</v>
      </c>
      <c r="BG334" s="108">
        <f>IF(U334="zákl. přenesená",N334,0)</f>
        <v>0</v>
      </c>
      <c r="BH334" s="108">
        <f>IF(U334="sníž. přenesená",N334,0)</f>
        <v>0</v>
      </c>
      <c r="BI334" s="108">
        <f>IF(U334="nulová",N334,0)</f>
        <v>0</v>
      </c>
      <c r="BJ334" s="21" t="s">
        <v>84</v>
      </c>
      <c r="BK334" s="108">
        <f>ROUND(L334*K334,2)</f>
        <v>0</v>
      </c>
      <c r="BL334" s="21" t="s">
        <v>161</v>
      </c>
      <c r="BM334" s="21" t="s">
        <v>601</v>
      </c>
    </row>
    <row r="335" spans="2:65" s="1" customFormat="1" ht="25.5" customHeight="1">
      <c r="B335" s="134"/>
      <c r="C335" s="163" t="s">
        <v>602</v>
      </c>
      <c r="D335" s="163" t="s">
        <v>157</v>
      </c>
      <c r="E335" s="164" t="s">
        <v>603</v>
      </c>
      <c r="F335" s="266" t="s">
        <v>604</v>
      </c>
      <c r="G335" s="266"/>
      <c r="H335" s="266"/>
      <c r="I335" s="266"/>
      <c r="J335" s="165" t="s">
        <v>239</v>
      </c>
      <c r="K335" s="166">
        <v>5.15</v>
      </c>
      <c r="L335" s="267">
        <v>0</v>
      </c>
      <c r="M335" s="267"/>
      <c r="N335" s="268">
        <f>ROUND(L335*K335,2)</f>
        <v>0</v>
      </c>
      <c r="O335" s="268"/>
      <c r="P335" s="268"/>
      <c r="Q335" s="268"/>
      <c r="R335" s="137"/>
      <c r="T335" s="167" t="s">
        <v>5</v>
      </c>
      <c r="U335" s="46" t="s">
        <v>41</v>
      </c>
      <c r="V335" s="38"/>
      <c r="W335" s="168">
        <f>V335*K335</f>
        <v>0</v>
      </c>
      <c r="X335" s="168">
        <v>0</v>
      </c>
      <c r="Y335" s="168">
        <f>X335*K335</f>
        <v>0</v>
      </c>
      <c r="Z335" s="168">
        <v>0</v>
      </c>
      <c r="AA335" s="169">
        <f>Z335*K335</f>
        <v>0</v>
      </c>
      <c r="AR335" s="21" t="s">
        <v>161</v>
      </c>
      <c r="AT335" s="21" t="s">
        <v>157</v>
      </c>
      <c r="AU335" s="21" t="s">
        <v>103</v>
      </c>
      <c r="AY335" s="21" t="s">
        <v>155</v>
      </c>
      <c r="BE335" s="108">
        <f>IF(U335="základní",N335,0)</f>
        <v>0</v>
      </c>
      <c r="BF335" s="108">
        <f>IF(U335="snížená",N335,0)</f>
        <v>0</v>
      </c>
      <c r="BG335" s="108">
        <f>IF(U335="zákl. přenesená",N335,0)</f>
        <v>0</v>
      </c>
      <c r="BH335" s="108">
        <f>IF(U335="sníž. přenesená",N335,0)</f>
        <v>0</v>
      </c>
      <c r="BI335" s="108">
        <f>IF(U335="nulová",N335,0)</f>
        <v>0</v>
      </c>
      <c r="BJ335" s="21" t="s">
        <v>84</v>
      </c>
      <c r="BK335" s="108">
        <f>ROUND(L335*K335,2)</f>
        <v>0</v>
      </c>
      <c r="BL335" s="21" t="s">
        <v>161</v>
      </c>
      <c r="BM335" s="21" t="s">
        <v>605</v>
      </c>
    </row>
    <row r="336" spans="2:65" s="9" customFormat="1" ht="37.35" customHeight="1">
      <c r="B336" s="152"/>
      <c r="C336" s="153"/>
      <c r="D336" s="154" t="s">
        <v>124</v>
      </c>
      <c r="E336" s="154"/>
      <c r="F336" s="154"/>
      <c r="G336" s="154"/>
      <c r="H336" s="154"/>
      <c r="I336" s="154"/>
      <c r="J336" s="154"/>
      <c r="K336" s="154"/>
      <c r="L336" s="154"/>
      <c r="M336" s="154"/>
      <c r="N336" s="289">
        <f>BK336</f>
        <v>0</v>
      </c>
      <c r="O336" s="290"/>
      <c r="P336" s="290"/>
      <c r="Q336" s="290"/>
      <c r="R336" s="155"/>
      <c r="T336" s="156"/>
      <c r="U336" s="153"/>
      <c r="V336" s="153"/>
      <c r="W336" s="157">
        <f>W337</f>
        <v>0</v>
      </c>
      <c r="X336" s="153"/>
      <c r="Y336" s="157">
        <f>Y337</f>
        <v>6.5919999999999998E-3</v>
      </c>
      <c r="Z336" s="153"/>
      <c r="AA336" s="158">
        <f>AA337</f>
        <v>0</v>
      </c>
      <c r="AR336" s="159" t="s">
        <v>103</v>
      </c>
      <c r="AT336" s="160" t="s">
        <v>75</v>
      </c>
      <c r="AU336" s="160" t="s">
        <v>76</v>
      </c>
      <c r="AY336" s="159" t="s">
        <v>155</v>
      </c>
      <c r="BK336" s="161">
        <f>BK337</f>
        <v>0</v>
      </c>
    </row>
    <row r="337" spans="2:65" s="9" customFormat="1" ht="19.899999999999999" customHeight="1">
      <c r="B337" s="152"/>
      <c r="C337" s="153"/>
      <c r="D337" s="162" t="s">
        <v>125</v>
      </c>
      <c r="E337" s="162"/>
      <c r="F337" s="162"/>
      <c r="G337" s="162"/>
      <c r="H337" s="162"/>
      <c r="I337" s="162"/>
      <c r="J337" s="162"/>
      <c r="K337" s="162"/>
      <c r="L337" s="162"/>
      <c r="M337" s="162"/>
      <c r="N337" s="285">
        <f>BK337</f>
        <v>0</v>
      </c>
      <c r="O337" s="286"/>
      <c r="P337" s="286"/>
      <c r="Q337" s="286"/>
      <c r="R337" s="155"/>
      <c r="T337" s="156"/>
      <c r="U337" s="153"/>
      <c r="V337" s="153"/>
      <c r="W337" s="157">
        <f>SUM(W338:W343)</f>
        <v>0</v>
      </c>
      <c r="X337" s="153"/>
      <c r="Y337" s="157">
        <f>SUM(Y338:Y343)</f>
        <v>6.5919999999999998E-3</v>
      </c>
      <c r="Z337" s="153"/>
      <c r="AA337" s="158">
        <f>SUM(AA338:AA343)</f>
        <v>0</v>
      </c>
      <c r="AR337" s="159" t="s">
        <v>103</v>
      </c>
      <c r="AT337" s="160" t="s">
        <v>75</v>
      </c>
      <c r="AU337" s="160" t="s">
        <v>84</v>
      </c>
      <c r="AY337" s="159" t="s">
        <v>155</v>
      </c>
      <c r="BK337" s="161">
        <f>SUM(BK338:BK343)</f>
        <v>0</v>
      </c>
    </row>
    <row r="338" spans="2:65" s="1" customFormat="1" ht="25.5" customHeight="1">
      <c r="B338" s="134"/>
      <c r="C338" s="163" t="s">
        <v>606</v>
      </c>
      <c r="D338" s="163" t="s">
        <v>157</v>
      </c>
      <c r="E338" s="164" t="s">
        <v>607</v>
      </c>
      <c r="F338" s="266" t="s">
        <v>608</v>
      </c>
      <c r="G338" s="266"/>
      <c r="H338" s="266"/>
      <c r="I338" s="266"/>
      <c r="J338" s="165" t="s">
        <v>252</v>
      </c>
      <c r="K338" s="166">
        <v>0.75</v>
      </c>
      <c r="L338" s="267">
        <v>0</v>
      </c>
      <c r="M338" s="267"/>
      <c r="N338" s="268">
        <f>ROUND(L338*K338,2)</f>
        <v>0</v>
      </c>
      <c r="O338" s="268"/>
      <c r="P338" s="268"/>
      <c r="Q338" s="268"/>
      <c r="R338" s="137"/>
      <c r="T338" s="167" t="s">
        <v>5</v>
      </c>
      <c r="U338" s="46" t="s">
        <v>41</v>
      </c>
      <c r="V338" s="38"/>
      <c r="W338" s="168">
        <f>V338*K338</f>
        <v>0</v>
      </c>
      <c r="X338" s="168">
        <v>0</v>
      </c>
      <c r="Y338" s="168">
        <f>X338*K338</f>
        <v>0</v>
      </c>
      <c r="Z338" s="168">
        <v>0</v>
      </c>
      <c r="AA338" s="169">
        <f>Z338*K338</f>
        <v>0</v>
      </c>
      <c r="AR338" s="21" t="s">
        <v>440</v>
      </c>
      <c r="AT338" s="21" t="s">
        <v>157</v>
      </c>
      <c r="AU338" s="21" t="s">
        <v>103</v>
      </c>
      <c r="AY338" s="21" t="s">
        <v>155</v>
      </c>
      <c r="BE338" s="108">
        <f>IF(U338="základní",N338,0)</f>
        <v>0</v>
      </c>
      <c r="BF338" s="108">
        <f>IF(U338="snížená",N338,0)</f>
        <v>0</v>
      </c>
      <c r="BG338" s="108">
        <f>IF(U338="zákl. přenesená",N338,0)</f>
        <v>0</v>
      </c>
      <c r="BH338" s="108">
        <f>IF(U338="sníž. přenesená",N338,0)</f>
        <v>0</v>
      </c>
      <c r="BI338" s="108">
        <f>IF(U338="nulová",N338,0)</f>
        <v>0</v>
      </c>
      <c r="BJ338" s="21" t="s">
        <v>84</v>
      </c>
      <c r="BK338" s="108">
        <f>ROUND(L338*K338,2)</f>
        <v>0</v>
      </c>
      <c r="BL338" s="21" t="s">
        <v>440</v>
      </c>
      <c r="BM338" s="21" t="s">
        <v>609</v>
      </c>
    </row>
    <row r="339" spans="2:65" s="10" customFormat="1" ht="25.5" customHeight="1">
      <c r="B339" s="170"/>
      <c r="C339" s="171"/>
      <c r="D339" s="171"/>
      <c r="E339" s="172" t="s">
        <v>5</v>
      </c>
      <c r="F339" s="269" t="s">
        <v>610</v>
      </c>
      <c r="G339" s="270"/>
      <c r="H339" s="270"/>
      <c r="I339" s="270"/>
      <c r="J339" s="171"/>
      <c r="K339" s="173">
        <v>0.75</v>
      </c>
      <c r="L339" s="171"/>
      <c r="M339" s="171"/>
      <c r="N339" s="171"/>
      <c r="O339" s="171"/>
      <c r="P339" s="171"/>
      <c r="Q339" s="171"/>
      <c r="R339" s="174"/>
      <c r="T339" s="175"/>
      <c r="U339" s="171"/>
      <c r="V339" s="171"/>
      <c r="W339" s="171"/>
      <c r="X339" s="171"/>
      <c r="Y339" s="171"/>
      <c r="Z339" s="171"/>
      <c r="AA339" s="176"/>
      <c r="AT339" s="177" t="s">
        <v>164</v>
      </c>
      <c r="AU339" s="177" t="s">
        <v>103</v>
      </c>
      <c r="AV339" s="10" t="s">
        <v>103</v>
      </c>
      <c r="AW339" s="10" t="s">
        <v>165</v>
      </c>
      <c r="AX339" s="10" t="s">
        <v>84</v>
      </c>
      <c r="AY339" s="177" t="s">
        <v>155</v>
      </c>
    </row>
    <row r="340" spans="2:65" s="1" customFormat="1" ht="16.5" customHeight="1">
      <c r="B340" s="134"/>
      <c r="C340" s="193" t="s">
        <v>611</v>
      </c>
      <c r="D340" s="193" t="s">
        <v>236</v>
      </c>
      <c r="E340" s="194" t="s">
        <v>612</v>
      </c>
      <c r="F340" s="279" t="s">
        <v>613</v>
      </c>
      <c r="G340" s="279"/>
      <c r="H340" s="279"/>
      <c r="I340" s="279"/>
      <c r="J340" s="195" t="s">
        <v>239</v>
      </c>
      <c r="K340" s="196">
        <v>1E-3</v>
      </c>
      <c r="L340" s="280">
        <v>0</v>
      </c>
      <c r="M340" s="280"/>
      <c r="N340" s="281">
        <f>ROUND(L340*K340,2)</f>
        <v>0</v>
      </c>
      <c r="O340" s="268"/>
      <c r="P340" s="268"/>
      <c r="Q340" s="268"/>
      <c r="R340" s="137"/>
      <c r="T340" s="167" t="s">
        <v>5</v>
      </c>
      <c r="U340" s="46" t="s">
        <v>41</v>
      </c>
      <c r="V340" s="38"/>
      <c r="W340" s="168">
        <f>V340*K340</f>
        <v>0</v>
      </c>
      <c r="X340" s="168">
        <v>1</v>
      </c>
      <c r="Y340" s="168">
        <f>X340*K340</f>
        <v>1E-3</v>
      </c>
      <c r="Z340" s="168">
        <v>0</v>
      </c>
      <c r="AA340" s="169">
        <f>Z340*K340</f>
        <v>0</v>
      </c>
      <c r="AR340" s="21" t="s">
        <v>614</v>
      </c>
      <c r="AT340" s="21" t="s">
        <v>236</v>
      </c>
      <c r="AU340" s="21" t="s">
        <v>103</v>
      </c>
      <c r="AY340" s="21" t="s">
        <v>155</v>
      </c>
      <c r="BE340" s="108">
        <f>IF(U340="základní",N340,0)</f>
        <v>0</v>
      </c>
      <c r="BF340" s="108">
        <f>IF(U340="snížená",N340,0)</f>
        <v>0</v>
      </c>
      <c r="BG340" s="108">
        <f>IF(U340="zákl. přenesená",N340,0)</f>
        <v>0</v>
      </c>
      <c r="BH340" s="108">
        <f>IF(U340="sníž. přenesená",N340,0)</f>
        <v>0</v>
      </c>
      <c r="BI340" s="108">
        <f>IF(U340="nulová",N340,0)</f>
        <v>0</v>
      </c>
      <c r="BJ340" s="21" t="s">
        <v>84</v>
      </c>
      <c r="BK340" s="108">
        <f>ROUND(L340*K340,2)</f>
        <v>0</v>
      </c>
      <c r="BL340" s="21" t="s">
        <v>440</v>
      </c>
      <c r="BM340" s="21" t="s">
        <v>615</v>
      </c>
    </row>
    <row r="341" spans="2:65" s="1" customFormat="1" ht="25.5" customHeight="1">
      <c r="B341" s="134"/>
      <c r="C341" s="163" t="s">
        <v>616</v>
      </c>
      <c r="D341" s="163" t="s">
        <v>157</v>
      </c>
      <c r="E341" s="164" t="s">
        <v>617</v>
      </c>
      <c r="F341" s="266" t="s">
        <v>618</v>
      </c>
      <c r="G341" s="266"/>
      <c r="H341" s="266"/>
      <c r="I341" s="266"/>
      <c r="J341" s="165" t="s">
        <v>252</v>
      </c>
      <c r="K341" s="166">
        <v>0.75</v>
      </c>
      <c r="L341" s="267">
        <v>0</v>
      </c>
      <c r="M341" s="267"/>
      <c r="N341" s="268">
        <f>ROUND(L341*K341,2)</f>
        <v>0</v>
      </c>
      <c r="O341" s="268"/>
      <c r="P341" s="268"/>
      <c r="Q341" s="268"/>
      <c r="R341" s="137"/>
      <c r="T341" s="167" t="s">
        <v>5</v>
      </c>
      <c r="U341" s="46" t="s">
        <v>41</v>
      </c>
      <c r="V341" s="38"/>
      <c r="W341" s="168">
        <f>V341*K341</f>
        <v>0</v>
      </c>
      <c r="X341" s="168">
        <v>4.0000000000000002E-4</v>
      </c>
      <c r="Y341" s="168">
        <f>X341*K341</f>
        <v>3.0000000000000003E-4</v>
      </c>
      <c r="Z341" s="168">
        <v>0</v>
      </c>
      <c r="AA341" s="169">
        <f>Z341*K341</f>
        <v>0</v>
      </c>
      <c r="AR341" s="21" t="s">
        <v>440</v>
      </c>
      <c r="AT341" s="21" t="s">
        <v>157</v>
      </c>
      <c r="AU341" s="21" t="s">
        <v>103</v>
      </c>
      <c r="AY341" s="21" t="s">
        <v>155</v>
      </c>
      <c r="BE341" s="108">
        <f>IF(U341="základní",N341,0)</f>
        <v>0</v>
      </c>
      <c r="BF341" s="108">
        <f>IF(U341="snížená",N341,0)</f>
        <v>0</v>
      </c>
      <c r="BG341" s="108">
        <f>IF(U341="zákl. přenesená",N341,0)</f>
        <v>0</v>
      </c>
      <c r="BH341" s="108">
        <f>IF(U341="sníž. přenesená",N341,0)</f>
        <v>0</v>
      </c>
      <c r="BI341" s="108">
        <f>IF(U341="nulová",N341,0)</f>
        <v>0</v>
      </c>
      <c r="BJ341" s="21" t="s">
        <v>84</v>
      </c>
      <c r="BK341" s="108">
        <f>ROUND(L341*K341,2)</f>
        <v>0</v>
      </c>
      <c r="BL341" s="21" t="s">
        <v>440</v>
      </c>
      <c r="BM341" s="21" t="s">
        <v>619</v>
      </c>
    </row>
    <row r="342" spans="2:65" s="1" customFormat="1" ht="25.5" customHeight="1">
      <c r="B342" s="134"/>
      <c r="C342" s="193" t="s">
        <v>620</v>
      </c>
      <c r="D342" s="193" t="s">
        <v>236</v>
      </c>
      <c r="E342" s="194" t="s">
        <v>621</v>
      </c>
      <c r="F342" s="279" t="s">
        <v>622</v>
      </c>
      <c r="G342" s="279"/>
      <c r="H342" s="279"/>
      <c r="I342" s="279"/>
      <c r="J342" s="195" t="s">
        <v>252</v>
      </c>
      <c r="K342" s="196">
        <v>1.08</v>
      </c>
      <c r="L342" s="280">
        <v>0</v>
      </c>
      <c r="M342" s="280"/>
      <c r="N342" s="281">
        <f>ROUND(L342*K342,2)</f>
        <v>0</v>
      </c>
      <c r="O342" s="268"/>
      <c r="P342" s="268"/>
      <c r="Q342" s="268"/>
      <c r="R342" s="137"/>
      <c r="T342" s="167" t="s">
        <v>5</v>
      </c>
      <c r="U342" s="46" t="s">
        <v>41</v>
      </c>
      <c r="V342" s="38"/>
      <c r="W342" s="168">
        <f>V342*K342</f>
        <v>0</v>
      </c>
      <c r="X342" s="168">
        <v>4.8999999999999998E-3</v>
      </c>
      <c r="Y342" s="168">
        <f>X342*K342</f>
        <v>5.2919999999999998E-3</v>
      </c>
      <c r="Z342" s="168">
        <v>0</v>
      </c>
      <c r="AA342" s="169">
        <f>Z342*K342</f>
        <v>0</v>
      </c>
      <c r="AR342" s="21" t="s">
        <v>614</v>
      </c>
      <c r="AT342" s="21" t="s">
        <v>236</v>
      </c>
      <c r="AU342" s="21" t="s">
        <v>103</v>
      </c>
      <c r="AY342" s="21" t="s">
        <v>155</v>
      </c>
      <c r="BE342" s="108">
        <f>IF(U342="základní",N342,0)</f>
        <v>0</v>
      </c>
      <c r="BF342" s="108">
        <f>IF(U342="snížená",N342,0)</f>
        <v>0</v>
      </c>
      <c r="BG342" s="108">
        <f>IF(U342="zákl. přenesená",N342,0)</f>
        <v>0</v>
      </c>
      <c r="BH342" s="108">
        <f>IF(U342="sníž. přenesená",N342,0)</f>
        <v>0</v>
      </c>
      <c r="BI342" s="108">
        <f>IF(U342="nulová",N342,0)</f>
        <v>0</v>
      </c>
      <c r="BJ342" s="21" t="s">
        <v>84</v>
      </c>
      <c r="BK342" s="108">
        <f>ROUND(L342*K342,2)</f>
        <v>0</v>
      </c>
      <c r="BL342" s="21" t="s">
        <v>440</v>
      </c>
      <c r="BM342" s="21" t="s">
        <v>623</v>
      </c>
    </row>
    <row r="343" spans="2:65" s="10" customFormat="1" ht="16.5" customHeight="1">
      <c r="B343" s="170"/>
      <c r="C343" s="171"/>
      <c r="D343" s="171"/>
      <c r="E343" s="172" t="s">
        <v>5</v>
      </c>
      <c r="F343" s="269" t="s">
        <v>624</v>
      </c>
      <c r="G343" s="270"/>
      <c r="H343" s="270"/>
      <c r="I343" s="270"/>
      <c r="J343" s="171"/>
      <c r="K343" s="173">
        <v>0.9</v>
      </c>
      <c r="L343" s="171"/>
      <c r="M343" s="171"/>
      <c r="N343" s="171"/>
      <c r="O343" s="171"/>
      <c r="P343" s="171"/>
      <c r="Q343" s="171"/>
      <c r="R343" s="174"/>
      <c r="T343" s="175"/>
      <c r="U343" s="171"/>
      <c r="V343" s="171"/>
      <c r="W343" s="171"/>
      <c r="X343" s="171"/>
      <c r="Y343" s="171"/>
      <c r="Z343" s="171"/>
      <c r="AA343" s="176"/>
      <c r="AT343" s="177" t="s">
        <v>164</v>
      </c>
      <c r="AU343" s="177" t="s">
        <v>103</v>
      </c>
      <c r="AV343" s="10" t="s">
        <v>103</v>
      </c>
      <c r="AW343" s="10" t="s">
        <v>165</v>
      </c>
      <c r="AX343" s="10" t="s">
        <v>84</v>
      </c>
      <c r="AY343" s="177" t="s">
        <v>155</v>
      </c>
    </row>
    <row r="344" spans="2:65" s="9" customFormat="1" ht="37.35" customHeight="1">
      <c r="B344" s="152"/>
      <c r="C344" s="153"/>
      <c r="D344" s="154" t="s">
        <v>126</v>
      </c>
      <c r="E344" s="154"/>
      <c r="F344" s="154"/>
      <c r="G344" s="154"/>
      <c r="H344" s="154"/>
      <c r="I344" s="154"/>
      <c r="J344" s="154"/>
      <c r="K344" s="154"/>
      <c r="L344" s="154"/>
      <c r="M344" s="154"/>
      <c r="N344" s="284">
        <f>BK344</f>
        <v>0</v>
      </c>
      <c r="O344" s="258"/>
      <c r="P344" s="258"/>
      <c r="Q344" s="258"/>
      <c r="R344" s="155"/>
      <c r="T344" s="156"/>
      <c r="U344" s="153"/>
      <c r="V344" s="153"/>
      <c r="W344" s="157">
        <f>W345</f>
        <v>0</v>
      </c>
      <c r="X344" s="153"/>
      <c r="Y344" s="157">
        <f>Y345</f>
        <v>0</v>
      </c>
      <c r="Z344" s="153"/>
      <c r="AA344" s="158">
        <f>AA345</f>
        <v>0</v>
      </c>
      <c r="AR344" s="159" t="s">
        <v>161</v>
      </c>
      <c r="AT344" s="160" t="s">
        <v>75</v>
      </c>
      <c r="AU344" s="160" t="s">
        <v>76</v>
      </c>
      <c r="AY344" s="159" t="s">
        <v>155</v>
      </c>
      <c r="BK344" s="161">
        <f>BK345</f>
        <v>0</v>
      </c>
    </row>
    <row r="345" spans="2:65" s="9" customFormat="1" ht="19.899999999999999" customHeight="1">
      <c r="B345" s="152"/>
      <c r="C345" s="153"/>
      <c r="D345" s="162" t="s">
        <v>127</v>
      </c>
      <c r="E345" s="162"/>
      <c r="F345" s="162"/>
      <c r="G345" s="162"/>
      <c r="H345" s="162"/>
      <c r="I345" s="162"/>
      <c r="J345" s="162"/>
      <c r="K345" s="162"/>
      <c r="L345" s="162"/>
      <c r="M345" s="162"/>
      <c r="N345" s="285">
        <f>BK345</f>
        <v>0</v>
      </c>
      <c r="O345" s="286"/>
      <c r="P345" s="286"/>
      <c r="Q345" s="286"/>
      <c r="R345" s="155"/>
      <c r="T345" s="156"/>
      <c r="U345" s="153"/>
      <c r="V345" s="153"/>
      <c r="W345" s="157">
        <f>W346</f>
        <v>0</v>
      </c>
      <c r="X345" s="153"/>
      <c r="Y345" s="157">
        <f>Y346</f>
        <v>0</v>
      </c>
      <c r="Z345" s="153"/>
      <c r="AA345" s="158">
        <f>AA346</f>
        <v>0</v>
      </c>
      <c r="AR345" s="159" t="s">
        <v>161</v>
      </c>
      <c r="AT345" s="160" t="s">
        <v>75</v>
      </c>
      <c r="AU345" s="160" t="s">
        <v>84</v>
      </c>
      <c r="AY345" s="159" t="s">
        <v>155</v>
      </c>
      <c r="BK345" s="161">
        <f>BK346</f>
        <v>0</v>
      </c>
    </row>
    <row r="346" spans="2:65" s="1" customFormat="1" ht="38.25" customHeight="1">
      <c r="B346" s="134"/>
      <c r="C346" s="163" t="s">
        <v>625</v>
      </c>
      <c r="D346" s="163" t="s">
        <v>157</v>
      </c>
      <c r="E346" s="164" t="s">
        <v>626</v>
      </c>
      <c r="F346" s="266" t="s">
        <v>627</v>
      </c>
      <c r="G346" s="266"/>
      <c r="H346" s="266"/>
      <c r="I346" s="266"/>
      <c r="J346" s="165" t="s">
        <v>239</v>
      </c>
      <c r="K346" s="166">
        <v>272.64100000000002</v>
      </c>
      <c r="L346" s="267">
        <v>0</v>
      </c>
      <c r="M346" s="267"/>
      <c r="N346" s="268">
        <f>ROUND(L346*K346,2)</f>
        <v>0</v>
      </c>
      <c r="O346" s="268"/>
      <c r="P346" s="268"/>
      <c r="Q346" s="268"/>
      <c r="R346" s="137"/>
      <c r="T346" s="167" t="s">
        <v>5</v>
      </c>
      <c r="U346" s="46" t="s">
        <v>41</v>
      </c>
      <c r="V346" s="38"/>
      <c r="W346" s="168">
        <f>V346*K346</f>
        <v>0</v>
      </c>
      <c r="X346" s="168">
        <v>0</v>
      </c>
      <c r="Y346" s="168">
        <f>X346*K346</f>
        <v>0</v>
      </c>
      <c r="Z346" s="168">
        <v>0</v>
      </c>
      <c r="AA346" s="169">
        <f>Z346*K346</f>
        <v>0</v>
      </c>
      <c r="AR346" s="21" t="s">
        <v>628</v>
      </c>
      <c r="AT346" s="21" t="s">
        <v>157</v>
      </c>
      <c r="AU346" s="21" t="s">
        <v>103</v>
      </c>
      <c r="AY346" s="21" t="s">
        <v>155</v>
      </c>
      <c r="BE346" s="108">
        <f>IF(U346="základní",N346,0)</f>
        <v>0</v>
      </c>
      <c r="BF346" s="108">
        <f>IF(U346="snížená",N346,0)</f>
        <v>0</v>
      </c>
      <c r="BG346" s="108">
        <f>IF(U346="zákl. přenesená",N346,0)</f>
        <v>0</v>
      </c>
      <c r="BH346" s="108">
        <f>IF(U346="sníž. přenesená",N346,0)</f>
        <v>0</v>
      </c>
      <c r="BI346" s="108">
        <f>IF(U346="nulová",N346,0)</f>
        <v>0</v>
      </c>
      <c r="BJ346" s="21" t="s">
        <v>84</v>
      </c>
      <c r="BK346" s="108">
        <f>ROUND(L346*K346,2)</f>
        <v>0</v>
      </c>
      <c r="BL346" s="21" t="s">
        <v>628</v>
      </c>
      <c r="BM346" s="21" t="s">
        <v>629</v>
      </c>
    </row>
    <row r="347" spans="2:65" s="9" customFormat="1" ht="37.35" customHeight="1">
      <c r="B347" s="152"/>
      <c r="C347" s="153"/>
      <c r="D347" s="154" t="s">
        <v>128</v>
      </c>
      <c r="E347" s="154"/>
      <c r="F347" s="154"/>
      <c r="G347" s="154"/>
      <c r="H347" s="154"/>
      <c r="I347" s="154"/>
      <c r="J347" s="154"/>
      <c r="K347" s="154"/>
      <c r="L347" s="154"/>
      <c r="M347" s="154"/>
      <c r="N347" s="291">
        <f>BK347</f>
        <v>0</v>
      </c>
      <c r="O347" s="292"/>
      <c r="P347" s="292"/>
      <c r="Q347" s="292"/>
      <c r="R347" s="155"/>
      <c r="T347" s="156"/>
      <c r="U347" s="153"/>
      <c r="V347" s="153"/>
      <c r="W347" s="157">
        <f>W348</f>
        <v>0</v>
      </c>
      <c r="X347" s="153"/>
      <c r="Y347" s="157">
        <f>Y348</f>
        <v>0</v>
      </c>
      <c r="Z347" s="153"/>
      <c r="AA347" s="158">
        <f>AA348</f>
        <v>0</v>
      </c>
      <c r="AR347" s="159" t="s">
        <v>161</v>
      </c>
      <c r="AT347" s="160" t="s">
        <v>75</v>
      </c>
      <c r="AU347" s="160" t="s">
        <v>76</v>
      </c>
      <c r="AY347" s="159" t="s">
        <v>155</v>
      </c>
      <c r="BK347" s="161">
        <f>BK348</f>
        <v>0</v>
      </c>
    </row>
    <row r="348" spans="2:65" s="1" customFormat="1" ht="16.5" customHeight="1">
      <c r="B348" s="134"/>
      <c r="C348" s="163" t="s">
        <v>630</v>
      </c>
      <c r="D348" s="163" t="s">
        <v>157</v>
      </c>
      <c r="E348" s="164" t="s">
        <v>631</v>
      </c>
      <c r="F348" s="266" t="s">
        <v>148</v>
      </c>
      <c r="G348" s="266"/>
      <c r="H348" s="266"/>
      <c r="I348" s="266"/>
      <c r="J348" s="165" t="s">
        <v>632</v>
      </c>
      <c r="K348" s="166">
        <v>1</v>
      </c>
      <c r="L348" s="267">
        <v>0</v>
      </c>
      <c r="M348" s="267"/>
      <c r="N348" s="268">
        <f>ROUND(L348*K348,2)</f>
        <v>0</v>
      </c>
      <c r="O348" s="268"/>
      <c r="P348" s="268"/>
      <c r="Q348" s="268"/>
      <c r="R348" s="137"/>
      <c r="T348" s="167" t="s">
        <v>5</v>
      </c>
      <c r="U348" s="46" t="s">
        <v>41</v>
      </c>
      <c r="V348" s="38"/>
      <c r="W348" s="168">
        <f>V348*K348</f>
        <v>0</v>
      </c>
      <c r="X348" s="168">
        <v>0</v>
      </c>
      <c r="Y348" s="168">
        <f>X348*K348</f>
        <v>0</v>
      </c>
      <c r="Z348" s="168">
        <v>0</v>
      </c>
      <c r="AA348" s="169">
        <f>Z348*K348</f>
        <v>0</v>
      </c>
      <c r="AR348" s="21" t="s">
        <v>628</v>
      </c>
      <c r="AT348" s="21" t="s">
        <v>157</v>
      </c>
      <c r="AU348" s="21" t="s">
        <v>84</v>
      </c>
      <c r="AY348" s="21" t="s">
        <v>155</v>
      </c>
      <c r="BE348" s="108">
        <f>IF(U348="základní",N348,0)</f>
        <v>0</v>
      </c>
      <c r="BF348" s="108">
        <f>IF(U348="snížená",N348,0)</f>
        <v>0</v>
      </c>
      <c r="BG348" s="108">
        <f>IF(U348="zákl. přenesená",N348,0)</f>
        <v>0</v>
      </c>
      <c r="BH348" s="108">
        <f>IF(U348="sníž. přenesená",N348,0)</f>
        <v>0</v>
      </c>
      <c r="BI348" s="108">
        <f>IF(U348="nulová",N348,0)</f>
        <v>0</v>
      </c>
      <c r="BJ348" s="21" t="s">
        <v>84</v>
      </c>
      <c r="BK348" s="108">
        <f>ROUND(L348*K348,2)</f>
        <v>0</v>
      </c>
      <c r="BL348" s="21" t="s">
        <v>628</v>
      </c>
      <c r="BM348" s="21" t="s">
        <v>633</v>
      </c>
    </row>
    <row r="349" spans="2:65" s="9" customFormat="1" ht="37.35" customHeight="1">
      <c r="B349" s="152"/>
      <c r="C349" s="153"/>
      <c r="D349" s="154" t="s">
        <v>129</v>
      </c>
      <c r="E349" s="154"/>
      <c r="F349" s="154"/>
      <c r="G349" s="154"/>
      <c r="H349" s="154"/>
      <c r="I349" s="154"/>
      <c r="J349" s="154"/>
      <c r="K349" s="154"/>
      <c r="L349" s="154"/>
      <c r="M349" s="154"/>
      <c r="N349" s="289">
        <f>BK349</f>
        <v>0</v>
      </c>
      <c r="O349" s="290"/>
      <c r="P349" s="290"/>
      <c r="Q349" s="290"/>
      <c r="R349" s="155"/>
      <c r="T349" s="156"/>
      <c r="U349" s="153"/>
      <c r="V349" s="153"/>
      <c r="W349" s="157">
        <f>W350+W354</f>
        <v>0</v>
      </c>
      <c r="X349" s="153"/>
      <c r="Y349" s="157">
        <f>Y350+Y354</f>
        <v>0</v>
      </c>
      <c r="Z349" s="153"/>
      <c r="AA349" s="158">
        <f>AA350+AA354</f>
        <v>0</v>
      </c>
      <c r="AR349" s="159" t="s">
        <v>634</v>
      </c>
      <c r="AT349" s="160" t="s">
        <v>75</v>
      </c>
      <c r="AU349" s="160" t="s">
        <v>76</v>
      </c>
      <c r="AY349" s="159" t="s">
        <v>155</v>
      </c>
      <c r="BK349" s="161">
        <f>BK350+BK354</f>
        <v>0</v>
      </c>
    </row>
    <row r="350" spans="2:65" s="9" customFormat="1" ht="19.899999999999999" customHeight="1">
      <c r="B350" s="152"/>
      <c r="C350" s="153"/>
      <c r="D350" s="162" t="s">
        <v>130</v>
      </c>
      <c r="E350" s="162"/>
      <c r="F350" s="162"/>
      <c r="G350" s="162"/>
      <c r="H350" s="162"/>
      <c r="I350" s="162"/>
      <c r="J350" s="162"/>
      <c r="K350" s="162"/>
      <c r="L350" s="162"/>
      <c r="M350" s="162"/>
      <c r="N350" s="285">
        <f>BK350</f>
        <v>0</v>
      </c>
      <c r="O350" s="286"/>
      <c r="P350" s="286"/>
      <c r="Q350" s="286"/>
      <c r="R350" s="155"/>
      <c r="T350" s="156"/>
      <c r="U350" s="153"/>
      <c r="V350" s="153"/>
      <c r="W350" s="157">
        <f>SUM(W351:W353)</f>
        <v>0</v>
      </c>
      <c r="X350" s="153"/>
      <c r="Y350" s="157">
        <f>SUM(Y351:Y353)</f>
        <v>0</v>
      </c>
      <c r="Z350" s="153"/>
      <c r="AA350" s="158">
        <f>SUM(AA351:AA353)</f>
        <v>0</v>
      </c>
      <c r="AR350" s="159" t="s">
        <v>634</v>
      </c>
      <c r="AT350" s="160" t="s">
        <v>75</v>
      </c>
      <c r="AU350" s="160" t="s">
        <v>84</v>
      </c>
      <c r="AY350" s="159" t="s">
        <v>155</v>
      </c>
      <c r="BK350" s="161">
        <f>SUM(BK351:BK353)</f>
        <v>0</v>
      </c>
    </row>
    <row r="351" spans="2:65" s="1" customFormat="1" ht="16.5" customHeight="1">
      <c r="B351" s="134"/>
      <c r="C351" s="163" t="s">
        <v>635</v>
      </c>
      <c r="D351" s="163" t="s">
        <v>157</v>
      </c>
      <c r="E351" s="164" t="s">
        <v>636</v>
      </c>
      <c r="F351" s="266" t="s">
        <v>637</v>
      </c>
      <c r="G351" s="266"/>
      <c r="H351" s="266"/>
      <c r="I351" s="266"/>
      <c r="J351" s="165" t="s">
        <v>343</v>
      </c>
      <c r="K351" s="166">
        <v>1</v>
      </c>
      <c r="L351" s="267">
        <v>0</v>
      </c>
      <c r="M351" s="267"/>
      <c r="N351" s="268">
        <f>ROUND(L351*K351,2)</f>
        <v>0</v>
      </c>
      <c r="O351" s="268"/>
      <c r="P351" s="268"/>
      <c r="Q351" s="268"/>
      <c r="R351" s="137"/>
      <c r="T351" s="167" t="s">
        <v>5</v>
      </c>
      <c r="U351" s="46" t="s">
        <v>41</v>
      </c>
      <c r="V351" s="38"/>
      <c r="W351" s="168">
        <f>V351*K351</f>
        <v>0</v>
      </c>
      <c r="X351" s="168">
        <v>0</v>
      </c>
      <c r="Y351" s="168">
        <f>X351*K351</f>
        <v>0</v>
      </c>
      <c r="Z351" s="168">
        <v>0</v>
      </c>
      <c r="AA351" s="169">
        <f>Z351*K351</f>
        <v>0</v>
      </c>
      <c r="AR351" s="21" t="s">
        <v>628</v>
      </c>
      <c r="AT351" s="21" t="s">
        <v>157</v>
      </c>
      <c r="AU351" s="21" t="s">
        <v>103</v>
      </c>
      <c r="AY351" s="21" t="s">
        <v>155</v>
      </c>
      <c r="BE351" s="108">
        <f>IF(U351="základní",N351,0)</f>
        <v>0</v>
      </c>
      <c r="BF351" s="108">
        <f>IF(U351="snížená",N351,0)</f>
        <v>0</v>
      </c>
      <c r="BG351" s="108">
        <f>IF(U351="zákl. přenesená",N351,0)</f>
        <v>0</v>
      </c>
      <c r="BH351" s="108">
        <f>IF(U351="sníž. přenesená",N351,0)</f>
        <v>0</v>
      </c>
      <c r="BI351" s="108">
        <f>IF(U351="nulová",N351,0)</f>
        <v>0</v>
      </c>
      <c r="BJ351" s="21" t="s">
        <v>84</v>
      </c>
      <c r="BK351" s="108">
        <f>ROUND(L351*K351,2)</f>
        <v>0</v>
      </c>
      <c r="BL351" s="21" t="s">
        <v>628</v>
      </c>
      <c r="BM351" s="21" t="s">
        <v>638</v>
      </c>
    </row>
    <row r="352" spans="2:65" s="1" customFormat="1" ht="16.5" customHeight="1">
      <c r="B352" s="134"/>
      <c r="C352" s="163" t="s">
        <v>639</v>
      </c>
      <c r="D352" s="163" t="s">
        <v>157</v>
      </c>
      <c r="E352" s="164" t="s">
        <v>640</v>
      </c>
      <c r="F352" s="266" t="s">
        <v>641</v>
      </c>
      <c r="G352" s="266"/>
      <c r="H352" s="266"/>
      <c r="I352" s="266"/>
      <c r="J352" s="165" t="s">
        <v>343</v>
      </c>
      <c r="K352" s="166">
        <v>1</v>
      </c>
      <c r="L352" s="267">
        <v>0</v>
      </c>
      <c r="M352" s="267"/>
      <c r="N352" s="268">
        <f>ROUND(L352*K352,2)</f>
        <v>0</v>
      </c>
      <c r="O352" s="268"/>
      <c r="P352" s="268"/>
      <c r="Q352" s="268"/>
      <c r="R352" s="137"/>
      <c r="T352" s="167" t="s">
        <v>5</v>
      </c>
      <c r="U352" s="46" t="s">
        <v>41</v>
      </c>
      <c r="V352" s="38"/>
      <c r="W352" s="168">
        <f>V352*K352</f>
        <v>0</v>
      </c>
      <c r="X352" s="168">
        <v>0</v>
      </c>
      <c r="Y352" s="168">
        <f>X352*K352</f>
        <v>0</v>
      </c>
      <c r="Z352" s="168">
        <v>0</v>
      </c>
      <c r="AA352" s="169">
        <f>Z352*K352</f>
        <v>0</v>
      </c>
      <c r="AR352" s="21" t="s">
        <v>628</v>
      </c>
      <c r="AT352" s="21" t="s">
        <v>157</v>
      </c>
      <c r="AU352" s="21" t="s">
        <v>103</v>
      </c>
      <c r="AY352" s="21" t="s">
        <v>155</v>
      </c>
      <c r="BE352" s="108">
        <f>IF(U352="základní",N352,0)</f>
        <v>0</v>
      </c>
      <c r="BF352" s="108">
        <f>IF(U352="snížená",N352,0)</f>
        <v>0</v>
      </c>
      <c r="BG352" s="108">
        <f>IF(U352="zákl. přenesená",N352,0)</f>
        <v>0</v>
      </c>
      <c r="BH352" s="108">
        <f>IF(U352="sníž. přenesená",N352,0)</f>
        <v>0</v>
      </c>
      <c r="BI352" s="108">
        <f>IF(U352="nulová",N352,0)</f>
        <v>0</v>
      </c>
      <c r="BJ352" s="21" t="s">
        <v>84</v>
      </c>
      <c r="BK352" s="108">
        <f>ROUND(L352*K352,2)</f>
        <v>0</v>
      </c>
      <c r="BL352" s="21" t="s">
        <v>628</v>
      </c>
      <c r="BM352" s="21" t="s">
        <v>642</v>
      </c>
    </row>
    <row r="353" spans="2:65" s="1" customFormat="1" ht="16.5" customHeight="1">
      <c r="B353" s="134"/>
      <c r="C353" s="163" t="s">
        <v>643</v>
      </c>
      <c r="D353" s="163" t="s">
        <v>157</v>
      </c>
      <c r="E353" s="164" t="s">
        <v>644</v>
      </c>
      <c r="F353" s="266" t="s">
        <v>645</v>
      </c>
      <c r="G353" s="266"/>
      <c r="H353" s="266"/>
      <c r="I353" s="266"/>
      <c r="J353" s="165" t="s">
        <v>343</v>
      </c>
      <c r="K353" s="166">
        <v>1</v>
      </c>
      <c r="L353" s="267">
        <v>0</v>
      </c>
      <c r="M353" s="267"/>
      <c r="N353" s="268">
        <f>ROUND(L353*K353,2)</f>
        <v>0</v>
      </c>
      <c r="O353" s="268"/>
      <c r="P353" s="268"/>
      <c r="Q353" s="268"/>
      <c r="R353" s="137"/>
      <c r="T353" s="167" t="s">
        <v>5</v>
      </c>
      <c r="U353" s="46" t="s">
        <v>41</v>
      </c>
      <c r="V353" s="38"/>
      <c r="W353" s="168">
        <f>V353*K353</f>
        <v>0</v>
      </c>
      <c r="X353" s="168">
        <v>0</v>
      </c>
      <c r="Y353" s="168">
        <f>X353*K353</f>
        <v>0</v>
      </c>
      <c r="Z353" s="168">
        <v>0</v>
      </c>
      <c r="AA353" s="169">
        <f>Z353*K353</f>
        <v>0</v>
      </c>
      <c r="AR353" s="21" t="s">
        <v>628</v>
      </c>
      <c r="AT353" s="21" t="s">
        <v>157</v>
      </c>
      <c r="AU353" s="21" t="s">
        <v>103</v>
      </c>
      <c r="AY353" s="21" t="s">
        <v>155</v>
      </c>
      <c r="BE353" s="108">
        <f>IF(U353="základní",N353,0)</f>
        <v>0</v>
      </c>
      <c r="BF353" s="108">
        <f>IF(U353="snížená",N353,0)</f>
        <v>0</v>
      </c>
      <c r="BG353" s="108">
        <f>IF(U353="zákl. přenesená",N353,0)</f>
        <v>0</v>
      </c>
      <c r="BH353" s="108">
        <f>IF(U353="sníž. přenesená",N353,0)</f>
        <v>0</v>
      </c>
      <c r="BI353" s="108">
        <f>IF(U353="nulová",N353,0)</f>
        <v>0</v>
      </c>
      <c r="BJ353" s="21" t="s">
        <v>84</v>
      </c>
      <c r="BK353" s="108">
        <f>ROUND(L353*K353,2)</f>
        <v>0</v>
      </c>
      <c r="BL353" s="21" t="s">
        <v>628</v>
      </c>
      <c r="BM353" s="21" t="s">
        <v>646</v>
      </c>
    </row>
    <row r="354" spans="2:65" s="9" customFormat="1" ht="29.85" customHeight="1">
      <c r="B354" s="152"/>
      <c r="C354" s="153"/>
      <c r="D354" s="162" t="s">
        <v>131</v>
      </c>
      <c r="E354" s="162"/>
      <c r="F354" s="162"/>
      <c r="G354" s="162"/>
      <c r="H354" s="162"/>
      <c r="I354" s="162"/>
      <c r="J354" s="162"/>
      <c r="K354" s="162"/>
      <c r="L354" s="162"/>
      <c r="M354" s="162"/>
      <c r="N354" s="287">
        <f>BK354</f>
        <v>0</v>
      </c>
      <c r="O354" s="288"/>
      <c r="P354" s="288"/>
      <c r="Q354" s="288"/>
      <c r="R354" s="155"/>
      <c r="T354" s="156"/>
      <c r="U354" s="153"/>
      <c r="V354" s="153"/>
      <c r="W354" s="157">
        <f>SUM(W355:W361)</f>
        <v>0</v>
      </c>
      <c r="X354" s="153"/>
      <c r="Y354" s="157">
        <f>SUM(Y355:Y361)</f>
        <v>0</v>
      </c>
      <c r="Z354" s="153"/>
      <c r="AA354" s="158">
        <f>SUM(AA355:AA361)</f>
        <v>0</v>
      </c>
      <c r="AR354" s="159" t="s">
        <v>634</v>
      </c>
      <c r="AT354" s="160" t="s">
        <v>75</v>
      </c>
      <c r="AU354" s="160" t="s">
        <v>84</v>
      </c>
      <c r="AY354" s="159" t="s">
        <v>155</v>
      </c>
      <c r="BK354" s="161">
        <f>SUM(BK355:BK361)</f>
        <v>0</v>
      </c>
    </row>
    <row r="355" spans="2:65" s="1" customFormat="1" ht="25.5" customHeight="1">
      <c r="B355" s="134"/>
      <c r="C355" s="163" t="s">
        <v>647</v>
      </c>
      <c r="D355" s="163" t="s">
        <v>157</v>
      </c>
      <c r="E355" s="164" t="s">
        <v>648</v>
      </c>
      <c r="F355" s="266" t="s">
        <v>649</v>
      </c>
      <c r="G355" s="266"/>
      <c r="H355" s="266"/>
      <c r="I355" s="266"/>
      <c r="J355" s="165" t="s">
        <v>343</v>
      </c>
      <c r="K355" s="166">
        <v>1</v>
      </c>
      <c r="L355" s="267">
        <v>0</v>
      </c>
      <c r="M355" s="267"/>
      <c r="N355" s="268">
        <f t="shared" ref="N355:N361" si="5">ROUND(L355*K355,2)</f>
        <v>0</v>
      </c>
      <c r="O355" s="268"/>
      <c r="P355" s="268"/>
      <c r="Q355" s="268"/>
      <c r="R355" s="137"/>
      <c r="T355" s="167" t="s">
        <v>5</v>
      </c>
      <c r="U355" s="46" t="s">
        <v>41</v>
      </c>
      <c r="V355" s="38"/>
      <c r="W355" s="168">
        <f t="shared" ref="W355:W361" si="6">V355*K355</f>
        <v>0</v>
      </c>
      <c r="X355" s="168">
        <v>0</v>
      </c>
      <c r="Y355" s="168">
        <f t="shared" ref="Y355:Y361" si="7">X355*K355</f>
        <v>0</v>
      </c>
      <c r="Z355" s="168">
        <v>0</v>
      </c>
      <c r="AA355" s="169">
        <f t="shared" ref="AA355:AA361" si="8">Z355*K355</f>
        <v>0</v>
      </c>
      <c r="AR355" s="21" t="s">
        <v>161</v>
      </c>
      <c r="AT355" s="21" t="s">
        <v>157</v>
      </c>
      <c r="AU355" s="21" t="s">
        <v>103</v>
      </c>
      <c r="AY355" s="21" t="s">
        <v>155</v>
      </c>
      <c r="BE355" s="108">
        <f t="shared" ref="BE355:BE361" si="9">IF(U355="základní",N355,0)</f>
        <v>0</v>
      </c>
      <c r="BF355" s="108">
        <f t="shared" ref="BF355:BF361" si="10">IF(U355="snížená",N355,0)</f>
        <v>0</v>
      </c>
      <c r="BG355" s="108">
        <f t="shared" ref="BG355:BG361" si="11">IF(U355="zákl. přenesená",N355,0)</f>
        <v>0</v>
      </c>
      <c r="BH355" s="108">
        <f t="shared" ref="BH355:BH361" si="12">IF(U355="sníž. přenesená",N355,0)</f>
        <v>0</v>
      </c>
      <c r="BI355" s="108">
        <f t="shared" ref="BI355:BI361" si="13">IF(U355="nulová",N355,0)</f>
        <v>0</v>
      </c>
      <c r="BJ355" s="21" t="s">
        <v>84</v>
      </c>
      <c r="BK355" s="108">
        <f t="shared" ref="BK355:BK361" si="14">ROUND(L355*K355,2)</f>
        <v>0</v>
      </c>
      <c r="BL355" s="21" t="s">
        <v>161</v>
      </c>
      <c r="BM355" s="21" t="s">
        <v>650</v>
      </c>
    </row>
    <row r="356" spans="2:65" s="1" customFormat="1" ht="16.5" customHeight="1">
      <c r="B356" s="134"/>
      <c r="C356" s="163" t="s">
        <v>651</v>
      </c>
      <c r="D356" s="163" t="s">
        <v>157</v>
      </c>
      <c r="E356" s="164" t="s">
        <v>652</v>
      </c>
      <c r="F356" s="266" t="s">
        <v>653</v>
      </c>
      <c r="G356" s="266"/>
      <c r="H356" s="266"/>
      <c r="I356" s="266"/>
      <c r="J356" s="165" t="s">
        <v>555</v>
      </c>
      <c r="K356" s="166">
        <v>7</v>
      </c>
      <c r="L356" s="267">
        <v>0</v>
      </c>
      <c r="M356" s="267"/>
      <c r="N356" s="268">
        <f t="shared" si="5"/>
        <v>0</v>
      </c>
      <c r="O356" s="268"/>
      <c r="P356" s="268"/>
      <c r="Q356" s="268"/>
      <c r="R356" s="137"/>
      <c r="T356" s="167" t="s">
        <v>5</v>
      </c>
      <c r="U356" s="46" t="s">
        <v>41</v>
      </c>
      <c r="V356" s="38"/>
      <c r="W356" s="168">
        <f t="shared" si="6"/>
        <v>0</v>
      </c>
      <c r="X356" s="168">
        <v>0</v>
      </c>
      <c r="Y356" s="168">
        <f t="shared" si="7"/>
        <v>0</v>
      </c>
      <c r="Z356" s="168">
        <v>0</v>
      </c>
      <c r="AA356" s="169">
        <f t="shared" si="8"/>
        <v>0</v>
      </c>
      <c r="AR356" s="21" t="s">
        <v>161</v>
      </c>
      <c r="AT356" s="21" t="s">
        <v>157</v>
      </c>
      <c r="AU356" s="21" t="s">
        <v>103</v>
      </c>
      <c r="AY356" s="21" t="s">
        <v>155</v>
      </c>
      <c r="BE356" s="108">
        <f t="shared" si="9"/>
        <v>0</v>
      </c>
      <c r="BF356" s="108">
        <f t="shared" si="10"/>
        <v>0</v>
      </c>
      <c r="BG356" s="108">
        <f t="shared" si="11"/>
        <v>0</v>
      </c>
      <c r="BH356" s="108">
        <f t="shared" si="12"/>
        <v>0</v>
      </c>
      <c r="BI356" s="108">
        <f t="shared" si="13"/>
        <v>0</v>
      </c>
      <c r="BJ356" s="21" t="s">
        <v>84</v>
      </c>
      <c r="BK356" s="108">
        <f t="shared" si="14"/>
        <v>0</v>
      </c>
      <c r="BL356" s="21" t="s">
        <v>161</v>
      </c>
      <c r="BM356" s="21" t="s">
        <v>654</v>
      </c>
    </row>
    <row r="357" spans="2:65" s="1" customFormat="1" ht="16.5" customHeight="1">
      <c r="B357" s="134"/>
      <c r="C357" s="163" t="s">
        <v>655</v>
      </c>
      <c r="D357" s="163" t="s">
        <v>157</v>
      </c>
      <c r="E357" s="164" t="s">
        <v>656</v>
      </c>
      <c r="F357" s="266" t="s">
        <v>657</v>
      </c>
      <c r="G357" s="266"/>
      <c r="H357" s="266"/>
      <c r="I357" s="266"/>
      <c r="J357" s="165" t="s">
        <v>555</v>
      </c>
      <c r="K357" s="166">
        <v>2</v>
      </c>
      <c r="L357" s="267">
        <v>0</v>
      </c>
      <c r="M357" s="267"/>
      <c r="N357" s="268">
        <f t="shared" si="5"/>
        <v>0</v>
      </c>
      <c r="O357" s="268"/>
      <c r="P357" s="268"/>
      <c r="Q357" s="268"/>
      <c r="R357" s="137"/>
      <c r="T357" s="167" t="s">
        <v>5</v>
      </c>
      <c r="U357" s="46" t="s">
        <v>41</v>
      </c>
      <c r="V357" s="38"/>
      <c r="W357" s="168">
        <f t="shared" si="6"/>
        <v>0</v>
      </c>
      <c r="X357" s="168">
        <v>0</v>
      </c>
      <c r="Y357" s="168">
        <f t="shared" si="7"/>
        <v>0</v>
      </c>
      <c r="Z357" s="168">
        <v>0</v>
      </c>
      <c r="AA357" s="169">
        <f t="shared" si="8"/>
        <v>0</v>
      </c>
      <c r="AR357" s="21" t="s">
        <v>161</v>
      </c>
      <c r="AT357" s="21" t="s">
        <v>157</v>
      </c>
      <c r="AU357" s="21" t="s">
        <v>103</v>
      </c>
      <c r="AY357" s="21" t="s">
        <v>155</v>
      </c>
      <c r="BE357" s="108">
        <f t="shared" si="9"/>
        <v>0</v>
      </c>
      <c r="BF357" s="108">
        <f t="shared" si="10"/>
        <v>0</v>
      </c>
      <c r="BG357" s="108">
        <f t="shared" si="11"/>
        <v>0</v>
      </c>
      <c r="BH357" s="108">
        <f t="shared" si="12"/>
        <v>0</v>
      </c>
      <c r="BI357" s="108">
        <f t="shared" si="13"/>
        <v>0</v>
      </c>
      <c r="BJ357" s="21" t="s">
        <v>84</v>
      </c>
      <c r="BK357" s="108">
        <f t="shared" si="14"/>
        <v>0</v>
      </c>
      <c r="BL357" s="21" t="s">
        <v>161</v>
      </c>
      <c r="BM357" s="21" t="s">
        <v>658</v>
      </c>
    </row>
    <row r="358" spans="2:65" s="1" customFormat="1" ht="16.5" customHeight="1">
      <c r="B358" s="134"/>
      <c r="C358" s="163" t="s">
        <v>659</v>
      </c>
      <c r="D358" s="163" t="s">
        <v>157</v>
      </c>
      <c r="E358" s="164" t="s">
        <v>660</v>
      </c>
      <c r="F358" s="266" t="s">
        <v>661</v>
      </c>
      <c r="G358" s="266"/>
      <c r="H358" s="266"/>
      <c r="I358" s="266"/>
      <c r="J358" s="165" t="s">
        <v>343</v>
      </c>
      <c r="K358" s="166">
        <v>1</v>
      </c>
      <c r="L358" s="267">
        <v>0</v>
      </c>
      <c r="M358" s="267"/>
      <c r="N358" s="268">
        <f t="shared" si="5"/>
        <v>0</v>
      </c>
      <c r="O358" s="268"/>
      <c r="P358" s="268"/>
      <c r="Q358" s="268"/>
      <c r="R358" s="137"/>
      <c r="T358" s="167" t="s">
        <v>5</v>
      </c>
      <c r="U358" s="46" t="s">
        <v>41</v>
      </c>
      <c r="V358" s="38"/>
      <c r="W358" s="168">
        <f t="shared" si="6"/>
        <v>0</v>
      </c>
      <c r="X358" s="168">
        <v>0</v>
      </c>
      <c r="Y358" s="168">
        <f t="shared" si="7"/>
        <v>0</v>
      </c>
      <c r="Z358" s="168">
        <v>0</v>
      </c>
      <c r="AA358" s="169">
        <f t="shared" si="8"/>
        <v>0</v>
      </c>
      <c r="AR358" s="21" t="s">
        <v>161</v>
      </c>
      <c r="AT358" s="21" t="s">
        <v>157</v>
      </c>
      <c r="AU358" s="21" t="s">
        <v>103</v>
      </c>
      <c r="AY358" s="21" t="s">
        <v>155</v>
      </c>
      <c r="BE358" s="108">
        <f t="shared" si="9"/>
        <v>0</v>
      </c>
      <c r="BF358" s="108">
        <f t="shared" si="10"/>
        <v>0</v>
      </c>
      <c r="BG358" s="108">
        <f t="shared" si="11"/>
        <v>0</v>
      </c>
      <c r="BH358" s="108">
        <f t="shared" si="12"/>
        <v>0</v>
      </c>
      <c r="BI358" s="108">
        <f t="shared" si="13"/>
        <v>0</v>
      </c>
      <c r="BJ358" s="21" t="s">
        <v>84</v>
      </c>
      <c r="BK358" s="108">
        <f t="shared" si="14"/>
        <v>0</v>
      </c>
      <c r="BL358" s="21" t="s">
        <v>161</v>
      </c>
      <c r="BM358" s="21" t="s">
        <v>662</v>
      </c>
    </row>
    <row r="359" spans="2:65" s="1" customFormat="1" ht="16.5" customHeight="1">
      <c r="B359" s="134"/>
      <c r="C359" s="163" t="s">
        <v>663</v>
      </c>
      <c r="D359" s="163" t="s">
        <v>157</v>
      </c>
      <c r="E359" s="164" t="s">
        <v>664</v>
      </c>
      <c r="F359" s="266" t="s">
        <v>665</v>
      </c>
      <c r="G359" s="266"/>
      <c r="H359" s="266"/>
      <c r="I359" s="266"/>
      <c r="J359" s="165" t="s">
        <v>343</v>
      </c>
      <c r="K359" s="166">
        <v>1</v>
      </c>
      <c r="L359" s="267">
        <v>0</v>
      </c>
      <c r="M359" s="267"/>
      <c r="N359" s="268">
        <f t="shared" si="5"/>
        <v>0</v>
      </c>
      <c r="O359" s="268"/>
      <c r="P359" s="268"/>
      <c r="Q359" s="268"/>
      <c r="R359" s="137"/>
      <c r="T359" s="167" t="s">
        <v>5</v>
      </c>
      <c r="U359" s="46" t="s">
        <v>41</v>
      </c>
      <c r="V359" s="38"/>
      <c r="W359" s="168">
        <f t="shared" si="6"/>
        <v>0</v>
      </c>
      <c r="X359" s="168">
        <v>0</v>
      </c>
      <c r="Y359" s="168">
        <f t="shared" si="7"/>
        <v>0</v>
      </c>
      <c r="Z359" s="168">
        <v>0</v>
      </c>
      <c r="AA359" s="169">
        <f t="shared" si="8"/>
        <v>0</v>
      </c>
      <c r="AR359" s="21" t="s">
        <v>161</v>
      </c>
      <c r="AT359" s="21" t="s">
        <v>157</v>
      </c>
      <c r="AU359" s="21" t="s">
        <v>103</v>
      </c>
      <c r="AY359" s="21" t="s">
        <v>155</v>
      </c>
      <c r="BE359" s="108">
        <f t="shared" si="9"/>
        <v>0</v>
      </c>
      <c r="BF359" s="108">
        <f t="shared" si="10"/>
        <v>0</v>
      </c>
      <c r="BG359" s="108">
        <f t="shared" si="11"/>
        <v>0</v>
      </c>
      <c r="BH359" s="108">
        <f t="shared" si="12"/>
        <v>0</v>
      </c>
      <c r="BI359" s="108">
        <f t="shared" si="13"/>
        <v>0</v>
      </c>
      <c r="BJ359" s="21" t="s">
        <v>84</v>
      </c>
      <c r="BK359" s="108">
        <f t="shared" si="14"/>
        <v>0</v>
      </c>
      <c r="BL359" s="21" t="s">
        <v>161</v>
      </c>
      <c r="BM359" s="21" t="s">
        <v>666</v>
      </c>
    </row>
    <row r="360" spans="2:65" s="1" customFormat="1" ht="16.5" customHeight="1">
      <c r="B360" s="134"/>
      <c r="C360" s="163" t="s">
        <v>667</v>
      </c>
      <c r="D360" s="163" t="s">
        <v>157</v>
      </c>
      <c r="E360" s="164" t="s">
        <v>668</v>
      </c>
      <c r="F360" s="266" t="s">
        <v>133</v>
      </c>
      <c r="G360" s="266"/>
      <c r="H360" s="266"/>
      <c r="I360" s="266"/>
      <c r="J360" s="165" t="s">
        <v>343</v>
      </c>
      <c r="K360" s="166">
        <v>1</v>
      </c>
      <c r="L360" s="267">
        <v>0</v>
      </c>
      <c r="M360" s="267"/>
      <c r="N360" s="268">
        <f t="shared" si="5"/>
        <v>0</v>
      </c>
      <c r="O360" s="268"/>
      <c r="P360" s="268"/>
      <c r="Q360" s="268"/>
      <c r="R360" s="137"/>
      <c r="T360" s="167" t="s">
        <v>5</v>
      </c>
      <c r="U360" s="46" t="s">
        <v>41</v>
      </c>
      <c r="V360" s="38"/>
      <c r="W360" s="168">
        <f t="shared" si="6"/>
        <v>0</v>
      </c>
      <c r="X360" s="168">
        <v>0</v>
      </c>
      <c r="Y360" s="168">
        <f t="shared" si="7"/>
        <v>0</v>
      </c>
      <c r="Z360" s="168">
        <v>0</v>
      </c>
      <c r="AA360" s="169">
        <f t="shared" si="8"/>
        <v>0</v>
      </c>
      <c r="AR360" s="21" t="s">
        <v>161</v>
      </c>
      <c r="AT360" s="21" t="s">
        <v>157</v>
      </c>
      <c r="AU360" s="21" t="s">
        <v>103</v>
      </c>
      <c r="AY360" s="21" t="s">
        <v>155</v>
      </c>
      <c r="BE360" s="108">
        <f t="shared" si="9"/>
        <v>0</v>
      </c>
      <c r="BF360" s="108">
        <f t="shared" si="10"/>
        <v>0</v>
      </c>
      <c r="BG360" s="108">
        <f t="shared" si="11"/>
        <v>0</v>
      </c>
      <c r="BH360" s="108">
        <f t="shared" si="12"/>
        <v>0</v>
      </c>
      <c r="BI360" s="108">
        <f t="shared" si="13"/>
        <v>0</v>
      </c>
      <c r="BJ360" s="21" t="s">
        <v>84</v>
      </c>
      <c r="BK360" s="108">
        <f t="shared" si="14"/>
        <v>0</v>
      </c>
      <c r="BL360" s="21" t="s">
        <v>161</v>
      </c>
      <c r="BM360" s="21" t="s">
        <v>669</v>
      </c>
    </row>
    <row r="361" spans="2:65" s="1" customFormat="1" ht="16.5" customHeight="1">
      <c r="B361" s="134"/>
      <c r="C361" s="163" t="s">
        <v>670</v>
      </c>
      <c r="D361" s="163" t="s">
        <v>157</v>
      </c>
      <c r="E361" s="164" t="s">
        <v>671</v>
      </c>
      <c r="F361" s="266" t="s">
        <v>672</v>
      </c>
      <c r="G361" s="266"/>
      <c r="H361" s="266"/>
      <c r="I361" s="266"/>
      <c r="J361" s="165" t="s">
        <v>343</v>
      </c>
      <c r="K361" s="166">
        <v>1</v>
      </c>
      <c r="L361" s="267">
        <v>0</v>
      </c>
      <c r="M361" s="267"/>
      <c r="N361" s="268">
        <f t="shared" si="5"/>
        <v>0</v>
      </c>
      <c r="O361" s="268"/>
      <c r="P361" s="268"/>
      <c r="Q361" s="268"/>
      <c r="R361" s="137"/>
      <c r="T361" s="167" t="s">
        <v>5</v>
      </c>
      <c r="U361" s="46" t="s">
        <v>41</v>
      </c>
      <c r="V361" s="38"/>
      <c r="W361" s="168">
        <f t="shared" si="6"/>
        <v>0</v>
      </c>
      <c r="X361" s="168">
        <v>0</v>
      </c>
      <c r="Y361" s="168">
        <f t="shared" si="7"/>
        <v>0</v>
      </c>
      <c r="Z361" s="168">
        <v>0</v>
      </c>
      <c r="AA361" s="169">
        <f t="shared" si="8"/>
        <v>0</v>
      </c>
      <c r="AR361" s="21" t="s">
        <v>161</v>
      </c>
      <c r="AT361" s="21" t="s">
        <v>157</v>
      </c>
      <c r="AU361" s="21" t="s">
        <v>103</v>
      </c>
      <c r="AY361" s="21" t="s">
        <v>155</v>
      </c>
      <c r="BE361" s="108">
        <f t="shared" si="9"/>
        <v>0</v>
      </c>
      <c r="BF361" s="108">
        <f t="shared" si="10"/>
        <v>0</v>
      </c>
      <c r="BG361" s="108">
        <f t="shared" si="11"/>
        <v>0</v>
      </c>
      <c r="BH361" s="108">
        <f t="shared" si="12"/>
        <v>0</v>
      </c>
      <c r="BI361" s="108">
        <f t="shared" si="13"/>
        <v>0</v>
      </c>
      <c r="BJ361" s="21" t="s">
        <v>84</v>
      </c>
      <c r="BK361" s="108">
        <f t="shared" si="14"/>
        <v>0</v>
      </c>
      <c r="BL361" s="21" t="s">
        <v>161</v>
      </c>
      <c r="BM361" s="21" t="s">
        <v>673</v>
      </c>
    </row>
    <row r="362" spans="2:65" s="1" customFormat="1" ht="49.9" customHeight="1">
      <c r="B362" s="37"/>
      <c r="C362" s="38"/>
      <c r="D362" s="154" t="s">
        <v>674</v>
      </c>
      <c r="E362" s="38"/>
      <c r="F362" s="38"/>
      <c r="G362" s="38"/>
      <c r="H362" s="38"/>
      <c r="I362" s="38"/>
      <c r="J362" s="38"/>
      <c r="K362" s="38"/>
      <c r="L362" s="38"/>
      <c r="M362" s="38"/>
      <c r="N362" s="289">
        <f>BK362</f>
        <v>0</v>
      </c>
      <c r="O362" s="290"/>
      <c r="P362" s="290"/>
      <c r="Q362" s="290"/>
      <c r="R362" s="39"/>
      <c r="T362" s="197"/>
      <c r="U362" s="58"/>
      <c r="V362" s="58"/>
      <c r="W362" s="58"/>
      <c r="X362" s="58"/>
      <c r="Y362" s="58"/>
      <c r="Z362" s="58"/>
      <c r="AA362" s="60"/>
      <c r="AT362" s="21" t="s">
        <v>75</v>
      </c>
      <c r="AU362" s="21" t="s">
        <v>76</v>
      </c>
      <c r="AY362" s="21" t="s">
        <v>675</v>
      </c>
      <c r="BK362" s="108">
        <v>0</v>
      </c>
    </row>
    <row r="363" spans="2:65" s="1" customFormat="1" ht="6.95" customHeight="1">
      <c r="B363" s="61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3"/>
    </row>
  </sheetData>
  <mergeCells count="522">
    <mergeCell ref="N362:Q362"/>
    <mergeCell ref="H1:K1"/>
    <mergeCell ref="S2:AC2"/>
    <mergeCell ref="N201:Q201"/>
    <mergeCell ref="N204:Q204"/>
    <mergeCell ref="N221:Q221"/>
    <mergeCell ref="N236:Q236"/>
    <mergeCell ref="N249:Q249"/>
    <mergeCell ref="N265:Q265"/>
    <mergeCell ref="N304:Q304"/>
    <mergeCell ref="N325:Q325"/>
    <mergeCell ref="N336:Q336"/>
    <mergeCell ref="F359:I359"/>
    <mergeCell ref="L359:M359"/>
    <mergeCell ref="N359:Q359"/>
    <mergeCell ref="F360:I360"/>
    <mergeCell ref="L360:M360"/>
    <mergeCell ref="N360:Q360"/>
    <mergeCell ref="F361:I361"/>
    <mergeCell ref="L361:M361"/>
    <mergeCell ref="N361:Q361"/>
    <mergeCell ref="F356:I356"/>
    <mergeCell ref="L356:M356"/>
    <mergeCell ref="N356:Q356"/>
    <mergeCell ref="F357:I357"/>
    <mergeCell ref="L357:M357"/>
    <mergeCell ref="N357:Q357"/>
    <mergeCell ref="F358:I358"/>
    <mergeCell ref="L358:M358"/>
    <mergeCell ref="N358:Q358"/>
    <mergeCell ref="F352:I352"/>
    <mergeCell ref="L352:M352"/>
    <mergeCell ref="N352:Q352"/>
    <mergeCell ref="F353:I353"/>
    <mergeCell ref="L353:M353"/>
    <mergeCell ref="N353:Q353"/>
    <mergeCell ref="F355:I355"/>
    <mergeCell ref="L355:M355"/>
    <mergeCell ref="N355:Q355"/>
    <mergeCell ref="N354:Q354"/>
    <mergeCell ref="F343:I343"/>
    <mergeCell ref="F346:I346"/>
    <mergeCell ref="L346:M346"/>
    <mergeCell ref="N346:Q346"/>
    <mergeCell ref="F348:I348"/>
    <mergeCell ref="L348:M348"/>
    <mergeCell ref="N348:Q348"/>
    <mergeCell ref="F351:I351"/>
    <mergeCell ref="L351:M351"/>
    <mergeCell ref="N351:Q351"/>
    <mergeCell ref="N344:Q344"/>
    <mergeCell ref="N345:Q345"/>
    <mergeCell ref="N347:Q347"/>
    <mergeCell ref="N349:Q349"/>
    <mergeCell ref="N350:Q350"/>
    <mergeCell ref="F339:I339"/>
    <mergeCell ref="F340:I340"/>
    <mergeCell ref="L340:M340"/>
    <mergeCell ref="N340:Q340"/>
    <mergeCell ref="F341:I341"/>
    <mergeCell ref="L341:M341"/>
    <mergeCell ref="N341:Q341"/>
    <mergeCell ref="F342:I342"/>
    <mergeCell ref="L342:M342"/>
    <mergeCell ref="N342:Q342"/>
    <mergeCell ref="F333:I333"/>
    <mergeCell ref="F334:I334"/>
    <mergeCell ref="L334:M334"/>
    <mergeCell ref="N334:Q334"/>
    <mergeCell ref="F335:I335"/>
    <mergeCell ref="L335:M335"/>
    <mergeCell ref="N335:Q335"/>
    <mergeCell ref="F338:I338"/>
    <mergeCell ref="L338:M338"/>
    <mergeCell ref="N338:Q338"/>
    <mergeCell ref="N337:Q337"/>
    <mergeCell ref="F328:I328"/>
    <mergeCell ref="F329:I329"/>
    <mergeCell ref="L329:M329"/>
    <mergeCell ref="N329:Q329"/>
    <mergeCell ref="F330:I330"/>
    <mergeCell ref="L330:M330"/>
    <mergeCell ref="N330:Q330"/>
    <mergeCell ref="F331:I331"/>
    <mergeCell ref="F332:I332"/>
    <mergeCell ref="L332:M332"/>
    <mergeCell ref="N332:Q332"/>
    <mergeCell ref="F324:I324"/>
    <mergeCell ref="L324:M324"/>
    <mergeCell ref="N324:Q324"/>
    <mergeCell ref="F326:I326"/>
    <mergeCell ref="L326:M326"/>
    <mergeCell ref="N326:Q326"/>
    <mergeCell ref="F327:I327"/>
    <mergeCell ref="L327:M327"/>
    <mergeCell ref="N327:Q327"/>
    <mergeCell ref="F319:I319"/>
    <mergeCell ref="L319:M319"/>
    <mergeCell ref="N319:Q319"/>
    <mergeCell ref="F320:I320"/>
    <mergeCell ref="F321:I321"/>
    <mergeCell ref="F322:I322"/>
    <mergeCell ref="F323:I323"/>
    <mergeCell ref="L323:M323"/>
    <mergeCell ref="N323:Q323"/>
    <mergeCell ref="F315:I315"/>
    <mergeCell ref="L315:M315"/>
    <mergeCell ref="N315:Q315"/>
    <mergeCell ref="F316:I316"/>
    <mergeCell ref="F317:I317"/>
    <mergeCell ref="L317:M317"/>
    <mergeCell ref="N317:Q317"/>
    <mergeCell ref="F318:I318"/>
    <mergeCell ref="L318:M318"/>
    <mergeCell ref="N318:Q318"/>
    <mergeCell ref="F310:I310"/>
    <mergeCell ref="F311:I311"/>
    <mergeCell ref="L311:M311"/>
    <mergeCell ref="N311:Q311"/>
    <mergeCell ref="F312:I312"/>
    <mergeCell ref="L312:M312"/>
    <mergeCell ref="N312:Q312"/>
    <mergeCell ref="F313:I313"/>
    <mergeCell ref="F314:I314"/>
    <mergeCell ref="L314:M314"/>
    <mergeCell ref="N314:Q314"/>
    <mergeCell ref="F306:I306"/>
    <mergeCell ref="L306:M306"/>
    <mergeCell ref="N306:Q306"/>
    <mergeCell ref="F307:I307"/>
    <mergeCell ref="L307:M307"/>
    <mergeCell ref="N307:Q307"/>
    <mergeCell ref="F308:I308"/>
    <mergeCell ref="F309:I309"/>
    <mergeCell ref="L309:M309"/>
    <mergeCell ref="N309:Q309"/>
    <mergeCell ref="F300:I300"/>
    <mergeCell ref="L300:M300"/>
    <mergeCell ref="N300:Q300"/>
    <mergeCell ref="F301:I301"/>
    <mergeCell ref="F302:I302"/>
    <mergeCell ref="L302:M302"/>
    <mergeCell ref="N302:Q302"/>
    <mergeCell ref="F303:I303"/>
    <mergeCell ref="F305:I305"/>
    <mergeCell ref="L305:M305"/>
    <mergeCell ref="N305:Q305"/>
    <mergeCell ref="F293:I293"/>
    <mergeCell ref="F294:I294"/>
    <mergeCell ref="L294:M294"/>
    <mergeCell ref="N294:Q294"/>
    <mergeCell ref="F295:I295"/>
    <mergeCell ref="F296:I296"/>
    <mergeCell ref="F297:I297"/>
    <mergeCell ref="F298:I298"/>
    <mergeCell ref="F299:I299"/>
    <mergeCell ref="L299:M299"/>
    <mergeCell ref="N299:Q299"/>
    <mergeCell ref="F287:I287"/>
    <mergeCell ref="F288:I288"/>
    <mergeCell ref="F289:I289"/>
    <mergeCell ref="F290:I290"/>
    <mergeCell ref="L290:M290"/>
    <mergeCell ref="N290:Q290"/>
    <mergeCell ref="F291:I291"/>
    <mergeCell ref="F292:I292"/>
    <mergeCell ref="L292:M292"/>
    <mergeCell ref="N292:Q292"/>
    <mergeCell ref="F281:I281"/>
    <mergeCell ref="F282:I282"/>
    <mergeCell ref="F283:I283"/>
    <mergeCell ref="F284:I284"/>
    <mergeCell ref="L284:M284"/>
    <mergeCell ref="N284:Q284"/>
    <mergeCell ref="F285:I285"/>
    <mergeCell ref="F286:I286"/>
    <mergeCell ref="L286:M286"/>
    <mergeCell ref="N286:Q286"/>
    <mergeCell ref="F274:I274"/>
    <mergeCell ref="F275:I275"/>
    <mergeCell ref="F276:I276"/>
    <mergeCell ref="F277:I277"/>
    <mergeCell ref="F278:I278"/>
    <mergeCell ref="L278:M278"/>
    <mergeCell ref="N278:Q278"/>
    <mergeCell ref="F279:I279"/>
    <mergeCell ref="F280:I280"/>
    <mergeCell ref="F267:I267"/>
    <mergeCell ref="F268:I268"/>
    <mergeCell ref="L268:M268"/>
    <mergeCell ref="N268:Q268"/>
    <mergeCell ref="F269:I269"/>
    <mergeCell ref="F270:I270"/>
    <mergeCell ref="F271:I271"/>
    <mergeCell ref="F272:I272"/>
    <mergeCell ref="F273:I273"/>
    <mergeCell ref="L273:M273"/>
    <mergeCell ref="N273:Q273"/>
    <mergeCell ref="F262:I262"/>
    <mergeCell ref="L262:M262"/>
    <mergeCell ref="N262:Q262"/>
    <mergeCell ref="F263:I263"/>
    <mergeCell ref="F264:I264"/>
    <mergeCell ref="L264:M264"/>
    <mergeCell ref="N264:Q264"/>
    <mergeCell ref="F266:I266"/>
    <mergeCell ref="L266:M266"/>
    <mergeCell ref="N266:Q266"/>
    <mergeCell ref="F257:I257"/>
    <mergeCell ref="F258:I258"/>
    <mergeCell ref="L258:M258"/>
    <mergeCell ref="N258:Q258"/>
    <mergeCell ref="F259:I259"/>
    <mergeCell ref="F260:I260"/>
    <mergeCell ref="L260:M260"/>
    <mergeCell ref="N260:Q260"/>
    <mergeCell ref="F261:I261"/>
    <mergeCell ref="L261:M261"/>
    <mergeCell ref="N261:Q261"/>
    <mergeCell ref="F251:I251"/>
    <mergeCell ref="F252:I252"/>
    <mergeCell ref="F253:I253"/>
    <mergeCell ref="F254:I254"/>
    <mergeCell ref="L254:M254"/>
    <mergeCell ref="N254:Q254"/>
    <mergeCell ref="F255:I255"/>
    <mergeCell ref="F256:I256"/>
    <mergeCell ref="L256:M256"/>
    <mergeCell ref="N256:Q256"/>
    <mergeCell ref="F245:I245"/>
    <mergeCell ref="L245:M245"/>
    <mergeCell ref="N245:Q245"/>
    <mergeCell ref="F246:I246"/>
    <mergeCell ref="F247:I247"/>
    <mergeCell ref="L247:M247"/>
    <mergeCell ref="N247:Q247"/>
    <mergeCell ref="F248:I248"/>
    <mergeCell ref="F250:I250"/>
    <mergeCell ref="L250:M250"/>
    <mergeCell ref="N250:Q250"/>
    <mergeCell ref="F240:I240"/>
    <mergeCell ref="F241:I241"/>
    <mergeCell ref="L241:M241"/>
    <mergeCell ref="N241:Q241"/>
    <mergeCell ref="F242:I242"/>
    <mergeCell ref="F243:I243"/>
    <mergeCell ref="L243:M243"/>
    <mergeCell ref="N243:Q243"/>
    <mergeCell ref="F244:I244"/>
    <mergeCell ref="F235:I235"/>
    <mergeCell ref="L235:M235"/>
    <mergeCell ref="N235:Q235"/>
    <mergeCell ref="F237:I237"/>
    <mergeCell ref="L237:M237"/>
    <mergeCell ref="N237:Q237"/>
    <mergeCell ref="F238:I238"/>
    <mergeCell ref="F239:I239"/>
    <mergeCell ref="L239:M239"/>
    <mergeCell ref="N239:Q239"/>
    <mergeCell ref="F231:I231"/>
    <mergeCell ref="F232:I232"/>
    <mergeCell ref="L232:M232"/>
    <mergeCell ref="N232:Q232"/>
    <mergeCell ref="F233:I233"/>
    <mergeCell ref="L233:M233"/>
    <mergeCell ref="N233:Q233"/>
    <mergeCell ref="F234:I234"/>
    <mergeCell ref="L234:M234"/>
    <mergeCell ref="N234:Q234"/>
    <mergeCell ref="F227:I227"/>
    <mergeCell ref="L227:M227"/>
    <mergeCell ref="N227:Q227"/>
    <mergeCell ref="F228:I228"/>
    <mergeCell ref="L228:M228"/>
    <mergeCell ref="N228:Q228"/>
    <mergeCell ref="F229:I229"/>
    <mergeCell ref="F230:I230"/>
    <mergeCell ref="L230:M230"/>
    <mergeCell ref="N230:Q230"/>
    <mergeCell ref="F223:I223"/>
    <mergeCell ref="L223:M223"/>
    <mergeCell ref="N223:Q223"/>
    <mergeCell ref="F224:I224"/>
    <mergeCell ref="L224:M224"/>
    <mergeCell ref="N224:Q224"/>
    <mergeCell ref="F225:I225"/>
    <mergeCell ref="F226:I226"/>
    <mergeCell ref="L226:M226"/>
    <mergeCell ref="N226:Q226"/>
    <mergeCell ref="F219:I219"/>
    <mergeCell ref="L219:M219"/>
    <mergeCell ref="N219:Q219"/>
    <mergeCell ref="F220:I220"/>
    <mergeCell ref="L220:M220"/>
    <mergeCell ref="N220:Q220"/>
    <mergeCell ref="F222:I222"/>
    <mergeCell ref="L222:M222"/>
    <mergeCell ref="N222:Q222"/>
    <mergeCell ref="F215:I215"/>
    <mergeCell ref="L215:M215"/>
    <mergeCell ref="N215:Q215"/>
    <mergeCell ref="F216:I216"/>
    <mergeCell ref="L216:M216"/>
    <mergeCell ref="N216:Q216"/>
    <mergeCell ref="F217:I217"/>
    <mergeCell ref="F218:I218"/>
    <mergeCell ref="L218:M218"/>
    <mergeCell ref="N218:Q218"/>
    <mergeCell ref="F211:I211"/>
    <mergeCell ref="L211:M211"/>
    <mergeCell ref="N211:Q211"/>
    <mergeCell ref="F212:I212"/>
    <mergeCell ref="L212:M212"/>
    <mergeCell ref="N212:Q212"/>
    <mergeCell ref="F213:I213"/>
    <mergeCell ref="F214:I214"/>
    <mergeCell ref="L214:M214"/>
    <mergeCell ref="N214:Q214"/>
    <mergeCell ref="F207:I207"/>
    <mergeCell ref="L207:M207"/>
    <mergeCell ref="N207:Q207"/>
    <mergeCell ref="F208:I208"/>
    <mergeCell ref="L208:M208"/>
    <mergeCell ref="N208:Q208"/>
    <mergeCell ref="F209:I209"/>
    <mergeCell ref="F210:I210"/>
    <mergeCell ref="L210:M210"/>
    <mergeCell ref="N210:Q210"/>
    <mergeCell ref="F202:I202"/>
    <mergeCell ref="L202:M202"/>
    <mergeCell ref="N202:Q202"/>
    <mergeCell ref="F203:I203"/>
    <mergeCell ref="F205:I205"/>
    <mergeCell ref="L205:M205"/>
    <mergeCell ref="N205:Q205"/>
    <mergeCell ref="F206:I206"/>
    <mergeCell ref="L206:M206"/>
    <mergeCell ref="N206:Q206"/>
    <mergeCell ref="F196:I196"/>
    <mergeCell ref="F197:I197"/>
    <mergeCell ref="L197:M197"/>
    <mergeCell ref="N197:Q197"/>
    <mergeCell ref="F198:I198"/>
    <mergeCell ref="F199:I199"/>
    <mergeCell ref="L199:M199"/>
    <mergeCell ref="N199:Q199"/>
    <mergeCell ref="F200:I200"/>
    <mergeCell ref="F192:I192"/>
    <mergeCell ref="L192:M192"/>
    <mergeCell ref="N192:Q192"/>
    <mergeCell ref="F193:I193"/>
    <mergeCell ref="L193:M193"/>
    <mergeCell ref="N193:Q193"/>
    <mergeCell ref="F195:I195"/>
    <mergeCell ref="L195:M195"/>
    <mergeCell ref="N195:Q195"/>
    <mergeCell ref="N194:Q194"/>
    <mergeCell ref="F187:I187"/>
    <mergeCell ref="L187:M187"/>
    <mergeCell ref="N187:Q187"/>
    <mergeCell ref="F188:I188"/>
    <mergeCell ref="F189:I189"/>
    <mergeCell ref="L189:M189"/>
    <mergeCell ref="N189:Q189"/>
    <mergeCell ref="F190:I190"/>
    <mergeCell ref="F191:I191"/>
    <mergeCell ref="L191:M191"/>
    <mergeCell ref="N191:Q191"/>
    <mergeCell ref="L181:M181"/>
    <mergeCell ref="N181:Q181"/>
    <mergeCell ref="F182:I182"/>
    <mergeCell ref="F183:I183"/>
    <mergeCell ref="F184:I184"/>
    <mergeCell ref="F185:I185"/>
    <mergeCell ref="L185:M185"/>
    <mergeCell ref="N185:Q185"/>
    <mergeCell ref="F186:I186"/>
    <mergeCell ref="F173:I173"/>
    <mergeCell ref="F174:I174"/>
    <mergeCell ref="F175:I175"/>
    <mergeCell ref="F176:I176"/>
    <mergeCell ref="F177:I177"/>
    <mergeCell ref="F178:I178"/>
    <mergeCell ref="F179:I179"/>
    <mergeCell ref="F180:I180"/>
    <mergeCell ref="F181:I181"/>
    <mergeCell ref="F164:I164"/>
    <mergeCell ref="F165:I165"/>
    <mergeCell ref="F166:I166"/>
    <mergeCell ref="F167:I167"/>
    <mergeCell ref="F168:I168"/>
    <mergeCell ref="F169:I169"/>
    <mergeCell ref="F170:I170"/>
    <mergeCell ref="F171:I171"/>
    <mergeCell ref="F172:I172"/>
    <mergeCell ref="F159:I159"/>
    <mergeCell ref="F160:I160"/>
    <mergeCell ref="L160:M160"/>
    <mergeCell ref="N160:Q160"/>
    <mergeCell ref="F161:I161"/>
    <mergeCell ref="L161:M161"/>
    <mergeCell ref="N161:Q161"/>
    <mergeCell ref="F162:I162"/>
    <mergeCell ref="F163:I163"/>
    <mergeCell ref="L163:M163"/>
    <mergeCell ref="N163:Q163"/>
    <mergeCell ref="F154:I154"/>
    <mergeCell ref="F155:I155"/>
    <mergeCell ref="L155:M155"/>
    <mergeCell ref="N155:Q155"/>
    <mergeCell ref="F156:I156"/>
    <mergeCell ref="L156:M156"/>
    <mergeCell ref="N156:Q156"/>
    <mergeCell ref="F157:I157"/>
    <mergeCell ref="F158:I158"/>
    <mergeCell ref="F145:I145"/>
    <mergeCell ref="F146:I146"/>
    <mergeCell ref="F147:I147"/>
    <mergeCell ref="F148:I148"/>
    <mergeCell ref="F149:I149"/>
    <mergeCell ref="F150:I150"/>
    <mergeCell ref="F151:I151"/>
    <mergeCell ref="F152:I152"/>
    <mergeCell ref="F153:I153"/>
    <mergeCell ref="F140:I140"/>
    <mergeCell ref="L140:M140"/>
    <mergeCell ref="N140:Q140"/>
    <mergeCell ref="F141:I141"/>
    <mergeCell ref="F142:I142"/>
    <mergeCell ref="F143:I143"/>
    <mergeCell ref="F144:I144"/>
    <mergeCell ref="L144:M144"/>
    <mergeCell ref="N144:Q144"/>
    <mergeCell ref="M131:Q131"/>
    <mergeCell ref="F133:I133"/>
    <mergeCell ref="L133:M133"/>
    <mergeCell ref="N133:Q133"/>
    <mergeCell ref="F137:I137"/>
    <mergeCell ref="L137:M137"/>
    <mergeCell ref="N137:Q137"/>
    <mergeCell ref="F138:I138"/>
    <mergeCell ref="F139:I139"/>
    <mergeCell ref="L139:M139"/>
    <mergeCell ref="N139:Q139"/>
    <mergeCell ref="N134:Q134"/>
    <mergeCell ref="N135:Q135"/>
    <mergeCell ref="N136:Q136"/>
    <mergeCell ref="D114:H114"/>
    <mergeCell ref="N114:Q114"/>
    <mergeCell ref="N115:Q115"/>
    <mergeCell ref="L117:Q117"/>
    <mergeCell ref="C123:Q123"/>
    <mergeCell ref="F125:P125"/>
    <mergeCell ref="F126:P126"/>
    <mergeCell ref="M128:P128"/>
    <mergeCell ref="M130:Q130"/>
    <mergeCell ref="N107:Q107"/>
    <mergeCell ref="N109:Q109"/>
    <mergeCell ref="D110:H110"/>
    <mergeCell ref="N110:Q110"/>
    <mergeCell ref="D111:H111"/>
    <mergeCell ref="N111:Q111"/>
    <mergeCell ref="D112:H112"/>
    <mergeCell ref="N112:Q112"/>
    <mergeCell ref="D113:H113"/>
    <mergeCell ref="N113:Q113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6:Q106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hyperlinks>
    <hyperlink ref="F1:G1" location="C2" display="1) Krycí list rozpočtu"/>
    <hyperlink ref="H1:K1" location="C86" display="2) Rekapitulace rozpočtu"/>
    <hyperlink ref="L1" location="C133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69"/>
  <sheetViews>
    <sheetView showGridLines="0" workbookViewId="0">
      <pane ySplit="1" topLeftCell="A154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7"/>
      <c r="B1" s="14"/>
      <c r="C1" s="14"/>
      <c r="D1" s="15" t="s">
        <v>1</v>
      </c>
      <c r="E1" s="14"/>
      <c r="F1" s="16" t="s">
        <v>98</v>
      </c>
      <c r="G1" s="16"/>
      <c r="H1" s="293" t="s">
        <v>99</v>
      </c>
      <c r="I1" s="293"/>
      <c r="J1" s="293"/>
      <c r="K1" s="293"/>
      <c r="L1" s="16" t="s">
        <v>100</v>
      </c>
      <c r="M1" s="14"/>
      <c r="N1" s="14"/>
      <c r="O1" s="15" t="s">
        <v>101</v>
      </c>
      <c r="P1" s="14"/>
      <c r="Q1" s="14"/>
      <c r="R1" s="14"/>
      <c r="S1" s="16" t="s">
        <v>102</v>
      </c>
      <c r="T1" s="16"/>
      <c r="U1" s="117"/>
      <c r="V1" s="1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50000000000003" customHeight="1">
      <c r="C2" s="199" t="s">
        <v>7</v>
      </c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S2" s="242" t="s">
        <v>8</v>
      </c>
      <c r="T2" s="243"/>
      <c r="U2" s="243"/>
      <c r="V2" s="243"/>
      <c r="W2" s="243"/>
      <c r="X2" s="243"/>
      <c r="Y2" s="243"/>
      <c r="Z2" s="243"/>
      <c r="AA2" s="243"/>
      <c r="AB2" s="243"/>
      <c r="AC2" s="243"/>
      <c r="AT2" s="21" t="s">
        <v>88</v>
      </c>
    </row>
    <row r="3" spans="1:66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103</v>
      </c>
    </row>
    <row r="4" spans="1:66" ht="36.950000000000003" customHeight="1">
      <c r="B4" s="25"/>
      <c r="C4" s="201" t="s">
        <v>104</v>
      </c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6"/>
      <c r="T4" s="20" t="s">
        <v>13</v>
      </c>
      <c r="AT4" s="21" t="s">
        <v>6</v>
      </c>
    </row>
    <row r="5" spans="1:66" ht="6.95" customHeight="1">
      <c r="B5" s="25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6"/>
    </row>
    <row r="6" spans="1:66" ht="25.35" customHeight="1">
      <c r="B6" s="25"/>
      <c r="C6" s="28"/>
      <c r="D6" s="32" t="s">
        <v>19</v>
      </c>
      <c r="E6" s="28"/>
      <c r="F6" s="244" t="str">
        <f>'Rekapitulace stavby'!K6</f>
        <v>Pardubice-ulice Marie Majerové - rekonstrulce HV přípojky C002</v>
      </c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8"/>
      <c r="R6" s="26"/>
    </row>
    <row r="7" spans="1:66" s="1" customFormat="1" ht="32.85" customHeight="1">
      <c r="B7" s="37"/>
      <c r="C7" s="38"/>
      <c r="D7" s="31" t="s">
        <v>105</v>
      </c>
      <c r="E7" s="38"/>
      <c r="F7" s="207" t="s">
        <v>676</v>
      </c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38"/>
      <c r="R7" s="39"/>
    </row>
    <row r="8" spans="1:66" s="1" customFormat="1" ht="14.45" customHeight="1">
      <c r="B8" s="37"/>
      <c r="C8" s="38"/>
      <c r="D8" s="32" t="s">
        <v>21</v>
      </c>
      <c r="E8" s="38"/>
      <c r="F8" s="30" t="s">
        <v>5</v>
      </c>
      <c r="G8" s="38"/>
      <c r="H8" s="38"/>
      <c r="I8" s="38"/>
      <c r="J8" s="38"/>
      <c r="K8" s="38"/>
      <c r="L8" s="38"/>
      <c r="M8" s="32" t="s">
        <v>22</v>
      </c>
      <c r="N8" s="38"/>
      <c r="O8" s="30" t="s">
        <v>5</v>
      </c>
      <c r="P8" s="38"/>
      <c r="Q8" s="38"/>
      <c r="R8" s="39"/>
    </row>
    <row r="9" spans="1:66" s="1" customFormat="1" ht="14.45" customHeight="1">
      <c r="B9" s="37"/>
      <c r="C9" s="38"/>
      <c r="D9" s="32" t="s">
        <v>23</v>
      </c>
      <c r="E9" s="38"/>
      <c r="F9" s="30" t="s">
        <v>24</v>
      </c>
      <c r="G9" s="38"/>
      <c r="H9" s="38"/>
      <c r="I9" s="38"/>
      <c r="J9" s="38"/>
      <c r="K9" s="38"/>
      <c r="L9" s="38"/>
      <c r="M9" s="32" t="s">
        <v>25</v>
      </c>
      <c r="N9" s="38"/>
      <c r="O9" s="247" t="str">
        <f>'Rekapitulace stavby'!AN8</f>
        <v>4. 4. 2016</v>
      </c>
      <c r="P9" s="248"/>
      <c r="Q9" s="38"/>
      <c r="R9" s="39"/>
    </row>
    <row r="10" spans="1:66" s="1" customFormat="1" ht="10.9" customHeight="1"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9"/>
    </row>
    <row r="11" spans="1:66" s="1" customFormat="1" ht="14.45" customHeight="1">
      <c r="B11" s="37"/>
      <c r="C11" s="38"/>
      <c r="D11" s="32" t="s">
        <v>27</v>
      </c>
      <c r="E11" s="38"/>
      <c r="F11" s="38"/>
      <c r="G11" s="38"/>
      <c r="H11" s="38"/>
      <c r="I11" s="38"/>
      <c r="J11" s="38"/>
      <c r="K11" s="38"/>
      <c r="L11" s="38"/>
      <c r="M11" s="32" t="s">
        <v>28</v>
      </c>
      <c r="N11" s="38"/>
      <c r="O11" s="205" t="str">
        <f>IF('Rekapitulace stavby'!AN10="","",'Rekapitulace stavby'!AN10)</f>
        <v/>
      </c>
      <c r="P11" s="205"/>
      <c r="Q11" s="38"/>
      <c r="R11" s="39"/>
    </row>
    <row r="12" spans="1:66" s="1" customFormat="1" ht="18" customHeight="1">
      <c r="B12" s="37"/>
      <c r="C12" s="38"/>
      <c r="D12" s="38"/>
      <c r="E12" s="30" t="str">
        <f>IF('Rekapitulace stavby'!E11="","",'Rekapitulace stavby'!E11)</f>
        <v xml:space="preserve"> </v>
      </c>
      <c r="F12" s="38"/>
      <c r="G12" s="38"/>
      <c r="H12" s="38"/>
      <c r="I12" s="38"/>
      <c r="J12" s="38"/>
      <c r="K12" s="38"/>
      <c r="L12" s="38"/>
      <c r="M12" s="32" t="s">
        <v>31</v>
      </c>
      <c r="N12" s="38"/>
      <c r="O12" s="205" t="str">
        <f>IF('Rekapitulace stavby'!AN11="","",'Rekapitulace stavby'!AN11)</f>
        <v/>
      </c>
      <c r="P12" s="205"/>
      <c r="Q12" s="38"/>
      <c r="R12" s="39"/>
    </row>
    <row r="13" spans="1:66" s="1" customFormat="1" ht="6.95" customHeight="1"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9"/>
    </row>
    <row r="14" spans="1:66" s="1" customFormat="1" ht="14.45" customHeight="1">
      <c r="B14" s="37"/>
      <c r="C14" s="38"/>
      <c r="D14" s="32" t="s">
        <v>32</v>
      </c>
      <c r="E14" s="38"/>
      <c r="F14" s="38"/>
      <c r="G14" s="38"/>
      <c r="H14" s="38"/>
      <c r="I14" s="38"/>
      <c r="J14" s="38"/>
      <c r="K14" s="38"/>
      <c r="L14" s="38"/>
      <c r="M14" s="32" t="s">
        <v>28</v>
      </c>
      <c r="N14" s="38"/>
      <c r="O14" s="249" t="str">
        <f>IF('Rekapitulace stavby'!AN13="","",'Rekapitulace stavby'!AN13)</f>
        <v>Vyplň údaj</v>
      </c>
      <c r="P14" s="205"/>
      <c r="Q14" s="38"/>
      <c r="R14" s="39"/>
    </row>
    <row r="15" spans="1:66" s="1" customFormat="1" ht="18" customHeight="1">
      <c r="B15" s="37"/>
      <c r="C15" s="38"/>
      <c r="D15" s="38"/>
      <c r="E15" s="249" t="str">
        <f>IF('Rekapitulace stavby'!E14="","",'Rekapitulace stavby'!E14)</f>
        <v>Vyplň údaj</v>
      </c>
      <c r="F15" s="250"/>
      <c r="G15" s="250"/>
      <c r="H15" s="250"/>
      <c r="I15" s="250"/>
      <c r="J15" s="250"/>
      <c r="K15" s="250"/>
      <c r="L15" s="250"/>
      <c r="M15" s="32" t="s">
        <v>31</v>
      </c>
      <c r="N15" s="38"/>
      <c r="O15" s="249" t="str">
        <f>IF('Rekapitulace stavby'!AN14="","",'Rekapitulace stavby'!AN14)</f>
        <v>Vyplň údaj</v>
      </c>
      <c r="P15" s="205"/>
      <c r="Q15" s="38"/>
      <c r="R15" s="39"/>
    </row>
    <row r="16" spans="1:66" s="1" customFormat="1" ht="6.95" customHeight="1"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9"/>
    </row>
    <row r="17" spans="2:18" s="1" customFormat="1" ht="14.45" customHeight="1">
      <c r="B17" s="37"/>
      <c r="C17" s="38"/>
      <c r="D17" s="32" t="s">
        <v>34</v>
      </c>
      <c r="E17" s="38"/>
      <c r="F17" s="38"/>
      <c r="G17" s="38"/>
      <c r="H17" s="38"/>
      <c r="I17" s="38"/>
      <c r="J17" s="38"/>
      <c r="K17" s="38"/>
      <c r="L17" s="38"/>
      <c r="M17" s="32" t="s">
        <v>28</v>
      </c>
      <c r="N17" s="38"/>
      <c r="O17" s="205" t="str">
        <f>IF('Rekapitulace stavby'!AN16="","",'Rekapitulace stavby'!AN16)</f>
        <v/>
      </c>
      <c r="P17" s="205"/>
      <c r="Q17" s="38"/>
      <c r="R17" s="39"/>
    </row>
    <row r="18" spans="2:18" s="1" customFormat="1" ht="18" customHeight="1">
      <c r="B18" s="37"/>
      <c r="C18" s="38"/>
      <c r="D18" s="38"/>
      <c r="E18" s="30" t="str">
        <f>IF('Rekapitulace stavby'!E17="","",'Rekapitulace stavby'!E17)</f>
        <v xml:space="preserve"> </v>
      </c>
      <c r="F18" s="38"/>
      <c r="G18" s="38"/>
      <c r="H18" s="38"/>
      <c r="I18" s="38"/>
      <c r="J18" s="38"/>
      <c r="K18" s="38"/>
      <c r="L18" s="38"/>
      <c r="M18" s="32" t="s">
        <v>31</v>
      </c>
      <c r="N18" s="38"/>
      <c r="O18" s="205" t="str">
        <f>IF('Rekapitulace stavby'!AN17="","",'Rekapitulace stavby'!AN17)</f>
        <v/>
      </c>
      <c r="P18" s="205"/>
      <c r="Q18" s="38"/>
      <c r="R18" s="39"/>
    </row>
    <row r="19" spans="2:18" s="1" customFormat="1" ht="6.95" customHeight="1"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9"/>
    </row>
    <row r="20" spans="2:18" s="1" customFormat="1" ht="14.45" customHeight="1">
      <c r="B20" s="37"/>
      <c r="C20" s="38"/>
      <c r="D20" s="32" t="s">
        <v>35</v>
      </c>
      <c r="E20" s="38"/>
      <c r="F20" s="38"/>
      <c r="G20" s="38"/>
      <c r="H20" s="38"/>
      <c r="I20" s="38"/>
      <c r="J20" s="38"/>
      <c r="K20" s="38"/>
      <c r="L20" s="38"/>
      <c r="M20" s="32" t="s">
        <v>28</v>
      </c>
      <c r="N20" s="38"/>
      <c r="O20" s="205" t="str">
        <f>IF('Rekapitulace stavby'!AN19="","",'Rekapitulace stavby'!AN19)</f>
        <v/>
      </c>
      <c r="P20" s="205"/>
      <c r="Q20" s="38"/>
      <c r="R20" s="39"/>
    </row>
    <row r="21" spans="2:18" s="1" customFormat="1" ht="18" customHeight="1">
      <c r="B21" s="37"/>
      <c r="C21" s="38"/>
      <c r="D21" s="38"/>
      <c r="E21" s="30" t="str">
        <f>IF('Rekapitulace stavby'!E20="","",'Rekapitulace stavby'!E20)</f>
        <v xml:space="preserve"> </v>
      </c>
      <c r="F21" s="38"/>
      <c r="G21" s="38"/>
      <c r="H21" s="38"/>
      <c r="I21" s="38"/>
      <c r="J21" s="38"/>
      <c r="K21" s="38"/>
      <c r="L21" s="38"/>
      <c r="M21" s="32" t="s">
        <v>31</v>
      </c>
      <c r="N21" s="38"/>
      <c r="O21" s="205" t="str">
        <f>IF('Rekapitulace stavby'!AN20="","",'Rekapitulace stavby'!AN20)</f>
        <v/>
      </c>
      <c r="P21" s="205"/>
      <c r="Q21" s="38"/>
      <c r="R21" s="39"/>
    </row>
    <row r="22" spans="2:18" s="1" customFormat="1" ht="6.95" customHeight="1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9"/>
    </row>
    <row r="23" spans="2:18" s="1" customFormat="1" ht="14.45" customHeight="1">
      <c r="B23" s="37"/>
      <c r="C23" s="38"/>
      <c r="D23" s="32" t="s">
        <v>36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9"/>
    </row>
    <row r="24" spans="2:18" s="1" customFormat="1" ht="16.5" customHeight="1">
      <c r="B24" s="37"/>
      <c r="C24" s="38"/>
      <c r="D24" s="38"/>
      <c r="E24" s="210" t="s">
        <v>5</v>
      </c>
      <c r="F24" s="210"/>
      <c r="G24" s="210"/>
      <c r="H24" s="210"/>
      <c r="I24" s="210"/>
      <c r="J24" s="210"/>
      <c r="K24" s="210"/>
      <c r="L24" s="210"/>
      <c r="M24" s="38"/>
      <c r="N24" s="38"/>
      <c r="O24" s="38"/>
      <c r="P24" s="38"/>
      <c r="Q24" s="38"/>
      <c r="R24" s="39"/>
    </row>
    <row r="25" spans="2:18" s="1" customFormat="1" ht="6.95" customHeight="1"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9"/>
    </row>
    <row r="26" spans="2:18" s="1" customFormat="1" ht="6.95" customHeight="1">
      <c r="B26" s="37"/>
      <c r="C26" s="38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38"/>
      <c r="R26" s="39"/>
    </row>
    <row r="27" spans="2:18" s="1" customFormat="1" ht="14.45" customHeight="1">
      <c r="B27" s="37"/>
      <c r="C27" s="38"/>
      <c r="D27" s="118" t="s">
        <v>107</v>
      </c>
      <c r="E27" s="38"/>
      <c r="F27" s="38"/>
      <c r="G27" s="38"/>
      <c r="H27" s="38"/>
      <c r="I27" s="38"/>
      <c r="J27" s="38"/>
      <c r="K27" s="38"/>
      <c r="L27" s="38"/>
      <c r="M27" s="211">
        <f>N88</f>
        <v>0</v>
      </c>
      <c r="N27" s="211"/>
      <c r="O27" s="211"/>
      <c r="P27" s="211"/>
      <c r="Q27" s="38"/>
      <c r="R27" s="39"/>
    </row>
    <row r="28" spans="2:18" s="1" customFormat="1" ht="14.45" customHeight="1">
      <c r="B28" s="37"/>
      <c r="C28" s="38"/>
      <c r="D28" s="36" t="s">
        <v>92</v>
      </c>
      <c r="E28" s="38"/>
      <c r="F28" s="38"/>
      <c r="G28" s="38"/>
      <c r="H28" s="38"/>
      <c r="I28" s="38"/>
      <c r="J28" s="38"/>
      <c r="K28" s="38"/>
      <c r="L28" s="38"/>
      <c r="M28" s="211">
        <f>N97</f>
        <v>0</v>
      </c>
      <c r="N28" s="211"/>
      <c r="O28" s="211"/>
      <c r="P28" s="211"/>
      <c r="Q28" s="38"/>
      <c r="R28" s="39"/>
    </row>
    <row r="29" spans="2:18" s="1" customFormat="1" ht="6.95" customHeight="1"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9"/>
    </row>
    <row r="30" spans="2:18" s="1" customFormat="1" ht="25.35" customHeight="1">
      <c r="B30" s="37"/>
      <c r="C30" s="38"/>
      <c r="D30" s="119" t="s">
        <v>39</v>
      </c>
      <c r="E30" s="38"/>
      <c r="F30" s="38"/>
      <c r="G30" s="38"/>
      <c r="H30" s="38"/>
      <c r="I30" s="38"/>
      <c r="J30" s="38"/>
      <c r="K30" s="38"/>
      <c r="L30" s="38"/>
      <c r="M30" s="251">
        <f>ROUND(M27+M28,2)</f>
        <v>0</v>
      </c>
      <c r="N30" s="246"/>
      <c r="O30" s="246"/>
      <c r="P30" s="246"/>
      <c r="Q30" s="38"/>
      <c r="R30" s="39"/>
    </row>
    <row r="31" spans="2:18" s="1" customFormat="1" ht="6.95" customHeight="1">
      <c r="B31" s="37"/>
      <c r="C31" s="38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38"/>
      <c r="R31" s="39"/>
    </row>
    <row r="32" spans="2:18" s="1" customFormat="1" ht="14.45" customHeight="1">
      <c r="B32" s="37"/>
      <c r="C32" s="38"/>
      <c r="D32" s="44" t="s">
        <v>40</v>
      </c>
      <c r="E32" s="44" t="s">
        <v>41</v>
      </c>
      <c r="F32" s="45">
        <v>0.21</v>
      </c>
      <c r="G32" s="120" t="s">
        <v>42</v>
      </c>
      <c r="H32" s="252">
        <f>(SUM(BE97:BE104)+SUM(BE122:BE167))</f>
        <v>0</v>
      </c>
      <c r="I32" s="246"/>
      <c r="J32" s="246"/>
      <c r="K32" s="38"/>
      <c r="L32" s="38"/>
      <c r="M32" s="252">
        <f>ROUND((SUM(BE97:BE104)+SUM(BE122:BE167)), 2)*F32</f>
        <v>0</v>
      </c>
      <c r="N32" s="246"/>
      <c r="O32" s="246"/>
      <c r="P32" s="246"/>
      <c r="Q32" s="38"/>
      <c r="R32" s="39"/>
    </row>
    <row r="33" spans="2:18" s="1" customFormat="1" ht="14.45" customHeight="1">
      <c r="B33" s="37"/>
      <c r="C33" s="38"/>
      <c r="D33" s="38"/>
      <c r="E33" s="44" t="s">
        <v>43</v>
      </c>
      <c r="F33" s="45">
        <v>0.15</v>
      </c>
      <c r="G33" s="120" t="s">
        <v>42</v>
      </c>
      <c r="H33" s="252">
        <f>(SUM(BF97:BF104)+SUM(BF122:BF167))</f>
        <v>0</v>
      </c>
      <c r="I33" s="246"/>
      <c r="J33" s="246"/>
      <c r="K33" s="38"/>
      <c r="L33" s="38"/>
      <c r="M33" s="252">
        <f>ROUND((SUM(BF97:BF104)+SUM(BF122:BF167)), 2)*F33</f>
        <v>0</v>
      </c>
      <c r="N33" s="246"/>
      <c r="O33" s="246"/>
      <c r="P33" s="246"/>
      <c r="Q33" s="38"/>
      <c r="R33" s="39"/>
    </row>
    <row r="34" spans="2:18" s="1" customFormat="1" ht="14.45" hidden="1" customHeight="1">
      <c r="B34" s="37"/>
      <c r="C34" s="38"/>
      <c r="D34" s="38"/>
      <c r="E34" s="44" t="s">
        <v>44</v>
      </c>
      <c r="F34" s="45">
        <v>0.21</v>
      </c>
      <c r="G34" s="120" t="s">
        <v>42</v>
      </c>
      <c r="H34" s="252">
        <f>(SUM(BG97:BG104)+SUM(BG122:BG167))</f>
        <v>0</v>
      </c>
      <c r="I34" s="246"/>
      <c r="J34" s="246"/>
      <c r="K34" s="38"/>
      <c r="L34" s="38"/>
      <c r="M34" s="252">
        <v>0</v>
      </c>
      <c r="N34" s="246"/>
      <c r="O34" s="246"/>
      <c r="P34" s="246"/>
      <c r="Q34" s="38"/>
      <c r="R34" s="39"/>
    </row>
    <row r="35" spans="2:18" s="1" customFormat="1" ht="14.45" hidden="1" customHeight="1">
      <c r="B35" s="37"/>
      <c r="C35" s="38"/>
      <c r="D35" s="38"/>
      <c r="E35" s="44" t="s">
        <v>45</v>
      </c>
      <c r="F35" s="45">
        <v>0.15</v>
      </c>
      <c r="G35" s="120" t="s">
        <v>42</v>
      </c>
      <c r="H35" s="252">
        <f>(SUM(BH97:BH104)+SUM(BH122:BH167))</f>
        <v>0</v>
      </c>
      <c r="I35" s="246"/>
      <c r="J35" s="246"/>
      <c r="K35" s="38"/>
      <c r="L35" s="38"/>
      <c r="M35" s="252">
        <v>0</v>
      </c>
      <c r="N35" s="246"/>
      <c r="O35" s="246"/>
      <c r="P35" s="246"/>
      <c r="Q35" s="38"/>
      <c r="R35" s="39"/>
    </row>
    <row r="36" spans="2:18" s="1" customFormat="1" ht="14.45" hidden="1" customHeight="1">
      <c r="B36" s="37"/>
      <c r="C36" s="38"/>
      <c r="D36" s="38"/>
      <c r="E36" s="44" t="s">
        <v>46</v>
      </c>
      <c r="F36" s="45">
        <v>0</v>
      </c>
      <c r="G36" s="120" t="s">
        <v>42</v>
      </c>
      <c r="H36" s="252">
        <f>(SUM(BI97:BI104)+SUM(BI122:BI167))</f>
        <v>0</v>
      </c>
      <c r="I36" s="246"/>
      <c r="J36" s="246"/>
      <c r="K36" s="38"/>
      <c r="L36" s="38"/>
      <c r="M36" s="252">
        <v>0</v>
      </c>
      <c r="N36" s="246"/>
      <c r="O36" s="246"/>
      <c r="P36" s="246"/>
      <c r="Q36" s="38"/>
      <c r="R36" s="39"/>
    </row>
    <row r="37" spans="2:18" s="1" customFormat="1" ht="6.95" customHeight="1"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9"/>
    </row>
    <row r="38" spans="2:18" s="1" customFormat="1" ht="25.35" customHeight="1">
      <c r="B38" s="37"/>
      <c r="C38" s="116"/>
      <c r="D38" s="121" t="s">
        <v>47</v>
      </c>
      <c r="E38" s="77"/>
      <c r="F38" s="77"/>
      <c r="G38" s="122" t="s">
        <v>48</v>
      </c>
      <c r="H38" s="123" t="s">
        <v>49</v>
      </c>
      <c r="I38" s="77"/>
      <c r="J38" s="77"/>
      <c r="K38" s="77"/>
      <c r="L38" s="253">
        <f>SUM(M30:M36)</f>
        <v>0</v>
      </c>
      <c r="M38" s="253"/>
      <c r="N38" s="253"/>
      <c r="O38" s="253"/>
      <c r="P38" s="254"/>
      <c r="Q38" s="116"/>
      <c r="R38" s="39"/>
    </row>
    <row r="39" spans="2:18" s="1" customFormat="1" ht="14.45" customHeight="1"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9"/>
    </row>
    <row r="40" spans="2:18" s="1" customFormat="1" ht="14.45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9"/>
    </row>
    <row r="41" spans="2:18" ht="13.5">
      <c r="B41" s="25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6"/>
    </row>
    <row r="42" spans="2:18" ht="13.5">
      <c r="B42" s="25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6"/>
    </row>
    <row r="43" spans="2:18" ht="13.5">
      <c r="B43" s="25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6"/>
    </row>
    <row r="44" spans="2:18" ht="13.5">
      <c r="B44" s="25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6"/>
    </row>
    <row r="45" spans="2:18" ht="13.5">
      <c r="B45" s="25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6"/>
    </row>
    <row r="46" spans="2:18" ht="13.5">
      <c r="B46" s="25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6"/>
    </row>
    <row r="47" spans="2:18" ht="13.5">
      <c r="B47" s="25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6"/>
    </row>
    <row r="48" spans="2:18" ht="13.5">
      <c r="B48" s="25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6"/>
    </row>
    <row r="49" spans="2:18" ht="13.5">
      <c r="B49" s="25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6"/>
    </row>
    <row r="50" spans="2:18" s="1" customFormat="1">
      <c r="B50" s="37"/>
      <c r="C50" s="38"/>
      <c r="D50" s="52" t="s">
        <v>50</v>
      </c>
      <c r="E50" s="53"/>
      <c r="F50" s="53"/>
      <c r="G50" s="53"/>
      <c r="H50" s="54"/>
      <c r="I50" s="38"/>
      <c r="J50" s="52" t="s">
        <v>51</v>
      </c>
      <c r="K50" s="53"/>
      <c r="L50" s="53"/>
      <c r="M50" s="53"/>
      <c r="N50" s="53"/>
      <c r="O50" s="53"/>
      <c r="P50" s="54"/>
      <c r="Q50" s="38"/>
      <c r="R50" s="39"/>
    </row>
    <row r="51" spans="2:18" ht="13.5">
      <c r="B51" s="25"/>
      <c r="C51" s="28"/>
      <c r="D51" s="55"/>
      <c r="E51" s="28"/>
      <c r="F51" s="28"/>
      <c r="G51" s="28"/>
      <c r="H51" s="56"/>
      <c r="I51" s="28"/>
      <c r="J51" s="55"/>
      <c r="K51" s="28"/>
      <c r="L51" s="28"/>
      <c r="M51" s="28"/>
      <c r="N51" s="28"/>
      <c r="O51" s="28"/>
      <c r="P51" s="56"/>
      <c r="Q51" s="28"/>
      <c r="R51" s="26"/>
    </row>
    <row r="52" spans="2:18" ht="13.5">
      <c r="B52" s="25"/>
      <c r="C52" s="28"/>
      <c r="D52" s="55"/>
      <c r="E52" s="28"/>
      <c r="F52" s="28"/>
      <c r="G52" s="28"/>
      <c r="H52" s="56"/>
      <c r="I52" s="28"/>
      <c r="J52" s="55"/>
      <c r="K52" s="28"/>
      <c r="L52" s="28"/>
      <c r="M52" s="28"/>
      <c r="N52" s="28"/>
      <c r="O52" s="28"/>
      <c r="P52" s="56"/>
      <c r="Q52" s="28"/>
      <c r="R52" s="26"/>
    </row>
    <row r="53" spans="2:18" ht="13.5">
      <c r="B53" s="25"/>
      <c r="C53" s="28"/>
      <c r="D53" s="55"/>
      <c r="E53" s="28"/>
      <c r="F53" s="28"/>
      <c r="G53" s="28"/>
      <c r="H53" s="56"/>
      <c r="I53" s="28"/>
      <c r="J53" s="55"/>
      <c r="K53" s="28"/>
      <c r="L53" s="28"/>
      <c r="M53" s="28"/>
      <c r="N53" s="28"/>
      <c r="O53" s="28"/>
      <c r="P53" s="56"/>
      <c r="Q53" s="28"/>
      <c r="R53" s="26"/>
    </row>
    <row r="54" spans="2:18" ht="13.5">
      <c r="B54" s="25"/>
      <c r="C54" s="28"/>
      <c r="D54" s="55"/>
      <c r="E54" s="28"/>
      <c r="F54" s="28"/>
      <c r="G54" s="28"/>
      <c r="H54" s="56"/>
      <c r="I54" s="28"/>
      <c r="J54" s="55"/>
      <c r="K54" s="28"/>
      <c r="L54" s="28"/>
      <c r="M54" s="28"/>
      <c r="N54" s="28"/>
      <c r="O54" s="28"/>
      <c r="P54" s="56"/>
      <c r="Q54" s="28"/>
      <c r="R54" s="26"/>
    </row>
    <row r="55" spans="2:18" ht="13.5">
      <c r="B55" s="25"/>
      <c r="C55" s="28"/>
      <c r="D55" s="55"/>
      <c r="E55" s="28"/>
      <c r="F55" s="28"/>
      <c r="G55" s="28"/>
      <c r="H55" s="56"/>
      <c r="I55" s="28"/>
      <c r="J55" s="55"/>
      <c r="K55" s="28"/>
      <c r="L55" s="28"/>
      <c r="M55" s="28"/>
      <c r="N55" s="28"/>
      <c r="O55" s="28"/>
      <c r="P55" s="56"/>
      <c r="Q55" s="28"/>
      <c r="R55" s="26"/>
    </row>
    <row r="56" spans="2:18" ht="13.5">
      <c r="B56" s="25"/>
      <c r="C56" s="28"/>
      <c r="D56" s="55"/>
      <c r="E56" s="28"/>
      <c r="F56" s="28"/>
      <c r="G56" s="28"/>
      <c r="H56" s="56"/>
      <c r="I56" s="28"/>
      <c r="J56" s="55"/>
      <c r="K56" s="28"/>
      <c r="L56" s="28"/>
      <c r="M56" s="28"/>
      <c r="N56" s="28"/>
      <c r="O56" s="28"/>
      <c r="P56" s="56"/>
      <c r="Q56" s="28"/>
      <c r="R56" s="26"/>
    </row>
    <row r="57" spans="2:18" ht="13.5">
      <c r="B57" s="25"/>
      <c r="C57" s="28"/>
      <c r="D57" s="55"/>
      <c r="E57" s="28"/>
      <c r="F57" s="28"/>
      <c r="G57" s="28"/>
      <c r="H57" s="56"/>
      <c r="I57" s="28"/>
      <c r="J57" s="55"/>
      <c r="K57" s="28"/>
      <c r="L57" s="28"/>
      <c r="M57" s="28"/>
      <c r="N57" s="28"/>
      <c r="O57" s="28"/>
      <c r="P57" s="56"/>
      <c r="Q57" s="28"/>
      <c r="R57" s="26"/>
    </row>
    <row r="58" spans="2:18" ht="13.5">
      <c r="B58" s="25"/>
      <c r="C58" s="28"/>
      <c r="D58" s="55"/>
      <c r="E58" s="28"/>
      <c r="F58" s="28"/>
      <c r="G58" s="28"/>
      <c r="H58" s="56"/>
      <c r="I58" s="28"/>
      <c r="J58" s="55"/>
      <c r="K58" s="28"/>
      <c r="L58" s="28"/>
      <c r="M58" s="28"/>
      <c r="N58" s="28"/>
      <c r="O58" s="28"/>
      <c r="P58" s="56"/>
      <c r="Q58" s="28"/>
      <c r="R58" s="26"/>
    </row>
    <row r="59" spans="2:18" s="1" customFormat="1">
      <c r="B59" s="37"/>
      <c r="C59" s="38"/>
      <c r="D59" s="57" t="s">
        <v>52</v>
      </c>
      <c r="E59" s="58"/>
      <c r="F59" s="58"/>
      <c r="G59" s="59" t="s">
        <v>53</v>
      </c>
      <c r="H59" s="60"/>
      <c r="I59" s="38"/>
      <c r="J59" s="57" t="s">
        <v>52</v>
      </c>
      <c r="K59" s="58"/>
      <c r="L59" s="58"/>
      <c r="M59" s="58"/>
      <c r="N59" s="59" t="s">
        <v>53</v>
      </c>
      <c r="O59" s="58"/>
      <c r="P59" s="60"/>
      <c r="Q59" s="38"/>
      <c r="R59" s="39"/>
    </row>
    <row r="60" spans="2:18" ht="13.5">
      <c r="B60" s="25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6"/>
    </row>
    <row r="61" spans="2:18" s="1" customFormat="1">
      <c r="B61" s="37"/>
      <c r="C61" s="38"/>
      <c r="D61" s="52" t="s">
        <v>54</v>
      </c>
      <c r="E61" s="53"/>
      <c r="F61" s="53"/>
      <c r="G61" s="53"/>
      <c r="H61" s="54"/>
      <c r="I61" s="38"/>
      <c r="J61" s="52" t="s">
        <v>55</v>
      </c>
      <c r="K61" s="53"/>
      <c r="L61" s="53"/>
      <c r="M61" s="53"/>
      <c r="N61" s="53"/>
      <c r="O61" s="53"/>
      <c r="P61" s="54"/>
      <c r="Q61" s="38"/>
      <c r="R61" s="39"/>
    </row>
    <row r="62" spans="2:18" ht="13.5">
      <c r="B62" s="25"/>
      <c r="C62" s="28"/>
      <c r="D62" s="55"/>
      <c r="E62" s="28"/>
      <c r="F62" s="28"/>
      <c r="G62" s="28"/>
      <c r="H62" s="56"/>
      <c r="I62" s="28"/>
      <c r="J62" s="55"/>
      <c r="K62" s="28"/>
      <c r="L62" s="28"/>
      <c r="M62" s="28"/>
      <c r="N62" s="28"/>
      <c r="O62" s="28"/>
      <c r="P62" s="56"/>
      <c r="Q62" s="28"/>
      <c r="R62" s="26"/>
    </row>
    <row r="63" spans="2:18" ht="13.5">
      <c r="B63" s="25"/>
      <c r="C63" s="28"/>
      <c r="D63" s="55"/>
      <c r="E63" s="28"/>
      <c r="F63" s="28"/>
      <c r="G63" s="28"/>
      <c r="H63" s="56"/>
      <c r="I63" s="28"/>
      <c r="J63" s="55"/>
      <c r="K63" s="28"/>
      <c r="L63" s="28"/>
      <c r="M63" s="28"/>
      <c r="N63" s="28"/>
      <c r="O63" s="28"/>
      <c r="P63" s="56"/>
      <c r="Q63" s="28"/>
      <c r="R63" s="26"/>
    </row>
    <row r="64" spans="2:18" ht="13.5">
      <c r="B64" s="25"/>
      <c r="C64" s="28"/>
      <c r="D64" s="55"/>
      <c r="E64" s="28"/>
      <c r="F64" s="28"/>
      <c r="G64" s="28"/>
      <c r="H64" s="56"/>
      <c r="I64" s="28"/>
      <c r="J64" s="55"/>
      <c r="K64" s="28"/>
      <c r="L64" s="28"/>
      <c r="M64" s="28"/>
      <c r="N64" s="28"/>
      <c r="O64" s="28"/>
      <c r="P64" s="56"/>
      <c r="Q64" s="28"/>
      <c r="R64" s="26"/>
    </row>
    <row r="65" spans="2:18" ht="13.5">
      <c r="B65" s="25"/>
      <c r="C65" s="28"/>
      <c r="D65" s="55"/>
      <c r="E65" s="28"/>
      <c r="F65" s="28"/>
      <c r="G65" s="28"/>
      <c r="H65" s="56"/>
      <c r="I65" s="28"/>
      <c r="J65" s="55"/>
      <c r="K65" s="28"/>
      <c r="L65" s="28"/>
      <c r="M65" s="28"/>
      <c r="N65" s="28"/>
      <c r="O65" s="28"/>
      <c r="P65" s="56"/>
      <c r="Q65" s="28"/>
      <c r="R65" s="26"/>
    </row>
    <row r="66" spans="2:18" ht="13.5">
      <c r="B66" s="25"/>
      <c r="C66" s="28"/>
      <c r="D66" s="55"/>
      <c r="E66" s="28"/>
      <c r="F66" s="28"/>
      <c r="G66" s="28"/>
      <c r="H66" s="56"/>
      <c r="I66" s="28"/>
      <c r="J66" s="55"/>
      <c r="K66" s="28"/>
      <c r="L66" s="28"/>
      <c r="M66" s="28"/>
      <c r="N66" s="28"/>
      <c r="O66" s="28"/>
      <c r="P66" s="56"/>
      <c r="Q66" s="28"/>
      <c r="R66" s="26"/>
    </row>
    <row r="67" spans="2:18" ht="13.5">
      <c r="B67" s="25"/>
      <c r="C67" s="28"/>
      <c r="D67" s="55"/>
      <c r="E67" s="28"/>
      <c r="F67" s="28"/>
      <c r="G67" s="28"/>
      <c r="H67" s="56"/>
      <c r="I67" s="28"/>
      <c r="J67" s="55"/>
      <c r="K67" s="28"/>
      <c r="L67" s="28"/>
      <c r="M67" s="28"/>
      <c r="N67" s="28"/>
      <c r="O67" s="28"/>
      <c r="P67" s="56"/>
      <c r="Q67" s="28"/>
      <c r="R67" s="26"/>
    </row>
    <row r="68" spans="2:18" ht="13.5">
      <c r="B68" s="25"/>
      <c r="C68" s="28"/>
      <c r="D68" s="55"/>
      <c r="E68" s="28"/>
      <c r="F68" s="28"/>
      <c r="G68" s="28"/>
      <c r="H68" s="56"/>
      <c r="I68" s="28"/>
      <c r="J68" s="55"/>
      <c r="K68" s="28"/>
      <c r="L68" s="28"/>
      <c r="M68" s="28"/>
      <c r="N68" s="28"/>
      <c r="O68" s="28"/>
      <c r="P68" s="56"/>
      <c r="Q68" s="28"/>
      <c r="R68" s="26"/>
    </row>
    <row r="69" spans="2:18" ht="13.5">
      <c r="B69" s="25"/>
      <c r="C69" s="28"/>
      <c r="D69" s="55"/>
      <c r="E69" s="28"/>
      <c r="F69" s="28"/>
      <c r="G69" s="28"/>
      <c r="H69" s="56"/>
      <c r="I69" s="28"/>
      <c r="J69" s="55"/>
      <c r="K69" s="28"/>
      <c r="L69" s="28"/>
      <c r="M69" s="28"/>
      <c r="N69" s="28"/>
      <c r="O69" s="28"/>
      <c r="P69" s="56"/>
      <c r="Q69" s="28"/>
      <c r="R69" s="26"/>
    </row>
    <row r="70" spans="2:18" s="1" customFormat="1">
      <c r="B70" s="37"/>
      <c r="C70" s="38"/>
      <c r="D70" s="57" t="s">
        <v>52</v>
      </c>
      <c r="E70" s="58"/>
      <c r="F70" s="58"/>
      <c r="G70" s="59" t="s">
        <v>53</v>
      </c>
      <c r="H70" s="60"/>
      <c r="I70" s="38"/>
      <c r="J70" s="57" t="s">
        <v>52</v>
      </c>
      <c r="K70" s="58"/>
      <c r="L70" s="58"/>
      <c r="M70" s="58"/>
      <c r="N70" s="59" t="s">
        <v>53</v>
      </c>
      <c r="O70" s="58"/>
      <c r="P70" s="60"/>
      <c r="Q70" s="38"/>
      <c r="R70" s="39"/>
    </row>
    <row r="71" spans="2:18" s="1" customFormat="1" ht="14.45" customHeight="1"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3"/>
    </row>
    <row r="75" spans="2:18" s="1" customFormat="1" ht="6.95" customHeight="1"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6"/>
    </row>
    <row r="76" spans="2:18" s="1" customFormat="1" ht="36.950000000000003" customHeight="1">
      <c r="B76" s="37"/>
      <c r="C76" s="201" t="s">
        <v>108</v>
      </c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39"/>
    </row>
    <row r="77" spans="2:18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9"/>
    </row>
    <row r="78" spans="2:18" s="1" customFormat="1" ht="30" customHeight="1">
      <c r="B78" s="37"/>
      <c r="C78" s="32" t="s">
        <v>19</v>
      </c>
      <c r="D78" s="38"/>
      <c r="E78" s="38"/>
      <c r="F78" s="244" t="str">
        <f>F6</f>
        <v>Pardubice-ulice Marie Majerové - rekonstrulce HV přípojky C002</v>
      </c>
      <c r="G78" s="245"/>
      <c r="H78" s="245"/>
      <c r="I78" s="245"/>
      <c r="J78" s="245"/>
      <c r="K78" s="245"/>
      <c r="L78" s="245"/>
      <c r="M78" s="245"/>
      <c r="N78" s="245"/>
      <c r="O78" s="245"/>
      <c r="P78" s="245"/>
      <c r="Q78" s="38"/>
      <c r="R78" s="39"/>
    </row>
    <row r="79" spans="2:18" s="1" customFormat="1" ht="36.950000000000003" customHeight="1">
      <c r="B79" s="37"/>
      <c r="C79" s="71" t="s">
        <v>105</v>
      </c>
      <c r="D79" s="38"/>
      <c r="E79" s="38"/>
      <c r="F79" s="221" t="str">
        <f>F7</f>
        <v>STR - Strojní</v>
      </c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38"/>
      <c r="R79" s="39"/>
    </row>
    <row r="80" spans="2:18" s="1" customFormat="1" ht="6.95" customHeight="1"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9"/>
    </row>
    <row r="81" spans="2:47" s="1" customFormat="1" ht="18" customHeight="1">
      <c r="B81" s="37"/>
      <c r="C81" s="32" t="s">
        <v>23</v>
      </c>
      <c r="D81" s="38"/>
      <c r="E81" s="38"/>
      <c r="F81" s="30" t="str">
        <f>F9</f>
        <v>Pardubice</v>
      </c>
      <c r="G81" s="38"/>
      <c r="H81" s="38"/>
      <c r="I81" s="38"/>
      <c r="J81" s="38"/>
      <c r="K81" s="32" t="s">
        <v>25</v>
      </c>
      <c r="L81" s="38"/>
      <c r="M81" s="248" t="str">
        <f>IF(O9="","",O9)</f>
        <v>4. 4. 2016</v>
      </c>
      <c r="N81" s="248"/>
      <c r="O81" s="248"/>
      <c r="P81" s="248"/>
      <c r="Q81" s="38"/>
      <c r="R81" s="39"/>
    </row>
    <row r="82" spans="2:47" s="1" customFormat="1" ht="6.95" customHeight="1"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9"/>
    </row>
    <row r="83" spans="2:47" s="1" customFormat="1">
      <c r="B83" s="37"/>
      <c r="C83" s="32" t="s">
        <v>27</v>
      </c>
      <c r="D83" s="38"/>
      <c r="E83" s="38"/>
      <c r="F83" s="30" t="str">
        <f>E12</f>
        <v xml:space="preserve"> </v>
      </c>
      <c r="G83" s="38"/>
      <c r="H83" s="38"/>
      <c r="I83" s="38"/>
      <c r="J83" s="38"/>
      <c r="K83" s="32" t="s">
        <v>34</v>
      </c>
      <c r="L83" s="38"/>
      <c r="M83" s="205" t="str">
        <f>E18</f>
        <v xml:space="preserve"> </v>
      </c>
      <c r="N83" s="205"/>
      <c r="O83" s="205"/>
      <c r="P83" s="205"/>
      <c r="Q83" s="205"/>
      <c r="R83" s="39"/>
    </row>
    <row r="84" spans="2:47" s="1" customFormat="1" ht="14.45" customHeight="1">
      <c r="B84" s="37"/>
      <c r="C84" s="32" t="s">
        <v>32</v>
      </c>
      <c r="D84" s="38"/>
      <c r="E84" s="38"/>
      <c r="F84" s="30" t="str">
        <f>IF(E15="","",E15)</f>
        <v>Vyplň údaj</v>
      </c>
      <c r="G84" s="38"/>
      <c r="H84" s="38"/>
      <c r="I84" s="38"/>
      <c r="J84" s="38"/>
      <c r="K84" s="32" t="s">
        <v>35</v>
      </c>
      <c r="L84" s="38"/>
      <c r="M84" s="205" t="str">
        <f>E21</f>
        <v xml:space="preserve"> </v>
      </c>
      <c r="N84" s="205"/>
      <c r="O84" s="205"/>
      <c r="P84" s="205"/>
      <c r="Q84" s="205"/>
      <c r="R84" s="39"/>
    </row>
    <row r="85" spans="2:47" s="1" customFormat="1" ht="10.35" customHeight="1"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9"/>
    </row>
    <row r="86" spans="2:47" s="1" customFormat="1" ht="29.25" customHeight="1">
      <c r="B86" s="37"/>
      <c r="C86" s="255" t="s">
        <v>109</v>
      </c>
      <c r="D86" s="256"/>
      <c r="E86" s="256"/>
      <c r="F86" s="256"/>
      <c r="G86" s="256"/>
      <c r="H86" s="116"/>
      <c r="I86" s="116"/>
      <c r="J86" s="116"/>
      <c r="K86" s="116"/>
      <c r="L86" s="116"/>
      <c r="M86" s="116"/>
      <c r="N86" s="255" t="s">
        <v>110</v>
      </c>
      <c r="O86" s="256"/>
      <c r="P86" s="256"/>
      <c r="Q86" s="256"/>
      <c r="R86" s="39"/>
    </row>
    <row r="87" spans="2:47" s="1" customFormat="1" ht="10.35" customHeight="1"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9"/>
    </row>
    <row r="88" spans="2:47" s="1" customFormat="1" ht="29.25" customHeight="1">
      <c r="B88" s="37"/>
      <c r="C88" s="124" t="s">
        <v>111</v>
      </c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240">
        <f>N122</f>
        <v>0</v>
      </c>
      <c r="O88" s="257"/>
      <c r="P88" s="257"/>
      <c r="Q88" s="257"/>
      <c r="R88" s="39"/>
      <c r="AU88" s="21" t="s">
        <v>112</v>
      </c>
    </row>
    <row r="89" spans="2:47" s="6" customFormat="1" ht="24.95" customHeight="1">
      <c r="B89" s="125"/>
      <c r="C89" s="126"/>
      <c r="D89" s="127" t="s">
        <v>677</v>
      </c>
      <c r="E89" s="126"/>
      <c r="F89" s="126"/>
      <c r="G89" s="126"/>
      <c r="H89" s="126"/>
      <c r="I89" s="126"/>
      <c r="J89" s="126"/>
      <c r="K89" s="126"/>
      <c r="L89" s="126"/>
      <c r="M89" s="126"/>
      <c r="N89" s="258">
        <f>N123</f>
        <v>0</v>
      </c>
      <c r="O89" s="259"/>
      <c r="P89" s="259"/>
      <c r="Q89" s="259"/>
      <c r="R89" s="128"/>
    </row>
    <row r="90" spans="2:47" s="7" customFormat="1" ht="19.899999999999999" customHeight="1">
      <c r="B90" s="129"/>
      <c r="C90" s="130"/>
      <c r="D90" s="104" t="s">
        <v>678</v>
      </c>
      <c r="E90" s="130"/>
      <c r="F90" s="130"/>
      <c r="G90" s="130"/>
      <c r="H90" s="130"/>
      <c r="I90" s="130"/>
      <c r="J90" s="130"/>
      <c r="K90" s="130"/>
      <c r="L90" s="130"/>
      <c r="M90" s="130"/>
      <c r="N90" s="236">
        <f>N124</f>
        <v>0</v>
      </c>
      <c r="O90" s="260"/>
      <c r="P90" s="260"/>
      <c r="Q90" s="260"/>
      <c r="R90" s="131"/>
    </row>
    <row r="91" spans="2:47" s="7" customFormat="1" ht="19.899999999999999" customHeight="1">
      <c r="B91" s="129"/>
      <c r="C91" s="130"/>
      <c r="D91" s="104" t="s">
        <v>679</v>
      </c>
      <c r="E91" s="130"/>
      <c r="F91" s="130"/>
      <c r="G91" s="130"/>
      <c r="H91" s="130"/>
      <c r="I91" s="130"/>
      <c r="J91" s="130"/>
      <c r="K91" s="130"/>
      <c r="L91" s="130"/>
      <c r="M91" s="130"/>
      <c r="N91" s="236">
        <f>N128</f>
        <v>0</v>
      </c>
      <c r="O91" s="260"/>
      <c r="P91" s="260"/>
      <c r="Q91" s="260"/>
      <c r="R91" s="131"/>
    </row>
    <row r="92" spans="2:47" s="7" customFormat="1" ht="19.899999999999999" customHeight="1">
      <c r="B92" s="129"/>
      <c r="C92" s="130"/>
      <c r="D92" s="104" t="s">
        <v>680</v>
      </c>
      <c r="E92" s="130"/>
      <c r="F92" s="130"/>
      <c r="G92" s="130"/>
      <c r="H92" s="130"/>
      <c r="I92" s="130"/>
      <c r="J92" s="130"/>
      <c r="K92" s="130"/>
      <c r="L92" s="130"/>
      <c r="M92" s="130"/>
      <c r="N92" s="236">
        <f>N135</f>
        <v>0</v>
      </c>
      <c r="O92" s="260"/>
      <c r="P92" s="260"/>
      <c r="Q92" s="260"/>
      <c r="R92" s="131"/>
    </row>
    <row r="93" spans="2:47" s="7" customFormat="1" ht="19.899999999999999" customHeight="1">
      <c r="B93" s="129"/>
      <c r="C93" s="130"/>
      <c r="D93" s="104" t="s">
        <v>681</v>
      </c>
      <c r="E93" s="130"/>
      <c r="F93" s="130"/>
      <c r="G93" s="130"/>
      <c r="H93" s="130"/>
      <c r="I93" s="130"/>
      <c r="J93" s="130"/>
      <c r="K93" s="130"/>
      <c r="L93" s="130"/>
      <c r="M93" s="130"/>
      <c r="N93" s="236">
        <f>N143</f>
        <v>0</v>
      </c>
      <c r="O93" s="260"/>
      <c r="P93" s="260"/>
      <c r="Q93" s="260"/>
      <c r="R93" s="131"/>
    </row>
    <row r="94" spans="2:47" s="7" customFormat="1" ht="19.899999999999999" customHeight="1">
      <c r="B94" s="129"/>
      <c r="C94" s="130"/>
      <c r="D94" s="104" t="s">
        <v>682</v>
      </c>
      <c r="E94" s="130"/>
      <c r="F94" s="130"/>
      <c r="G94" s="130"/>
      <c r="H94" s="130"/>
      <c r="I94" s="130"/>
      <c r="J94" s="130"/>
      <c r="K94" s="130"/>
      <c r="L94" s="130"/>
      <c r="M94" s="130"/>
      <c r="N94" s="236">
        <f>N162</f>
        <v>0</v>
      </c>
      <c r="O94" s="260"/>
      <c r="P94" s="260"/>
      <c r="Q94" s="260"/>
      <c r="R94" s="131"/>
    </row>
    <row r="95" spans="2:47" s="6" customFormat="1" ht="24.95" customHeight="1">
      <c r="B95" s="125"/>
      <c r="C95" s="126"/>
      <c r="D95" s="127" t="s">
        <v>126</v>
      </c>
      <c r="E95" s="126"/>
      <c r="F95" s="126"/>
      <c r="G95" s="126"/>
      <c r="H95" s="126"/>
      <c r="I95" s="126"/>
      <c r="J95" s="126"/>
      <c r="K95" s="126"/>
      <c r="L95" s="126"/>
      <c r="M95" s="126"/>
      <c r="N95" s="258">
        <f>N165</f>
        <v>0</v>
      </c>
      <c r="O95" s="259"/>
      <c r="P95" s="259"/>
      <c r="Q95" s="259"/>
      <c r="R95" s="128"/>
    </row>
    <row r="96" spans="2:47" s="1" customFormat="1" ht="21.75" customHeight="1"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9"/>
    </row>
    <row r="97" spans="2:65" s="1" customFormat="1" ht="29.25" customHeight="1">
      <c r="B97" s="37"/>
      <c r="C97" s="124" t="s">
        <v>132</v>
      </c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257">
        <f>ROUND(N98+N99+N100+N101+N102+N103,2)</f>
        <v>0</v>
      </c>
      <c r="O97" s="261"/>
      <c r="P97" s="261"/>
      <c r="Q97" s="261"/>
      <c r="R97" s="39"/>
      <c r="T97" s="132"/>
      <c r="U97" s="133" t="s">
        <v>40</v>
      </c>
    </row>
    <row r="98" spans="2:65" s="1" customFormat="1" ht="18" customHeight="1">
      <c r="B98" s="134"/>
      <c r="C98" s="135"/>
      <c r="D98" s="237" t="s">
        <v>133</v>
      </c>
      <c r="E98" s="262"/>
      <c r="F98" s="262"/>
      <c r="G98" s="262"/>
      <c r="H98" s="262"/>
      <c r="I98" s="135"/>
      <c r="J98" s="135"/>
      <c r="K98" s="135"/>
      <c r="L98" s="135"/>
      <c r="M98" s="135"/>
      <c r="N98" s="235">
        <f>ROUND(N88*T98,2)</f>
        <v>0</v>
      </c>
      <c r="O98" s="263"/>
      <c r="P98" s="263"/>
      <c r="Q98" s="263"/>
      <c r="R98" s="137"/>
      <c r="S98" s="138"/>
      <c r="T98" s="139"/>
      <c r="U98" s="140" t="s">
        <v>41</v>
      </c>
      <c r="V98" s="138"/>
      <c r="W98" s="138"/>
      <c r="X98" s="138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41" t="s">
        <v>134</v>
      </c>
      <c r="AZ98" s="138"/>
      <c r="BA98" s="138"/>
      <c r="BB98" s="138"/>
      <c r="BC98" s="138"/>
      <c r="BD98" s="138"/>
      <c r="BE98" s="142">
        <f t="shared" ref="BE98:BE103" si="0">IF(U98="základní",N98,0)</f>
        <v>0</v>
      </c>
      <c r="BF98" s="142">
        <f t="shared" ref="BF98:BF103" si="1">IF(U98="snížená",N98,0)</f>
        <v>0</v>
      </c>
      <c r="BG98" s="142">
        <f t="shared" ref="BG98:BG103" si="2">IF(U98="zákl. přenesená",N98,0)</f>
        <v>0</v>
      </c>
      <c r="BH98" s="142">
        <f t="shared" ref="BH98:BH103" si="3">IF(U98="sníž. přenesená",N98,0)</f>
        <v>0</v>
      </c>
      <c r="BI98" s="142">
        <f t="shared" ref="BI98:BI103" si="4">IF(U98="nulová",N98,0)</f>
        <v>0</v>
      </c>
      <c r="BJ98" s="141" t="s">
        <v>84</v>
      </c>
      <c r="BK98" s="138"/>
      <c r="BL98" s="138"/>
      <c r="BM98" s="138"/>
    </row>
    <row r="99" spans="2:65" s="1" customFormat="1" ht="18" customHeight="1">
      <c r="B99" s="134"/>
      <c r="C99" s="135"/>
      <c r="D99" s="237" t="s">
        <v>135</v>
      </c>
      <c r="E99" s="262"/>
      <c r="F99" s="262"/>
      <c r="G99" s="262"/>
      <c r="H99" s="262"/>
      <c r="I99" s="135"/>
      <c r="J99" s="135"/>
      <c r="K99" s="135"/>
      <c r="L99" s="135"/>
      <c r="M99" s="135"/>
      <c r="N99" s="235">
        <f>ROUND(N88*T99,2)</f>
        <v>0</v>
      </c>
      <c r="O99" s="263"/>
      <c r="P99" s="263"/>
      <c r="Q99" s="263"/>
      <c r="R99" s="137"/>
      <c r="S99" s="138"/>
      <c r="T99" s="139"/>
      <c r="U99" s="140" t="s">
        <v>41</v>
      </c>
      <c r="V99" s="138"/>
      <c r="W99" s="138"/>
      <c r="X99" s="138"/>
      <c r="Y99" s="138"/>
      <c r="Z99" s="138"/>
      <c r="AA99" s="138"/>
      <c r="AB99" s="138"/>
      <c r="AC99" s="138"/>
      <c r="AD99" s="138"/>
      <c r="AE99" s="138"/>
      <c r="AF99" s="138"/>
      <c r="AG99" s="138"/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41" t="s">
        <v>134</v>
      </c>
      <c r="AZ99" s="138"/>
      <c r="BA99" s="138"/>
      <c r="BB99" s="138"/>
      <c r="BC99" s="138"/>
      <c r="BD99" s="138"/>
      <c r="BE99" s="142">
        <f t="shared" si="0"/>
        <v>0</v>
      </c>
      <c r="BF99" s="142">
        <f t="shared" si="1"/>
        <v>0</v>
      </c>
      <c r="BG99" s="142">
        <f t="shared" si="2"/>
        <v>0</v>
      </c>
      <c r="BH99" s="142">
        <f t="shared" si="3"/>
        <v>0</v>
      </c>
      <c r="BI99" s="142">
        <f t="shared" si="4"/>
        <v>0</v>
      </c>
      <c r="BJ99" s="141" t="s">
        <v>84</v>
      </c>
      <c r="BK99" s="138"/>
      <c r="BL99" s="138"/>
      <c r="BM99" s="138"/>
    </row>
    <row r="100" spans="2:65" s="1" customFormat="1" ht="18" customHeight="1">
      <c r="B100" s="134"/>
      <c r="C100" s="135"/>
      <c r="D100" s="237" t="s">
        <v>136</v>
      </c>
      <c r="E100" s="262"/>
      <c r="F100" s="262"/>
      <c r="G100" s="262"/>
      <c r="H100" s="262"/>
      <c r="I100" s="135"/>
      <c r="J100" s="135"/>
      <c r="K100" s="135"/>
      <c r="L100" s="135"/>
      <c r="M100" s="135"/>
      <c r="N100" s="235">
        <f>ROUND(N88*T100,2)</f>
        <v>0</v>
      </c>
      <c r="O100" s="263"/>
      <c r="P100" s="263"/>
      <c r="Q100" s="263"/>
      <c r="R100" s="137"/>
      <c r="S100" s="138"/>
      <c r="T100" s="139"/>
      <c r="U100" s="140" t="s">
        <v>41</v>
      </c>
      <c r="V100" s="138"/>
      <c r="W100" s="138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/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41" t="s">
        <v>134</v>
      </c>
      <c r="AZ100" s="138"/>
      <c r="BA100" s="138"/>
      <c r="BB100" s="138"/>
      <c r="BC100" s="138"/>
      <c r="BD100" s="138"/>
      <c r="BE100" s="142">
        <f t="shared" si="0"/>
        <v>0</v>
      </c>
      <c r="BF100" s="142">
        <f t="shared" si="1"/>
        <v>0</v>
      </c>
      <c r="BG100" s="142">
        <f t="shared" si="2"/>
        <v>0</v>
      </c>
      <c r="BH100" s="142">
        <f t="shared" si="3"/>
        <v>0</v>
      </c>
      <c r="BI100" s="142">
        <f t="shared" si="4"/>
        <v>0</v>
      </c>
      <c r="BJ100" s="141" t="s">
        <v>84</v>
      </c>
      <c r="BK100" s="138"/>
      <c r="BL100" s="138"/>
      <c r="BM100" s="138"/>
    </row>
    <row r="101" spans="2:65" s="1" customFormat="1" ht="18" customHeight="1">
      <c r="B101" s="134"/>
      <c r="C101" s="135"/>
      <c r="D101" s="237" t="s">
        <v>137</v>
      </c>
      <c r="E101" s="262"/>
      <c r="F101" s="262"/>
      <c r="G101" s="262"/>
      <c r="H101" s="262"/>
      <c r="I101" s="135"/>
      <c r="J101" s="135"/>
      <c r="K101" s="135"/>
      <c r="L101" s="135"/>
      <c r="M101" s="135"/>
      <c r="N101" s="235">
        <f>ROUND(N88*T101,2)</f>
        <v>0</v>
      </c>
      <c r="O101" s="263"/>
      <c r="P101" s="263"/>
      <c r="Q101" s="263"/>
      <c r="R101" s="137"/>
      <c r="S101" s="138"/>
      <c r="T101" s="139"/>
      <c r="U101" s="140" t="s">
        <v>41</v>
      </c>
      <c r="V101" s="138"/>
      <c r="W101" s="138"/>
      <c r="X101" s="138"/>
      <c r="Y101" s="138"/>
      <c r="Z101" s="138"/>
      <c r="AA101" s="138"/>
      <c r="AB101" s="138"/>
      <c r="AC101" s="138"/>
      <c r="AD101" s="138"/>
      <c r="AE101" s="138"/>
      <c r="AF101" s="138"/>
      <c r="AG101" s="138"/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8"/>
      <c r="AU101" s="138"/>
      <c r="AV101" s="138"/>
      <c r="AW101" s="138"/>
      <c r="AX101" s="138"/>
      <c r="AY101" s="141" t="s">
        <v>134</v>
      </c>
      <c r="AZ101" s="138"/>
      <c r="BA101" s="138"/>
      <c r="BB101" s="138"/>
      <c r="BC101" s="138"/>
      <c r="BD101" s="138"/>
      <c r="BE101" s="142">
        <f t="shared" si="0"/>
        <v>0</v>
      </c>
      <c r="BF101" s="142">
        <f t="shared" si="1"/>
        <v>0</v>
      </c>
      <c r="BG101" s="142">
        <f t="shared" si="2"/>
        <v>0</v>
      </c>
      <c r="BH101" s="142">
        <f t="shared" si="3"/>
        <v>0</v>
      </c>
      <c r="BI101" s="142">
        <f t="shared" si="4"/>
        <v>0</v>
      </c>
      <c r="BJ101" s="141" t="s">
        <v>84</v>
      </c>
      <c r="BK101" s="138"/>
      <c r="BL101" s="138"/>
      <c r="BM101" s="138"/>
    </row>
    <row r="102" spans="2:65" s="1" customFormat="1" ht="18" customHeight="1">
      <c r="B102" s="134"/>
      <c r="C102" s="135"/>
      <c r="D102" s="237" t="s">
        <v>138</v>
      </c>
      <c r="E102" s="262"/>
      <c r="F102" s="262"/>
      <c r="G102" s="262"/>
      <c r="H102" s="262"/>
      <c r="I102" s="135"/>
      <c r="J102" s="135"/>
      <c r="K102" s="135"/>
      <c r="L102" s="135"/>
      <c r="M102" s="135"/>
      <c r="N102" s="235">
        <f>ROUND(N88*T102,2)</f>
        <v>0</v>
      </c>
      <c r="O102" s="263"/>
      <c r="P102" s="263"/>
      <c r="Q102" s="263"/>
      <c r="R102" s="137"/>
      <c r="S102" s="138"/>
      <c r="T102" s="139"/>
      <c r="U102" s="140" t="s">
        <v>41</v>
      </c>
      <c r="V102" s="138"/>
      <c r="W102" s="13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/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41" t="s">
        <v>134</v>
      </c>
      <c r="AZ102" s="138"/>
      <c r="BA102" s="138"/>
      <c r="BB102" s="138"/>
      <c r="BC102" s="138"/>
      <c r="BD102" s="138"/>
      <c r="BE102" s="142">
        <f t="shared" si="0"/>
        <v>0</v>
      </c>
      <c r="BF102" s="142">
        <f t="shared" si="1"/>
        <v>0</v>
      </c>
      <c r="BG102" s="142">
        <f t="shared" si="2"/>
        <v>0</v>
      </c>
      <c r="BH102" s="142">
        <f t="shared" si="3"/>
        <v>0</v>
      </c>
      <c r="BI102" s="142">
        <f t="shared" si="4"/>
        <v>0</v>
      </c>
      <c r="BJ102" s="141" t="s">
        <v>84</v>
      </c>
      <c r="BK102" s="138"/>
      <c r="BL102" s="138"/>
      <c r="BM102" s="138"/>
    </row>
    <row r="103" spans="2:65" s="1" customFormat="1" ht="18" customHeight="1">
      <c r="B103" s="134"/>
      <c r="C103" s="135"/>
      <c r="D103" s="136" t="s">
        <v>139</v>
      </c>
      <c r="E103" s="135"/>
      <c r="F103" s="135"/>
      <c r="G103" s="135"/>
      <c r="H103" s="135"/>
      <c r="I103" s="135"/>
      <c r="J103" s="135"/>
      <c r="K103" s="135"/>
      <c r="L103" s="135"/>
      <c r="M103" s="135"/>
      <c r="N103" s="235">
        <f>ROUND(N88*T103,2)</f>
        <v>0</v>
      </c>
      <c r="O103" s="263"/>
      <c r="P103" s="263"/>
      <c r="Q103" s="263"/>
      <c r="R103" s="137"/>
      <c r="S103" s="138"/>
      <c r="T103" s="143"/>
      <c r="U103" s="144" t="s">
        <v>41</v>
      </c>
      <c r="V103" s="138"/>
      <c r="W103" s="13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/>
      <c r="AH103" s="138"/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41" t="s">
        <v>140</v>
      </c>
      <c r="AZ103" s="138"/>
      <c r="BA103" s="138"/>
      <c r="BB103" s="138"/>
      <c r="BC103" s="138"/>
      <c r="BD103" s="138"/>
      <c r="BE103" s="142">
        <f t="shared" si="0"/>
        <v>0</v>
      </c>
      <c r="BF103" s="142">
        <f t="shared" si="1"/>
        <v>0</v>
      </c>
      <c r="BG103" s="142">
        <f t="shared" si="2"/>
        <v>0</v>
      </c>
      <c r="BH103" s="142">
        <f t="shared" si="3"/>
        <v>0</v>
      </c>
      <c r="BI103" s="142">
        <f t="shared" si="4"/>
        <v>0</v>
      </c>
      <c r="BJ103" s="141" t="s">
        <v>84</v>
      </c>
      <c r="BK103" s="138"/>
      <c r="BL103" s="138"/>
      <c r="BM103" s="138"/>
    </row>
    <row r="104" spans="2:65" s="1" customFormat="1" ht="13.5"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9"/>
    </row>
    <row r="105" spans="2:65" s="1" customFormat="1" ht="29.25" customHeight="1">
      <c r="B105" s="37"/>
      <c r="C105" s="115" t="s">
        <v>97</v>
      </c>
      <c r="D105" s="116"/>
      <c r="E105" s="116"/>
      <c r="F105" s="116"/>
      <c r="G105" s="116"/>
      <c r="H105" s="116"/>
      <c r="I105" s="116"/>
      <c r="J105" s="116"/>
      <c r="K105" s="116"/>
      <c r="L105" s="241">
        <f>ROUND(SUM(N88+N97),2)</f>
        <v>0</v>
      </c>
      <c r="M105" s="241"/>
      <c r="N105" s="241"/>
      <c r="O105" s="241"/>
      <c r="P105" s="241"/>
      <c r="Q105" s="241"/>
      <c r="R105" s="39"/>
    </row>
    <row r="106" spans="2:65" s="1" customFormat="1" ht="6.95" customHeight="1"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3"/>
    </row>
    <row r="110" spans="2:65" s="1" customFormat="1" ht="6.95" customHeight="1">
      <c r="B110" s="64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6"/>
    </row>
    <row r="111" spans="2:65" s="1" customFormat="1" ht="36.950000000000003" customHeight="1">
      <c r="B111" s="37"/>
      <c r="C111" s="201" t="s">
        <v>141</v>
      </c>
      <c r="D111" s="246"/>
      <c r="E111" s="246"/>
      <c r="F111" s="246"/>
      <c r="G111" s="246"/>
      <c r="H111" s="246"/>
      <c r="I111" s="246"/>
      <c r="J111" s="246"/>
      <c r="K111" s="246"/>
      <c r="L111" s="246"/>
      <c r="M111" s="246"/>
      <c r="N111" s="246"/>
      <c r="O111" s="246"/>
      <c r="P111" s="246"/>
      <c r="Q111" s="246"/>
      <c r="R111" s="39"/>
    </row>
    <row r="112" spans="2:65" s="1" customFormat="1" ht="6.95" customHeight="1"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9"/>
    </row>
    <row r="113" spans="2:65" s="1" customFormat="1" ht="30" customHeight="1">
      <c r="B113" s="37"/>
      <c r="C113" s="32" t="s">
        <v>19</v>
      </c>
      <c r="D113" s="38"/>
      <c r="E113" s="38"/>
      <c r="F113" s="244" t="str">
        <f>F6</f>
        <v>Pardubice-ulice Marie Majerové - rekonstrulce HV přípojky C002</v>
      </c>
      <c r="G113" s="245"/>
      <c r="H113" s="245"/>
      <c r="I113" s="245"/>
      <c r="J113" s="245"/>
      <c r="K113" s="245"/>
      <c r="L113" s="245"/>
      <c r="M113" s="245"/>
      <c r="N113" s="245"/>
      <c r="O113" s="245"/>
      <c r="P113" s="245"/>
      <c r="Q113" s="38"/>
      <c r="R113" s="39"/>
    </row>
    <row r="114" spans="2:65" s="1" customFormat="1" ht="36.950000000000003" customHeight="1">
      <c r="B114" s="37"/>
      <c r="C114" s="71" t="s">
        <v>105</v>
      </c>
      <c r="D114" s="38"/>
      <c r="E114" s="38"/>
      <c r="F114" s="221" t="str">
        <f>F7</f>
        <v>STR - Strojní</v>
      </c>
      <c r="G114" s="246"/>
      <c r="H114" s="246"/>
      <c r="I114" s="246"/>
      <c r="J114" s="246"/>
      <c r="K114" s="246"/>
      <c r="L114" s="246"/>
      <c r="M114" s="246"/>
      <c r="N114" s="246"/>
      <c r="O114" s="246"/>
      <c r="P114" s="246"/>
      <c r="Q114" s="38"/>
      <c r="R114" s="39"/>
    </row>
    <row r="115" spans="2:65" s="1" customFormat="1" ht="6.95" customHeight="1"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9"/>
    </row>
    <row r="116" spans="2:65" s="1" customFormat="1" ht="18" customHeight="1">
      <c r="B116" s="37"/>
      <c r="C116" s="32" t="s">
        <v>23</v>
      </c>
      <c r="D116" s="38"/>
      <c r="E116" s="38"/>
      <c r="F116" s="30" t="str">
        <f>F9</f>
        <v>Pardubice</v>
      </c>
      <c r="G116" s="38"/>
      <c r="H116" s="38"/>
      <c r="I116" s="38"/>
      <c r="J116" s="38"/>
      <c r="K116" s="32" t="s">
        <v>25</v>
      </c>
      <c r="L116" s="38"/>
      <c r="M116" s="248" t="str">
        <f>IF(O9="","",O9)</f>
        <v>4. 4. 2016</v>
      </c>
      <c r="N116" s="248"/>
      <c r="O116" s="248"/>
      <c r="P116" s="248"/>
      <c r="Q116" s="38"/>
      <c r="R116" s="39"/>
    </row>
    <row r="117" spans="2:65" s="1" customFormat="1" ht="6.95" customHeight="1"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9"/>
    </row>
    <row r="118" spans="2:65" s="1" customFormat="1">
      <c r="B118" s="37"/>
      <c r="C118" s="32" t="s">
        <v>27</v>
      </c>
      <c r="D118" s="38"/>
      <c r="E118" s="38"/>
      <c r="F118" s="30" t="str">
        <f>E12</f>
        <v xml:space="preserve"> </v>
      </c>
      <c r="G118" s="38"/>
      <c r="H118" s="38"/>
      <c r="I118" s="38"/>
      <c r="J118" s="38"/>
      <c r="K118" s="32" t="s">
        <v>34</v>
      </c>
      <c r="L118" s="38"/>
      <c r="M118" s="205" t="str">
        <f>E18</f>
        <v xml:space="preserve"> </v>
      </c>
      <c r="N118" s="205"/>
      <c r="O118" s="205"/>
      <c r="P118" s="205"/>
      <c r="Q118" s="205"/>
      <c r="R118" s="39"/>
    </row>
    <row r="119" spans="2:65" s="1" customFormat="1" ht="14.45" customHeight="1">
      <c r="B119" s="37"/>
      <c r="C119" s="32" t="s">
        <v>32</v>
      </c>
      <c r="D119" s="38"/>
      <c r="E119" s="38"/>
      <c r="F119" s="30" t="str">
        <f>IF(E15="","",E15)</f>
        <v>Vyplň údaj</v>
      </c>
      <c r="G119" s="38"/>
      <c r="H119" s="38"/>
      <c r="I119" s="38"/>
      <c r="J119" s="38"/>
      <c r="K119" s="32" t="s">
        <v>35</v>
      </c>
      <c r="L119" s="38"/>
      <c r="M119" s="205" t="str">
        <f>E21</f>
        <v xml:space="preserve"> </v>
      </c>
      <c r="N119" s="205"/>
      <c r="O119" s="205"/>
      <c r="P119" s="205"/>
      <c r="Q119" s="205"/>
      <c r="R119" s="39"/>
    </row>
    <row r="120" spans="2:65" s="1" customFormat="1" ht="10.35" customHeight="1"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9"/>
    </row>
    <row r="121" spans="2:65" s="8" customFormat="1" ht="29.25" customHeight="1">
      <c r="B121" s="145"/>
      <c r="C121" s="146" t="s">
        <v>142</v>
      </c>
      <c r="D121" s="147" t="s">
        <v>143</v>
      </c>
      <c r="E121" s="147" t="s">
        <v>58</v>
      </c>
      <c r="F121" s="264" t="s">
        <v>144</v>
      </c>
      <c r="G121" s="264"/>
      <c r="H121" s="264"/>
      <c r="I121" s="264"/>
      <c r="J121" s="147" t="s">
        <v>145</v>
      </c>
      <c r="K121" s="147" t="s">
        <v>146</v>
      </c>
      <c r="L121" s="264" t="s">
        <v>147</v>
      </c>
      <c r="M121" s="264"/>
      <c r="N121" s="264" t="s">
        <v>110</v>
      </c>
      <c r="O121" s="264"/>
      <c r="P121" s="264"/>
      <c r="Q121" s="265"/>
      <c r="R121" s="148"/>
      <c r="T121" s="78" t="s">
        <v>148</v>
      </c>
      <c r="U121" s="79" t="s">
        <v>40</v>
      </c>
      <c r="V121" s="79" t="s">
        <v>149</v>
      </c>
      <c r="W121" s="79" t="s">
        <v>150</v>
      </c>
      <c r="X121" s="79" t="s">
        <v>151</v>
      </c>
      <c r="Y121" s="79" t="s">
        <v>152</v>
      </c>
      <c r="Z121" s="79" t="s">
        <v>153</v>
      </c>
      <c r="AA121" s="80" t="s">
        <v>154</v>
      </c>
    </row>
    <row r="122" spans="2:65" s="1" customFormat="1" ht="29.25" customHeight="1">
      <c r="B122" s="37"/>
      <c r="C122" s="82" t="s">
        <v>107</v>
      </c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282">
        <f>BK122</f>
        <v>0</v>
      </c>
      <c r="O122" s="283"/>
      <c r="P122" s="283"/>
      <c r="Q122" s="283"/>
      <c r="R122" s="39"/>
      <c r="T122" s="81"/>
      <c r="U122" s="53"/>
      <c r="V122" s="53"/>
      <c r="W122" s="149">
        <f>W123+W165+W168</f>
        <v>0</v>
      </c>
      <c r="X122" s="53"/>
      <c r="Y122" s="149">
        <f>Y123+Y165+Y168</f>
        <v>0.22418000000000002</v>
      </c>
      <c r="Z122" s="53"/>
      <c r="AA122" s="150">
        <f>AA123+AA165+AA168</f>
        <v>0</v>
      </c>
      <c r="AT122" s="21" t="s">
        <v>75</v>
      </c>
      <c r="AU122" s="21" t="s">
        <v>112</v>
      </c>
      <c r="BK122" s="151">
        <f>BK123+BK165+BK168</f>
        <v>0</v>
      </c>
    </row>
    <row r="123" spans="2:65" s="9" customFormat="1" ht="37.35" customHeight="1">
      <c r="B123" s="152"/>
      <c r="C123" s="153"/>
      <c r="D123" s="154" t="s">
        <v>677</v>
      </c>
      <c r="E123" s="154"/>
      <c r="F123" s="154"/>
      <c r="G123" s="154"/>
      <c r="H123" s="154"/>
      <c r="I123" s="154"/>
      <c r="J123" s="154"/>
      <c r="K123" s="154"/>
      <c r="L123" s="154"/>
      <c r="M123" s="154"/>
      <c r="N123" s="284">
        <f>BK123</f>
        <v>0</v>
      </c>
      <c r="O123" s="258"/>
      <c r="P123" s="258"/>
      <c r="Q123" s="258"/>
      <c r="R123" s="155"/>
      <c r="T123" s="156"/>
      <c r="U123" s="153"/>
      <c r="V123" s="153"/>
      <c r="W123" s="157">
        <f>W124+W128+W135+W143+W162</f>
        <v>0</v>
      </c>
      <c r="X123" s="153"/>
      <c r="Y123" s="157">
        <f>Y124+Y128+Y135+Y143+Y162</f>
        <v>0.22418000000000002</v>
      </c>
      <c r="Z123" s="153"/>
      <c r="AA123" s="158">
        <f>AA124+AA128+AA135+AA143+AA162</f>
        <v>0</v>
      </c>
      <c r="AR123" s="159" t="s">
        <v>103</v>
      </c>
      <c r="AT123" s="160" t="s">
        <v>75</v>
      </c>
      <c r="AU123" s="160" t="s">
        <v>76</v>
      </c>
      <c r="AY123" s="159" t="s">
        <v>155</v>
      </c>
      <c r="BK123" s="161">
        <f>BK124+BK128+BK135+BK143+BK162</f>
        <v>0</v>
      </c>
    </row>
    <row r="124" spans="2:65" s="9" customFormat="1" ht="19.899999999999999" customHeight="1">
      <c r="B124" s="152"/>
      <c r="C124" s="153"/>
      <c r="D124" s="162" t="s">
        <v>678</v>
      </c>
      <c r="E124" s="162"/>
      <c r="F124" s="162"/>
      <c r="G124" s="162"/>
      <c r="H124" s="162"/>
      <c r="I124" s="162"/>
      <c r="J124" s="162"/>
      <c r="K124" s="162"/>
      <c r="L124" s="162"/>
      <c r="M124" s="162"/>
      <c r="N124" s="285">
        <f>BK124</f>
        <v>0</v>
      </c>
      <c r="O124" s="286"/>
      <c r="P124" s="286"/>
      <c r="Q124" s="286"/>
      <c r="R124" s="155"/>
      <c r="T124" s="156"/>
      <c r="U124" s="153"/>
      <c r="V124" s="153"/>
      <c r="W124" s="157">
        <f>SUM(W125:W127)</f>
        <v>0</v>
      </c>
      <c r="X124" s="153"/>
      <c r="Y124" s="157">
        <f>SUM(Y125:Y127)</f>
        <v>0</v>
      </c>
      <c r="Z124" s="153"/>
      <c r="AA124" s="158">
        <f>SUM(AA125:AA127)</f>
        <v>0</v>
      </c>
      <c r="AR124" s="159" t="s">
        <v>103</v>
      </c>
      <c r="AT124" s="160" t="s">
        <v>75</v>
      </c>
      <c r="AU124" s="160" t="s">
        <v>84</v>
      </c>
      <c r="AY124" s="159" t="s">
        <v>155</v>
      </c>
      <c r="BK124" s="161">
        <f>SUM(BK125:BK127)</f>
        <v>0</v>
      </c>
    </row>
    <row r="125" spans="2:65" s="1" customFormat="1" ht="63.75" customHeight="1">
      <c r="B125" s="134"/>
      <c r="C125" s="163" t="s">
        <v>84</v>
      </c>
      <c r="D125" s="163" t="s">
        <v>157</v>
      </c>
      <c r="E125" s="164" t="s">
        <v>683</v>
      </c>
      <c r="F125" s="266" t="s">
        <v>684</v>
      </c>
      <c r="G125" s="266"/>
      <c r="H125" s="266"/>
      <c r="I125" s="266"/>
      <c r="J125" s="165" t="s">
        <v>160</v>
      </c>
      <c r="K125" s="166">
        <v>6</v>
      </c>
      <c r="L125" s="267">
        <v>0</v>
      </c>
      <c r="M125" s="267"/>
      <c r="N125" s="268">
        <f>ROUND(L125*K125,2)</f>
        <v>0</v>
      </c>
      <c r="O125" s="268"/>
      <c r="P125" s="268"/>
      <c r="Q125" s="268"/>
      <c r="R125" s="137"/>
      <c r="T125" s="167" t="s">
        <v>5</v>
      </c>
      <c r="U125" s="46" t="s">
        <v>41</v>
      </c>
      <c r="V125" s="38"/>
      <c r="W125" s="168">
        <f>V125*K125</f>
        <v>0</v>
      </c>
      <c r="X125" s="168">
        <v>0</v>
      </c>
      <c r="Y125" s="168">
        <f>X125*K125</f>
        <v>0</v>
      </c>
      <c r="Z125" s="168">
        <v>0</v>
      </c>
      <c r="AA125" s="169">
        <f>Z125*K125</f>
        <v>0</v>
      </c>
      <c r="AR125" s="21" t="s">
        <v>440</v>
      </c>
      <c r="AT125" s="21" t="s">
        <v>157</v>
      </c>
      <c r="AU125" s="21" t="s">
        <v>103</v>
      </c>
      <c r="AY125" s="21" t="s">
        <v>155</v>
      </c>
      <c r="BE125" s="108">
        <f>IF(U125="základní",N125,0)</f>
        <v>0</v>
      </c>
      <c r="BF125" s="108">
        <f>IF(U125="snížená",N125,0)</f>
        <v>0</v>
      </c>
      <c r="BG125" s="108">
        <f>IF(U125="zákl. přenesená",N125,0)</f>
        <v>0</v>
      </c>
      <c r="BH125" s="108">
        <f>IF(U125="sníž. přenesená",N125,0)</f>
        <v>0</v>
      </c>
      <c r="BI125" s="108">
        <f>IF(U125="nulová",N125,0)</f>
        <v>0</v>
      </c>
      <c r="BJ125" s="21" t="s">
        <v>84</v>
      </c>
      <c r="BK125" s="108">
        <f>ROUND(L125*K125,2)</f>
        <v>0</v>
      </c>
      <c r="BL125" s="21" t="s">
        <v>440</v>
      </c>
      <c r="BM125" s="21" t="s">
        <v>685</v>
      </c>
    </row>
    <row r="126" spans="2:65" s="1" customFormat="1" ht="25.5" customHeight="1">
      <c r="B126" s="134"/>
      <c r="C126" s="163" t="s">
        <v>103</v>
      </c>
      <c r="D126" s="163" t="s">
        <v>157</v>
      </c>
      <c r="E126" s="164" t="s">
        <v>686</v>
      </c>
      <c r="F126" s="266" t="s">
        <v>687</v>
      </c>
      <c r="G126" s="266"/>
      <c r="H126" s="266"/>
      <c r="I126" s="266"/>
      <c r="J126" s="165" t="s">
        <v>160</v>
      </c>
      <c r="K126" s="166">
        <v>6</v>
      </c>
      <c r="L126" s="267">
        <v>0</v>
      </c>
      <c r="M126" s="267"/>
      <c r="N126" s="268">
        <f>ROUND(L126*K126,2)</f>
        <v>0</v>
      </c>
      <c r="O126" s="268"/>
      <c r="P126" s="268"/>
      <c r="Q126" s="268"/>
      <c r="R126" s="137"/>
      <c r="T126" s="167" t="s">
        <v>5</v>
      </c>
      <c r="U126" s="46" t="s">
        <v>41</v>
      </c>
      <c r="V126" s="38"/>
      <c r="W126" s="168">
        <f>V126*K126</f>
        <v>0</v>
      </c>
      <c r="X126" s="168">
        <v>0</v>
      </c>
      <c r="Y126" s="168">
        <f>X126*K126</f>
        <v>0</v>
      </c>
      <c r="Z126" s="168">
        <v>0</v>
      </c>
      <c r="AA126" s="169">
        <f>Z126*K126</f>
        <v>0</v>
      </c>
      <c r="AR126" s="21" t="s">
        <v>440</v>
      </c>
      <c r="AT126" s="21" t="s">
        <v>157</v>
      </c>
      <c r="AU126" s="21" t="s">
        <v>103</v>
      </c>
      <c r="AY126" s="21" t="s">
        <v>155</v>
      </c>
      <c r="BE126" s="108">
        <f>IF(U126="základní",N126,0)</f>
        <v>0</v>
      </c>
      <c r="BF126" s="108">
        <f>IF(U126="snížená",N126,0)</f>
        <v>0</v>
      </c>
      <c r="BG126" s="108">
        <f>IF(U126="zákl. přenesená",N126,0)</f>
        <v>0</v>
      </c>
      <c r="BH126" s="108">
        <f>IF(U126="sníž. přenesená",N126,0)</f>
        <v>0</v>
      </c>
      <c r="BI126" s="108">
        <f>IF(U126="nulová",N126,0)</f>
        <v>0</v>
      </c>
      <c r="BJ126" s="21" t="s">
        <v>84</v>
      </c>
      <c r="BK126" s="108">
        <f>ROUND(L126*K126,2)</f>
        <v>0</v>
      </c>
      <c r="BL126" s="21" t="s">
        <v>440</v>
      </c>
      <c r="BM126" s="21" t="s">
        <v>688</v>
      </c>
    </row>
    <row r="127" spans="2:65" s="1" customFormat="1" ht="25.5" customHeight="1">
      <c r="B127" s="134"/>
      <c r="C127" s="163" t="s">
        <v>689</v>
      </c>
      <c r="D127" s="163" t="s">
        <v>157</v>
      </c>
      <c r="E127" s="164" t="s">
        <v>690</v>
      </c>
      <c r="F127" s="266" t="s">
        <v>691</v>
      </c>
      <c r="G127" s="266"/>
      <c r="H127" s="266"/>
      <c r="I127" s="266"/>
      <c r="J127" s="165" t="s">
        <v>692</v>
      </c>
      <c r="K127" s="198">
        <v>0</v>
      </c>
      <c r="L127" s="267">
        <v>0</v>
      </c>
      <c r="M127" s="267"/>
      <c r="N127" s="268">
        <f>ROUND(L127*K127,2)</f>
        <v>0</v>
      </c>
      <c r="O127" s="268"/>
      <c r="P127" s="268"/>
      <c r="Q127" s="268"/>
      <c r="R127" s="137"/>
      <c r="T127" s="167" t="s">
        <v>5</v>
      </c>
      <c r="U127" s="46" t="s">
        <v>41</v>
      </c>
      <c r="V127" s="38"/>
      <c r="W127" s="168">
        <f>V127*K127</f>
        <v>0</v>
      </c>
      <c r="X127" s="168">
        <v>0</v>
      </c>
      <c r="Y127" s="168">
        <f>X127*K127</f>
        <v>0</v>
      </c>
      <c r="Z127" s="168">
        <v>0</v>
      </c>
      <c r="AA127" s="169">
        <f>Z127*K127</f>
        <v>0</v>
      </c>
      <c r="AR127" s="21" t="s">
        <v>440</v>
      </c>
      <c r="AT127" s="21" t="s">
        <v>157</v>
      </c>
      <c r="AU127" s="21" t="s">
        <v>103</v>
      </c>
      <c r="AY127" s="21" t="s">
        <v>155</v>
      </c>
      <c r="BE127" s="108">
        <f>IF(U127="základní",N127,0)</f>
        <v>0</v>
      </c>
      <c r="BF127" s="108">
        <f>IF(U127="snížená",N127,0)</f>
        <v>0</v>
      </c>
      <c r="BG127" s="108">
        <f>IF(U127="zákl. přenesená",N127,0)</f>
        <v>0</v>
      </c>
      <c r="BH127" s="108">
        <f>IF(U127="sníž. přenesená",N127,0)</f>
        <v>0</v>
      </c>
      <c r="BI127" s="108">
        <f>IF(U127="nulová",N127,0)</f>
        <v>0</v>
      </c>
      <c r="BJ127" s="21" t="s">
        <v>84</v>
      </c>
      <c r="BK127" s="108">
        <f>ROUND(L127*K127,2)</f>
        <v>0</v>
      </c>
      <c r="BL127" s="21" t="s">
        <v>440</v>
      </c>
      <c r="BM127" s="21" t="s">
        <v>693</v>
      </c>
    </row>
    <row r="128" spans="2:65" s="9" customFormat="1" ht="29.85" customHeight="1">
      <c r="B128" s="152"/>
      <c r="C128" s="153"/>
      <c r="D128" s="162" t="s">
        <v>679</v>
      </c>
      <c r="E128" s="162"/>
      <c r="F128" s="162"/>
      <c r="G128" s="162"/>
      <c r="H128" s="162"/>
      <c r="I128" s="162"/>
      <c r="J128" s="162"/>
      <c r="K128" s="162"/>
      <c r="L128" s="162"/>
      <c r="M128" s="162"/>
      <c r="N128" s="287">
        <f>BK128</f>
        <v>0</v>
      </c>
      <c r="O128" s="288"/>
      <c r="P128" s="288"/>
      <c r="Q128" s="288"/>
      <c r="R128" s="155"/>
      <c r="T128" s="156"/>
      <c r="U128" s="153"/>
      <c r="V128" s="153"/>
      <c r="W128" s="157">
        <f>SUM(W129:W134)</f>
        <v>0</v>
      </c>
      <c r="X128" s="153"/>
      <c r="Y128" s="157">
        <f>SUM(Y129:Y134)</f>
        <v>0.15311000000000002</v>
      </c>
      <c r="Z128" s="153"/>
      <c r="AA128" s="158">
        <f>SUM(AA129:AA134)</f>
        <v>0</v>
      </c>
      <c r="AR128" s="159" t="s">
        <v>103</v>
      </c>
      <c r="AT128" s="160" t="s">
        <v>75</v>
      </c>
      <c r="AU128" s="160" t="s">
        <v>84</v>
      </c>
      <c r="AY128" s="159" t="s">
        <v>155</v>
      </c>
      <c r="BK128" s="161">
        <f>SUM(BK129:BK134)</f>
        <v>0</v>
      </c>
    </row>
    <row r="129" spans="2:65" s="1" customFormat="1" ht="25.5" customHeight="1">
      <c r="B129" s="134"/>
      <c r="C129" s="163" t="s">
        <v>349</v>
      </c>
      <c r="D129" s="163" t="s">
        <v>157</v>
      </c>
      <c r="E129" s="164" t="s">
        <v>694</v>
      </c>
      <c r="F129" s="266" t="s">
        <v>695</v>
      </c>
      <c r="G129" s="266"/>
      <c r="H129" s="266"/>
      <c r="I129" s="266"/>
      <c r="J129" s="165" t="s">
        <v>160</v>
      </c>
      <c r="K129" s="166">
        <v>3</v>
      </c>
      <c r="L129" s="267">
        <v>0</v>
      </c>
      <c r="M129" s="267"/>
      <c r="N129" s="268">
        <f t="shared" ref="N129:N134" si="5">ROUND(L129*K129,2)</f>
        <v>0</v>
      </c>
      <c r="O129" s="268"/>
      <c r="P129" s="268"/>
      <c r="Q129" s="268"/>
      <c r="R129" s="137"/>
      <c r="T129" s="167" t="s">
        <v>5</v>
      </c>
      <c r="U129" s="46" t="s">
        <v>41</v>
      </c>
      <c r="V129" s="38"/>
      <c r="W129" s="168">
        <f t="shared" ref="W129:W134" si="6">V129*K129</f>
        <v>0</v>
      </c>
      <c r="X129" s="168">
        <v>5.4599999999999996E-3</v>
      </c>
      <c r="Y129" s="168">
        <f t="shared" ref="Y129:Y134" si="7">X129*K129</f>
        <v>1.6379999999999999E-2</v>
      </c>
      <c r="Z129" s="168">
        <v>0</v>
      </c>
      <c r="AA129" s="169">
        <f t="shared" ref="AA129:AA134" si="8">Z129*K129</f>
        <v>0</v>
      </c>
      <c r="AR129" s="21" t="s">
        <v>440</v>
      </c>
      <c r="AT129" s="21" t="s">
        <v>157</v>
      </c>
      <c r="AU129" s="21" t="s">
        <v>103</v>
      </c>
      <c r="AY129" s="21" t="s">
        <v>155</v>
      </c>
      <c r="BE129" s="108">
        <f t="shared" ref="BE129:BE134" si="9">IF(U129="základní",N129,0)</f>
        <v>0</v>
      </c>
      <c r="BF129" s="108">
        <f t="shared" ref="BF129:BF134" si="10">IF(U129="snížená",N129,0)</f>
        <v>0</v>
      </c>
      <c r="BG129" s="108">
        <f t="shared" ref="BG129:BG134" si="11">IF(U129="zákl. přenesená",N129,0)</f>
        <v>0</v>
      </c>
      <c r="BH129" s="108">
        <f t="shared" ref="BH129:BH134" si="12">IF(U129="sníž. přenesená",N129,0)</f>
        <v>0</v>
      </c>
      <c r="BI129" s="108">
        <f t="shared" ref="BI129:BI134" si="13">IF(U129="nulová",N129,0)</f>
        <v>0</v>
      </c>
      <c r="BJ129" s="21" t="s">
        <v>84</v>
      </c>
      <c r="BK129" s="108">
        <f t="shared" ref="BK129:BK134" si="14">ROUND(L129*K129,2)</f>
        <v>0</v>
      </c>
      <c r="BL129" s="21" t="s">
        <v>440</v>
      </c>
      <c r="BM129" s="21" t="s">
        <v>696</v>
      </c>
    </row>
    <row r="130" spans="2:65" s="1" customFormat="1" ht="25.5" customHeight="1">
      <c r="B130" s="134"/>
      <c r="C130" s="163" t="s">
        <v>345</v>
      </c>
      <c r="D130" s="163" t="s">
        <v>157</v>
      </c>
      <c r="E130" s="164" t="s">
        <v>697</v>
      </c>
      <c r="F130" s="266" t="s">
        <v>698</v>
      </c>
      <c r="G130" s="266"/>
      <c r="H130" s="266"/>
      <c r="I130" s="266"/>
      <c r="J130" s="165" t="s">
        <v>160</v>
      </c>
      <c r="K130" s="166">
        <v>6</v>
      </c>
      <c r="L130" s="267">
        <v>0</v>
      </c>
      <c r="M130" s="267"/>
      <c r="N130" s="268">
        <f t="shared" si="5"/>
        <v>0</v>
      </c>
      <c r="O130" s="268"/>
      <c r="P130" s="268"/>
      <c r="Q130" s="268"/>
      <c r="R130" s="137"/>
      <c r="T130" s="167" t="s">
        <v>5</v>
      </c>
      <c r="U130" s="46" t="s">
        <v>41</v>
      </c>
      <c r="V130" s="38"/>
      <c r="W130" s="168">
        <f t="shared" si="6"/>
        <v>0</v>
      </c>
      <c r="X130" s="168">
        <v>1.2279999999999999E-2</v>
      </c>
      <c r="Y130" s="168">
        <f t="shared" si="7"/>
        <v>7.3679999999999995E-2</v>
      </c>
      <c r="Z130" s="168">
        <v>0</v>
      </c>
      <c r="AA130" s="169">
        <f t="shared" si="8"/>
        <v>0</v>
      </c>
      <c r="AR130" s="21" t="s">
        <v>440</v>
      </c>
      <c r="AT130" s="21" t="s">
        <v>157</v>
      </c>
      <c r="AU130" s="21" t="s">
        <v>103</v>
      </c>
      <c r="AY130" s="21" t="s">
        <v>155</v>
      </c>
      <c r="BE130" s="108">
        <f t="shared" si="9"/>
        <v>0</v>
      </c>
      <c r="BF130" s="108">
        <f t="shared" si="10"/>
        <v>0</v>
      </c>
      <c r="BG130" s="108">
        <f t="shared" si="11"/>
        <v>0</v>
      </c>
      <c r="BH130" s="108">
        <f t="shared" si="12"/>
        <v>0</v>
      </c>
      <c r="BI130" s="108">
        <f t="shared" si="13"/>
        <v>0</v>
      </c>
      <c r="BJ130" s="21" t="s">
        <v>84</v>
      </c>
      <c r="BK130" s="108">
        <f t="shared" si="14"/>
        <v>0</v>
      </c>
      <c r="BL130" s="21" t="s">
        <v>440</v>
      </c>
      <c r="BM130" s="21" t="s">
        <v>699</v>
      </c>
    </row>
    <row r="131" spans="2:65" s="1" customFormat="1" ht="16.5" customHeight="1">
      <c r="B131" s="134"/>
      <c r="C131" s="163" t="s">
        <v>229</v>
      </c>
      <c r="D131" s="163" t="s">
        <v>157</v>
      </c>
      <c r="E131" s="164" t="s">
        <v>700</v>
      </c>
      <c r="F131" s="266" t="s">
        <v>701</v>
      </c>
      <c r="G131" s="266"/>
      <c r="H131" s="266"/>
      <c r="I131" s="266"/>
      <c r="J131" s="165" t="s">
        <v>160</v>
      </c>
      <c r="K131" s="166">
        <v>1</v>
      </c>
      <c r="L131" s="267">
        <v>0</v>
      </c>
      <c r="M131" s="267"/>
      <c r="N131" s="268">
        <f t="shared" si="5"/>
        <v>0</v>
      </c>
      <c r="O131" s="268"/>
      <c r="P131" s="268"/>
      <c r="Q131" s="268"/>
      <c r="R131" s="137"/>
      <c r="T131" s="167" t="s">
        <v>5</v>
      </c>
      <c r="U131" s="46" t="s">
        <v>41</v>
      </c>
      <c r="V131" s="38"/>
      <c r="W131" s="168">
        <f t="shared" si="6"/>
        <v>0</v>
      </c>
      <c r="X131" s="168">
        <v>5.3490000000000003E-2</v>
      </c>
      <c r="Y131" s="168">
        <f t="shared" si="7"/>
        <v>5.3490000000000003E-2</v>
      </c>
      <c r="Z131" s="168">
        <v>0</v>
      </c>
      <c r="AA131" s="169">
        <f t="shared" si="8"/>
        <v>0</v>
      </c>
      <c r="AR131" s="21" t="s">
        <v>440</v>
      </c>
      <c r="AT131" s="21" t="s">
        <v>157</v>
      </c>
      <c r="AU131" s="21" t="s">
        <v>103</v>
      </c>
      <c r="AY131" s="21" t="s">
        <v>155</v>
      </c>
      <c r="BE131" s="108">
        <f t="shared" si="9"/>
        <v>0</v>
      </c>
      <c r="BF131" s="108">
        <f t="shared" si="10"/>
        <v>0</v>
      </c>
      <c r="BG131" s="108">
        <f t="shared" si="11"/>
        <v>0</v>
      </c>
      <c r="BH131" s="108">
        <f t="shared" si="12"/>
        <v>0</v>
      </c>
      <c r="BI131" s="108">
        <f t="shared" si="13"/>
        <v>0</v>
      </c>
      <c r="BJ131" s="21" t="s">
        <v>84</v>
      </c>
      <c r="BK131" s="108">
        <f t="shared" si="14"/>
        <v>0</v>
      </c>
      <c r="BL131" s="21" t="s">
        <v>440</v>
      </c>
      <c r="BM131" s="21" t="s">
        <v>702</v>
      </c>
    </row>
    <row r="132" spans="2:65" s="1" customFormat="1" ht="38.25" customHeight="1">
      <c r="B132" s="134"/>
      <c r="C132" s="163" t="s">
        <v>535</v>
      </c>
      <c r="D132" s="163" t="s">
        <v>157</v>
      </c>
      <c r="E132" s="164" t="s">
        <v>703</v>
      </c>
      <c r="F132" s="266" t="s">
        <v>704</v>
      </c>
      <c r="G132" s="266"/>
      <c r="H132" s="266"/>
      <c r="I132" s="266"/>
      <c r="J132" s="165" t="s">
        <v>379</v>
      </c>
      <c r="K132" s="166">
        <v>2</v>
      </c>
      <c r="L132" s="267">
        <v>0</v>
      </c>
      <c r="M132" s="267"/>
      <c r="N132" s="268">
        <f t="shared" si="5"/>
        <v>0</v>
      </c>
      <c r="O132" s="268"/>
      <c r="P132" s="268"/>
      <c r="Q132" s="268"/>
      <c r="R132" s="137"/>
      <c r="T132" s="167" t="s">
        <v>5</v>
      </c>
      <c r="U132" s="46" t="s">
        <v>41</v>
      </c>
      <c r="V132" s="38"/>
      <c r="W132" s="168">
        <f t="shared" si="6"/>
        <v>0</v>
      </c>
      <c r="X132" s="168">
        <v>4.7800000000000004E-3</v>
      </c>
      <c r="Y132" s="168">
        <f t="shared" si="7"/>
        <v>9.5600000000000008E-3</v>
      </c>
      <c r="Z132" s="168">
        <v>0</v>
      </c>
      <c r="AA132" s="169">
        <f t="shared" si="8"/>
        <v>0</v>
      </c>
      <c r="AR132" s="21" t="s">
        <v>440</v>
      </c>
      <c r="AT132" s="21" t="s">
        <v>157</v>
      </c>
      <c r="AU132" s="21" t="s">
        <v>103</v>
      </c>
      <c r="AY132" s="21" t="s">
        <v>155</v>
      </c>
      <c r="BE132" s="108">
        <f t="shared" si="9"/>
        <v>0</v>
      </c>
      <c r="BF132" s="108">
        <f t="shared" si="10"/>
        <v>0</v>
      </c>
      <c r="BG132" s="108">
        <f t="shared" si="11"/>
        <v>0</v>
      </c>
      <c r="BH132" s="108">
        <f t="shared" si="12"/>
        <v>0</v>
      </c>
      <c r="BI132" s="108">
        <f t="shared" si="13"/>
        <v>0</v>
      </c>
      <c r="BJ132" s="21" t="s">
        <v>84</v>
      </c>
      <c r="BK132" s="108">
        <f t="shared" si="14"/>
        <v>0</v>
      </c>
      <c r="BL132" s="21" t="s">
        <v>440</v>
      </c>
      <c r="BM132" s="21" t="s">
        <v>705</v>
      </c>
    </row>
    <row r="133" spans="2:65" s="1" customFormat="1" ht="25.5" customHeight="1">
      <c r="B133" s="134"/>
      <c r="C133" s="163" t="s">
        <v>530</v>
      </c>
      <c r="D133" s="163" t="s">
        <v>157</v>
      </c>
      <c r="E133" s="164" t="s">
        <v>706</v>
      </c>
      <c r="F133" s="266" t="s">
        <v>707</v>
      </c>
      <c r="G133" s="266"/>
      <c r="H133" s="266"/>
      <c r="I133" s="266"/>
      <c r="J133" s="165" t="s">
        <v>160</v>
      </c>
      <c r="K133" s="166">
        <v>9</v>
      </c>
      <c r="L133" s="267">
        <v>0</v>
      </c>
      <c r="M133" s="267"/>
      <c r="N133" s="268">
        <f t="shared" si="5"/>
        <v>0</v>
      </c>
      <c r="O133" s="268"/>
      <c r="P133" s="268"/>
      <c r="Q133" s="268"/>
      <c r="R133" s="137"/>
      <c r="T133" s="167" t="s">
        <v>5</v>
      </c>
      <c r="U133" s="46" t="s">
        <v>41</v>
      </c>
      <c r="V133" s="38"/>
      <c r="W133" s="168">
        <f t="shared" si="6"/>
        <v>0</v>
      </c>
      <c r="X133" s="168">
        <v>0</v>
      </c>
      <c r="Y133" s="168">
        <f t="shared" si="7"/>
        <v>0</v>
      </c>
      <c r="Z133" s="168">
        <v>0</v>
      </c>
      <c r="AA133" s="169">
        <f t="shared" si="8"/>
        <v>0</v>
      </c>
      <c r="AR133" s="21" t="s">
        <v>440</v>
      </c>
      <c r="AT133" s="21" t="s">
        <v>157</v>
      </c>
      <c r="AU133" s="21" t="s">
        <v>103</v>
      </c>
      <c r="AY133" s="21" t="s">
        <v>155</v>
      </c>
      <c r="BE133" s="108">
        <f t="shared" si="9"/>
        <v>0</v>
      </c>
      <c r="BF133" s="108">
        <f t="shared" si="10"/>
        <v>0</v>
      </c>
      <c r="BG133" s="108">
        <f t="shared" si="11"/>
        <v>0</v>
      </c>
      <c r="BH133" s="108">
        <f t="shared" si="12"/>
        <v>0</v>
      </c>
      <c r="BI133" s="108">
        <f t="shared" si="13"/>
        <v>0</v>
      </c>
      <c r="BJ133" s="21" t="s">
        <v>84</v>
      </c>
      <c r="BK133" s="108">
        <f t="shared" si="14"/>
        <v>0</v>
      </c>
      <c r="BL133" s="21" t="s">
        <v>440</v>
      </c>
      <c r="BM133" s="21" t="s">
        <v>708</v>
      </c>
    </row>
    <row r="134" spans="2:65" s="1" customFormat="1" ht="25.5" customHeight="1">
      <c r="B134" s="134"/>
      <c r="C134" s="163" t="s">
        <v>11</v>
      </c>
      <c r="D134" s="163" t="s">
        <v>157</v>
      </c>
      <c r="E134" s="164" t="s">
        <v>709</v>
      </c>
      <c r="F134" s="266" t="s">
        <v>710</v>
      </c>
      <c r="G134" s="266"/>
      <c r="H134" s="266"/>
      <c r="I134" s="266"/>
      <c r="J134" s="165" t="s">
        <v>692</v>
      </c>
      <c r="K134" s="198">
        <v>0</v>
      </c>
      <c r="L134" s="267">
        <v>0</v>
      </c>
      <c r="M134" s="267"/>
      <c r="N134" s="268">
        <f t="shared" si="5"/>
        <v>0</v>
      </c>
      <c r="O134" s="268"/>
      <c r="P134" s="268"/>
      <c r="Q134" s="268"/>
      <c r="R134" s="137"/>
      <c r="T134" s="167" t="s">
        <v>5</v>
      </c>
      <c r="U134" s="46" t="s">
        <v>41</v>
      </c>
      <c r="V134" s="38"/>
      <c r="W134" s="168">
        <f t="shared" si="6"/>
        <v>0</v>
      </c>
      <c r="X134" s="168">
        <v>0</v>
      </c>
      <c r="Y134" s="168">
        <f t="shared" si="7"/>
        <v>0</v>
      </c>
      <c r="Z134" s="168">
        <v>0</v>
      </c>
      <c r="AA134" s="169">
        <f t="shared" si="8"/>
        <v>0</v>
      </c>
      <c r="AR134" s="21" t="s">
        <v>440</v>
      </c>
      <c r="AT134" s="21" t="s">
        <v>157</v>
      </c>
      <c r="AU134" s="21" t="s">
        <v>103</v>
      </c>
      <c r="AY134" s="21" t="s">
        <v>155</v>
      </c>
      <c r="BE134" s="108">
        <f t="shared" si="9"/>
        <v>0</v>
      </c>
      <c r="BF134" s="108">
        <f t="shared" si="10"/>
        <v>0</v>
      </c>
      <c r="BG134" s="108">
        <f t="shared" si="11"/>
        <v>0</v>
      </c>
      <c r="BH134" s="108">
        <f t="shared" si="12"/>
        <v>0</v>
      </c>
      <c r="BI134" s="108">
        <f t="shared" si="13"/>
        <v>0</v>
      </c>
      <c r="BJ134" s="21" t="s">
        <v>84</v>
      </c>
      <c r="BK134" s="108">
        <f t="shared" si="14"/>
        <v>0</v>
      </c>
      <c r="BL134" s="21" t="s">
        <v>440</v>
      </c>
      <c r="BM134" s="21" t="s">
        <v>711</v>
      </c>
    </row>
    <row r="135" spans="2:65" s="9" customFormat="1" ht="29.85" customHeight="1">
      <c r="B135" s="152"/>
      <c r="C135" s="153"/>
      <c r="D135" s="162" t="s">
        <v>680</v>
      </c>
      <c r="E135" s="162"/>
      <c r="F135" s="162"/>
      <c r="G135" s="162"/>
      <c r="H135" s="162"/>
      <c r="I135" s="162"/>
      <c r="J135" s="162"/>
      <c r="K135" s="162"/>
      <c r="L135" s="162"/>
      <c r="M135" s="162"/>
      <c r="N135" s="287">
        <f>BK135</f>
        <v>0</v>
      </c>
      <c r="O135" s="288"/>
      <c r="P135" s="288"/>
      <c r="Q135" s="288"/>
      <c r="R135" s="155"/>
      <c r="T135" s="156"/>
      <c r="U135" s="153"/>
      <c r="V135" s="153"/>
      <c r="W135" s="157">
        <f>SUM(W136:W142)</f>
        <v>0</v>
      </c>
      <c r="X135" s="153"/>
      <c r="Y135" s="157">
        <f>SUM(Y136:Y142)</f>
        <v>6.6299999999999998E-2</v>
      </c>
      <c r="Z135" s="153"/>
      <c r="AA135" s="158">
        <f>SUM(AA136:AA142)</f>
        <v>0</v>
      </c>
      <c r="AR135" s="159" t="s">
        <v>103</v>
      </c>
      <c r="AT135" s="160" t="s">
        <v>75</v>
      </c>
      <c r="AU135" s="160" t="s">
        <v>84</v>
      </c>
      <c r="AY135" s="159" t="s">
        <v>155</v>
      </c>
      <c r="BK135" s="161">
        <f>SUM(BK136:BK142)</f>
        <v>0</v>
      </c>
    </row>
    <row r="136" spans="2:65" s="1" customFormat="1" ht="25.5" customHeight="1">
      <c r="B136" s="134"/>
      <c r="C136" s="163" t="s">
        <v>440</v>
      </c>
      <c r="D136" s="163" t="s">
        <v>157</v>
      </c>
      <c r="E136" s="164" t="s">
        <v>712</v>
      </c>
      <c r="F136" s="266" t="s">
        <v>713</v>
      </c>
      <c r="G136" s="266"/>
      <c r="H136" s="266"/>
      <c r="I136" s="266"/>
      <c r="J136" s="165" t="s">
        <v>379</v>
      </c>
      <c r="K136" s="166">
        <v>2</v>
      </c>
      <c r="L136" s="267">
        <v>0</v>
      </c>
      <c r="M136" s="267"/>
      <c r="N136" s="268">
        <f t="shared" ref="N136:N142" si="15">ROUND(L136*K136,2)</f>
        <v>0</v>
      </c>
      <c r="O136" s="268"/>
      <c r="P136" s="268"/>
      <c r="Q136" s="268"/>
      <c r="R136" s="137"/>
      <c r="T136" s="167" t="s">
        <v>5</v>
      </c>
      <c r="U136" s="46" t="s">
        <v>41</v>
      </c>
      <c r="V136" s="38"/>
      <c r="W136" s="168">
        <f t="shared" ref="W136:W142" si="16">V136*K136</f>
        <v>0</v>
      </c>
      <c r="X136" s="168">
        <v>0</v>
      </c>
      <c r="Y136" s="168">
        <f t="shared" ref="Y136:Y142" si="17">X136*K136</f>
        <v>0</v>
      </c>
      <c r="Z136" s="168">
        <v>0</v>
      </c>
      <c r="AA136" s="169">
        <f t="shared" ref="AA136:AA142" si="18">Z136*K136</f>
        <v>0</v>
      </c>
      <c r="AR136" s="21" t="s">
        <v>440</v>
      </c>
      <c r="AT136" s="21" t="s">
        <v>157</v>
      </c>
      <c r="AU136" s="21" t="s">
        <v>103</v>
      </c>
      <c r="AY136" s="21" t="s">
        <v>155</v>
      </c>
      <c r="BE136" s="108">
        <f t="shared" ref="BE136:BE142" si="19">IF(U136="základní",N136,0)</f>
        <v>0</v>
      </c>
      <c r="BF136" s="108">
        <f t="shared" ref="BF136:BF142" si="20">IF(U136="snížená",N136,0)</f>
        <v>0</v>
      </c>
      <c r="BG136" s="108">
        <f t="shared" ref="BG136:BG142" si="21">IF(U136="zákl. přenesená",N136,0)</f>
        <v>0</v>
      </c>
      <c r="BH136" s="108">
        <f t="shared" ref="BH136:BH142" si="22">IF(U136="sníž. přenesená",N136,0)</f>
        <v>0</v>
      </c>
      <c r="BI136" s="108">
        <f t="shared" ref="BI136:BI142" si="23">IF(U136="nulová",N136,0)</f>
        <v>0</v>
      </c>
      <c r="BJ136" s="21" t="s">
        <v>84</v>
      </c>
      <c r="BK136" s="108">
        <f t="shared" ref="BK136:BK142" si="24">ROUND(L136*K136,2)</f>
        <v>0</v>
      </c>
      <c r="BL136" s="21" t="s">
        <v>440</v>
      </c>
      <c r="BM136" s="21" t="s">
        <v>714</v>
      </c>
    </row>
    <row r="137" spans="2:65" s="1" customFormat="1" ht="25.5" customHeight="1">
      <c r="B137" s="134"/>
      <c r="C137" s="163" t="s">
        <v>449</v>
      </c>
      <c r="D137" s="163" t="s">
        <v>157</v>
      </c>
      <c r="E137" s="164" t="s">
        <v>715</v>
      </c>
      <c r="F137" s="266" t="s">
        <v>716</v>
      </c>
      <c r="G137" s="266"/>
      <c r="H137" s="266"/>
      <c r="I137" s="266"/>
      <c r="J137" s="165" t="s">
        <v>379</v>
      </c>
      <c r="K137" s="166">
        <v>2</v>
      </c>
      <c r="L137" s="267">
        <v>0</v>
      </c>
      <c r="M137" s="267"/>
      <c r="N137" s="268">
        <f t="shared" si="15"/>
        <v>0</v>
      </c>
      <c r="O137" s="268"/>
      <c r="P137" s="268"/>
      <c r="Q137" s="268"/>
      <c r="R137" s="137"/>
      <c r="T137" s="167" t="s">
        <v>5</v>
      </c>
      <c r="U137" s="46" t="s">
        <v>41</v>
      </c>
      <c r="V137" s="38"/>
      <c r="W137" s="168">
        <f t="shared" si="16"/>
        <v>0</v>
      </c>
      <c r="X137" s="168">
        <v>0</v>
      </c>
      <c r="Y137" s="168">
        <f t="shared" si="17"/>
        <v>0</v>
      </c>
      <c r="Z137" s="168">
        <v>0</v>
      </c>
      <c r="AA137" s="169">
        <f t="shared" si="18"/>
        <v>0</v>
      </c>
      <c r="AR137" s="21" t="s">
        <v>440</v>
      </c>
      <c r="AT137" s="21" t="s">
        <v>157</v>
      </c>
      <c r="AU137" s="21" t="s">
        <v>103</v>
      </c>
      <c r="AY137" s="21" t="s">
        <v>155</v>
      </c>
      <c r="BE137" s="108">
        <f t="shared" si="19"/>
        <v>0</v>
      </c>
      <c r="BF137" s="108">
        <f t="shared" si="20"/>
        <v>0</v>
      </c>
      <c r="BG137" s="108">
        <f t="shared" si="21"/>
        <v>0</v>
      </c>
      <c r="BH137" s="108">
        <f t="shared" si="22"/>
        <v>0</v>
      </c>
      <c r="BI137" s="108">
        <f t="shared" si="23"/>
        <v>0</v>
      </c>
      <c r="BJ137" s="21" t="s">
        <v>84</v>
      </c>
      <c r="BK137" s="108">
        <f t="shared" si="24"/>
        <v>0</v>
      </c>
      <c r="BL137" s="21" t="s">
        <v>440</v>
      </c>
      <c r="BM137" s="21" t="s">
        <v>717</v>
      </c>
    </row>
    <row r="138" spans="2:65" s="1" customFormat="1" ht="25.5" customHeight="1">
      <c r="B138" s="134"/>
      <c r="C138" s="163" t="s">
        <v>299</v>
      </c>
      <c r="D138" s="163" t="s">
        <v>157</v>
      </c>
      <c r="E138" s="164" t="s">
        <v>718</v>
      </c>
      <c r="F138" s="266" t="s">
        <v>719</v>
      </c>
      <c r="G138" s="266"/>
      <c r="H138" s="266"/>
      <c r="I138" s="266"/>
      <c r="J138" s="165" t="s">
        <v>379</v>
      </c>
      <c r="K138" s="166">
        <v>3</v>
      </c>
      <c r="L138" s="267">
        <v>0</v>
      </c>
      <c r="M138" s="267"/>
      <c r="N138" s="268">
        <f t="shared" si="15"/>
        <v>0</v>
      </c>
      <c r="O138" s="268"/>
      <c r="P138" s="268"/>
      <c r="Q138" s="268"/>
      <c r="R138" s="137"/>
      <c r="T138" s="167" t="s">
        <v>5</v>
      </c>
      <c r="U138" s="46" t="s">
        <v>41</v>
      </c>
      <c r="V138" s="38"/>
      <c r="W138" s="168">
        <f t="shared" si="16"/>
        <v>0</v>
      </c>
      <c r="X138" s="168">
        <v>0</v>
      </c>
      <c r="Y138" s="168">
        <f t="shared" si="17"/>
        <v>0</v>
      </c>
      <c r="Z138" s="168">
        <v>0</v>
      </c>
      <c r="AA138" s="169">
        <f t="shared" si="18"/>
        <v>0</v>
      </c>
      <c r="AR138" s="21" t="s">
        <v>440</v>
      </c>
      <c r="AT138" s="21" t="s">
        <v>157</v>
      </c>
      <c r="AU138" s="21" t="s">
        <v>103</v>
      </c>
      <c r="AY138" s="21" t="s">
        <v>155</v>
      </c>
      <c r="BE138" s="108">
        <f t="shared" si="19"/>
        <v>0</v>
      </c>
      <c r="BF138" s="108">
        <f t="shared" si="20"/>
        <v>0</v>
      </c>
      <c r="BG138" s="108">
        <f t="shared" si="21"/>
        <v>0</v>
      </c>
      <c r="BH138" s="108">
        <f t="shared" si="22"/>
        <v>0</v>
      </c>
      <c r="BI138" s="108">
        <f t="shared" si="23"/>
        <v>0</v>
      </c>
      <c r="BJ138" s="21" t="s">
        <v>84</v>
      </c>
      <c r="BK138" s="108">
        <f t="shared" si="24"/>
        <v>0</v>
      </c>
      <c r="BL138" s="21" t="s">
        <v>440</v>
      </c>
      <c r="BM138" s="21" t="s">
        <v>720</v>
      </c>
    </row>
    <row r="139" spans="2:65" s="1" customFormat="1" ht="25.5" customHeight="1">
      <c r="B139" s="134"/>
      <c r="C139" s="163" t="s">
        <v>362</v>
      </c>
      <c r="D139" s="163" t="s">
        <v>157</v>
      </c>
      <c r="E139" s="164" t="s">
        <v>721</v>
      </c>
      <c r="F139" s="266" t="s">
        <v>722</v>
      </c>
      <c r="G139" s="266"/>
      <c r="H139" s="266"/>
      <c r="I139" s="266"/>
      <c r="J139" s="165" t="s">
        <v>632</v>
      </c>
      <c r="K139" s="166">
        <v>3</v>
      </c>
      <c r="L139" s="267">
        <v>0</v>
      </c>
      <c r="M139" s="267"/>
      <c r="N139" s="268">
        <f t="shared" si="15"/>
        <v>0</v>
      </c>
      <c r="O139" s="268"/>
      <c r="P139" s="268"/>
      <c r="Q139" s="268"/>
      <c r="R139" s="137"/>
      <c r="T139" s="167" t="s">
        <v>5</v>
      </c>
      <c r="U139" s="46" t="s">
        <v>41</v>
      </c>
      <c r="V139" s="38"/>
      <c r="W139" s="168">
        <f t="shared" si="16"/>
        <v>0</v>
      </c>
      <c r="X139" s="168">
        <v>6.0600000000000003E-3</v>
      </c>
      <c r="Y139" s="168">
        <f t="shared" si="17"/>
        <v>1.8180000000000002E-2</v>
      </c>
      <c r="Z139" s="168">
        <v>0</v>
      </c>
      <c r="AA139" s="169">
        <f t="shared" si="18"/>
        <v>0</v>
      </c>
      <c r="AR139" s="21" t="s">
        <v>440</v>
      </c>
      <c r="AT139" s="21" t="s">
        <v>157</v>
      </c>
      <c r="AU139" s="21" t="s">
        <v>103</v>
      </c>
      <c r="AY139" s="21" t="s">
        <v>155</v>
      </c>
      <c r="BE139" s="108">
        <f t="shared" si="19"/>
        <v>0</v>
      </c>
      <c r="BF139" s="108">
        <f t="shared" si="20"/>
        <v>0</v>
      </c>
      <c r="BG139" s="108">
        <f t="shared" si="21"/>
        <v>0</v>
      </c>
      <c r="BH139" s="108">
        <f t="shared" si="22"/>
        <v>0</v>
      </c>
      <c r="BI139" s="108">
        <f t="shared" si="23"/>
        <v>0</v>
      </c>
      <c r="BJ139" s="21" t="s">
        <v>84</v>
      </c>
      <c r="BK139" s="108">
        <f t="shared" si="24"/>
        <v>0</v>
      </c>
      <c r="BL139" s="21" t="s">
        <v>440</v>
      </c>
      <c r="BM139" s="21" t="s">
        <v>723</v>
      </c>
    </row>
    <row r="140" spans="2:65" s="1" customFormat="1" ht="25.5" customHeight="1">
      <c r="B140" s="134"/>
      <c r="C140" s="163" t="s">
        <v>358</v>
      </c>
      <c r="D140" s="163" t="s">
        <v>157</v>
      </c>
      <c r="E140" s="164" t="s">
        <v>724</v>
      </c>
      <c r="F140" s="266" t="s">
        <v>725</v>
      </c>
      <c r="G140" s="266"/>
      <c r="H140" s="266"/>
      <c r="I140" s="266"/>
      <c r="J140" s="165" t="s">
        <v>632</v>
      </c>
      <c r="K140" s="166">
        <v>2</v>
      </c>
      <c r="L140" s="267">
        <v>0</v>
      </c>
      <c r="M140" s="267"/>
      <c r="N140" s="268">
        <f t="shared" si="15"/>
        <v>0</v>
      </c>
      <c r="O140" s="268"/>
      <c r="P140" s="268"/>
      <c r="Q140" s="268"/>
      <c r="R140" s="137"/>
      <c r="T140" s="167" t="s">
        <v>5</v>
      </c>
      <c r="U140" s="46" t="s">
        <v>41</v>
      </c>
      <c r="V140" s="38"/>
      <c r="W140" s="168">
        <f t="shared" si="16"/>
        <v>0</v>
      </c>
      <c r="X140" s="168">
        <v>1.9290000000000002E-2</v>
      </c>
      <c r="Y140" s="168">
        <f t="shared" si="17"/>
        <v>3.8580000000000003E-2</v>
      </c>
      <c r="Z140" s="168">
        <v>0</v>
      </c>
      <c r="AA140" s="169">
        <f t="shared" si="18"/>
        <v>0</v>
      </c>
      <c r="AR140" s="21" t="s">
        <v>440</v>
      </c>
      <c r="AT140" s="21" t="s">
        <v>157</v>
      </c>
      <c r="AU140" s="21" t="s">
        <v>103</v>
      </c>
      <c r="AY140" s="21" t="s">
        <v>155</v>
      </c>
      <c r="BE140" s="108">
        <f t="shared" si="19"/>
        <v>0</v>
      </c>
      <c r="BF140" s="108">
        <f t="shared" si="20"/>
        <v>0</v>
      </c>
      <c r="BG140" s="108">
        <f t="shared" si="21"/>
        <v>0</v>
      </c>
      <c r="BH140" s="108">
        <f t="shared" si="22"/>
        <v>0</v>
      </c>
      <c r="BI140" s="108">
        <f t="shared" si="23"/>
        <v>0</v>
      </c>
      <c r="BJ140" s="21" t="s">
        <v>84</v>
      </c>
      <c r="BK140" s="108">
        <f t="shared" si="24"/>
        <v>0</v>
      </c>
      <c r="BL140" s="21" t="s">
        <v>440</v>
      </c>
      <c r="BM140" s="21" t="s">
        <v>726</v>
      </c>
    </row>
    <row r="141" spans="2:65" s="1" customFormat="1" ht="25.5" customHeight="1">
      <c r="B141" s="134"/>
      <c r="C141" s="163" t="s">
        <v>171</v>
      </c>
      <c r="D141" s="163" t="s">
        <v>157</v>
      </c>
      <c r="E141" s="164" t="s">
        <v>727</v>
      </c>
      <c r="F141" s="266" t="s">
        <v>728</v>
      </c>
      <c r="G141" s="266"/>
      <c r="H141" s="266"/>
      <c r="I141" s="266"/>
      <c r="J141" s="165" t="s">
        <v>632</v>
      </c>
      <c r="K141" s="166">
        <v>2</v>
      </c>
      <c r="L141" s="267">
        <v>0</v>
      </c>
      <c r="M141" s="267"/>
      <c r="N141" s="268">
        <f t="shared" si="15"/>
        <v>0</v>
      </c>
      <c r="O141" s="268"/>
      <c r="P141" s="268"/>
      <c r="Q141" s="268"/>
      <c r="R141" s="137"/>
      <c r="T141" s="167" t="s">
        <v>5</v>
      </c>
      <c r="U141" s="46" t="s">
        <v>41</v>
      </c>
      <c r="V141" s="38"/>
      <c r="W141" s="168">
        <f t="shared" si="16"/>
        <v>0</v>
      </c>
      <c r="X141" s="168">
        <v>4.7699999999999999E-3</v>
      </c>
      <c r="Y141" s="168">
        <f t="shared" si="17"/>
        <v>9.5399999999999999E-3</v>
      </c>
      <c r="Z141" s="168">
        <v>0</v>
      </c>
      <c r="AA141" s="169">
        <f t="shared" si="18"/>
        <v>0</v>
      </c>
      <c r="AR141" s="21" t="s">
        <v>440</v>
      </c>
      <c r="AT141" s="21" t="s">
        <v>157</v>
      </c>
      <c r="AU141" s="21" t="s">
        <v>103</v>
      </c>
      <c r="AY141" s="21" t="s">
        <v>155</v>
      </c>
      <c r="BE141" s="108">
        <f t="shared" si="19"/>
        <v>0</v>
      </c>
      <c r="BF141" s="108">
        <f t="shared" si="20"/>
        <v>0</v>
      </c>
      <c r="BG141" s="108">
        <f t="shared" si="21"/>
        <v>0</v>
      </c>
      <c r="BH141" s="108">
        <f t="shared" si="22"/>
        <v>0</v>
      </c>
      <c r="BI141" s="108">
        <f t="shared" si="23"/>
        <v>0</v>
      </c>
      <c r="BJ141" s="21" t="s">
        <v>84</v>
      </c>
      <c r="BK141" s="108">
        <f t="shared" si="24"/>
        <v>0</v>
      </c>
      <c r="BL141" s="21" t="s">
        <v>440</v>
      </c>
      <c r="BM141" s="21" t="s">
        <v>729</v>
      </c>
    </row>
    <row r="142" spans="2:65" s="1" customFormat="1" ht="25.5" customHeight="1">
      <c r="B142" s="134"/>
      <c r="C142" s="163" t="s">
        <v>523</v>
      </c>
      <c r="D142" s="163" t="s">
        <v>157</v>
      </c>
      <c r="E142" s="164" t="s">
        <v>730</v>
      </c>
      <c r="F142" s="266" t="s">
        <v>731</v>
      </c>
      <c r="G142" s="266"/>
      <c r="H142" s="266"/>
      <c r="I142" s="266"/>
      <c r="J142" s="165" t="s">
        <v>692</v>
      </c>
      <c r="K142" s="198">
        <v>0</v>
      </c>
      <c r="L142" s="267">
        <v>0</v>
      </c>
      <c r="M142" s="267"/>
      <c r="N142" s="268">
        <f t="shared" si="15"/>
        <v>0</v>
      </c>
      <c r="O142" s="268"/>
      <c r="P142" s="268"/>
      <c r="Q142" s="268"/>
      <c r="R142" s="137"/>
      <c r="T142" s="167" t="s">
        <v>5</v>
      </c>
      <c r="U142" s="46" t="s">
        <v>41</v>
      </c>
      <c r="V142" s="38"/>
      <c r="W142" s="168">
        <f t="shared" si="16"/>
        <v>0</v>
      </c>
      <c r="X142" s="168">
        <v>0</v>
      </c>
      <c r="Y142" s="168">
        <f t="shared" si="17"/>
        <v>0</v>
      </c>
      <c r="Z142" s="168">
        <v>0</v>
      </c>
      <c r="AA142" s="169">
        <f t="shared" si="18"/>
        <v>0</v>
      </c>
      <c r="AR142" s="21" t="s">
        <v>440</v>
      </c>
      <c r="AT142" s="21" t="s">
        <v>157</v>
      </c>
      <c r="AU142" s="21" t="s">
        <v>103</v>
      </c>
      <c r="AY142" s="21" t="s">
        <v>155</v>
      </c>
      <c r="BE142" s="108">
        <f t="shared" si="19"/>
        <v>0</v>
      </c>
      <c r="BF142" s="108">
        <f t="shared" si="20"/>
        <v>0</v>
      </c>
      <c r="BG142" s="108">
        <f t="shared" si="21"/>
        <v>0</v>
      </c>
      <c r="BH142" s="108">
        <f t="shared" si="22"/>
        <v>0</v>
      </c>
      <c r="BI142" s="108">
        <f t="shared" si="23"/>
        <v>0</v>
      </c>
      <c r="BJ142" s="21" t="s">
        <v>84</v>
      </c>
      <c r="BK142" s="108">
        <f t="shared" si="24"/>
        <v>0</v>
      </c>
      <c r="BL142" s="21" t="s">
        <v>440</v>
      </c>
      <c r="BM142" s="21" t="s">
        <v>732</v>
      </c>
    </row>
    <row r="143" spans="2:65" s="9" customFormat="1" ht="29.85" customHeight="1">
      <c r="B143" s="152"/>
      <c r="C143" s="153"/>
      <c r="D143" s="162" t="s">
        <v>681</v>
      </c>
      <c r="E143" s="162"/>
      <c r="F143" s="162"/>
      <c r="G143" s="162"/>
      <c r="H143" s="162"/>
      <c r="I143" s="162"/>
      <c r="J143" s="162"/>
      <c r="K143" s="162"/>
      <c r="L143" s="162"/>
      <c r="M143" s="162"/>
      <c r="N143" s="287">
        <f>BK143</f>
        <v>0</v>
      </c>
      <c r="O143" s="288"/>
      <c r="P143" s="288"/>
      <c r="Q143" s="288"/>
      <c r="R143" s="155"/>
      <c r="T143" s="156"/>
      <c r="U143" s="153"/>
      <c r="V143" s="153"/>
      <c r="W143" s="157">
        <f>SUM(W144:W161)</f>
        <v>0</v>
      </c>
      <c r="X143" s="153"/>
      <c r="Y143" s="157">
        <f>SUM(Y144:Y161)</f>
        <v>0</v>
      </c>
      <c r="Z143" s="153"/>
      <c r="AA143" s="158">
        <f>SUM(AA144:AA161)</f>
        <v>0</v>
      </c>
      <c r="AR143" s="159" t="s">
        <v>103</v>
      </c>
      <c r="AT143" s="160" t="s">
        <v>75</v>
      </c>
      <c r="AU143" s="160" t="s">
        <v>84</v>
      </c>
      <c r="AY143" s="159" t="s">
        <v>155</v>
      </c>
      <c r="BK143" s="161">
        <f>SUM(BK144:BK161)</f>
        <v>0</v>
      </c>
    </row>
    <row r="144" spans="2:65" s="1" customFormat="1" ht="25.5" customHeight="1">
      <c r="B144" s="134"/>
      <c r="C144" s="163" t="s">
        <v>10</v>
      </c>
      <c r="D144" s="163" t="s">
        <v>157</v>
      </c>
      <c r="E144" s="164" t="s">
        <v>733</v>
      </c>
      <c r="F144" s="266" t="s">
        <v>734</v>
      </c>
      <c r="G144" s="266"/>
      <c r="H144" s="266"/>
      <c r="I144" s="266"/>
      <c r="J144" s="165" t="s">
        <v>632</v>
      </c>
      <c r="K144" s="166">
        <v>1</v>
      </c>
      <c r="L144" s="267">
        <v>0</v>
      </c>
      <c r="M144" s="267"/>
      <c r="N144" s="268">
        <f t="shared" ref="N144:N161" si="25">ROUND(L144*K144,2)</f>
        <v>0</v>
      </c>
      <c r="O144" s="268"/>
      <c r="P144" s="268"/>
      <c r="Q144" s="268"/>
      <c r="R144" s="137"/>
      <c r="T144" s="167" t="s">
        <v>5</v>
      </c>
      <c r="U144" s="46" t="s">
        <v>41</v>
      </c>
      <c r="V144" s="38"/>
      <c r="W144" s="168">
        <f t="shared" ref="W144:W161" si="26">V144*K144</f>
        <v>0</v>
      </c>
      <c r="X144" s="168">
        <v>0</v>
      </c>
      <c r="Y144" s="168">
        <f t="shared" ref="Y144:Y161" si="27">X144*K144</f>
        <v>0</v>
      </c>
      <c r="Z144" s="168">
        <v>0</v>
      </c>
      <c r="AA144" s="169">
        <f t="shared" ref="AA144:AA161" si="28">Z144*K144</f>
        <v>0</v>
      </c>
      <c r="AR144" s="21" t="s">
        <v>440</v>
      </c>
      <c r="AT144" s="21" t="s">
        <v>157</v>
      </c>
      <c r="AU144" s="21" t="s">
        <v>103</v>
      </c>
      <c r="AY144" s="21" t="s">
        <v>155</v>
      </c>
      <c r="BE144" s="108">
        <f t="shared" ref="BE144:BE161" si="29">IF(U144="základní",N144,0)</f>
        <v>0</v>
      </c>
      <c r="BF144" s="108">
        <f t="shared" ref="BF144:BF161" si="30">IF(U144="snížená",N144,0)</f>
        <v>0</v>
      </c>
      <c r="BG144" s="108">
        <f t="shared" ref="BG144:BG161" si="31">IF(U144="zákl. přenesená",N144,0)</f>
        <v>0</v>
      </c>
      <c r="BH144" s="108">
        <f t="shared" ref="BH144:BH161" si="32">IF(U144="sníž. přenesená",N144,0)</f>
        <v>0</v>
      </c>
      <c r="BI144" s="108">
        <f t="shared" ref="BI144:BI161" si="33">IF(U144="nulová",N144,0)</f>
        <v>0</v>
      </c>
      <c r="BJ144" s="21" t="s">
        <v>84</v>
      </c>
      <c r="BK144" s="108">
        <f t="shared" ref="BK144:BK161" si="34">ROUND(L144*K144,2)</f>
        <v>0</v>
      </c>
      <c r="BL144" s="21" t="s">
        <v>440</v>
      </c>
      <c r="BM144" s="21" t="s">
        <v>735</v>
      </c>
    </row>
    <row r="145" spans="2:65" s="1" customFormat="1" ht="25.5" customHeight="1">
      <c r="B145" s="134"/>
      <c r="C145" s="163" t="s">
        <v>249</v>
      </c>
      <c r="D145" s="163" t="s">
        <v>157</v>
      </c>
      <c r="E145" s="164" t="s">
        <v>736</v>
      </c>
      <c r="F145" s="266" t="s">
        <v>737</v>
      </c>
      <c r="G145" s="266"/>
      <c r="H145" s="266"/>
      <c r="I145" s="266"/>
      <c r="J145" s="165" t="s">
        <v>379</v>
      </c>
      <c r="K145" s="166">
        <v>1</v>
      </c>
      <c r="L145" s="267">
        <v>0</v>
      </c>
      <c r="M145" s="267"/>
      <c r="N145" s="268">
        <f t="shared" si="25"/>
        <v>0</v>
      </c>
      <c r="O145" s="268"/>
      <c r="P145" s="268"/>
      <c r="Q145" s="268"/>
      <c r="R145" s="137"/>
      <c r="T145" s="167" t="s">
        <v>5</v>
      </c>
      <c r="U145" s="46" t="s">
        <v>41</v>
      </c>
      <c r="V145" s="38"/>
      <c r="W145" s="168">
        <f t="shared" si="26"/>
        <v>0</v>
      </c>
      <c r="X145" s="168">
        <v>0</v>
      </c>
      <c r="Y145" s="168">
        <f t="shared" si="27"/>
        <v>0</v>
      </c>
      <c r="Z145" s="168">
        <v>0</v>
      </c>
      <c r="AA145" s="169">
        <f t="shared" si="28"/>
        <v>0</v>
      </c>
      <c r="AR145" s="21" t="s">
        <v>440</v>
      </c>
      <c r="AT145" s="21" t="s">
        <v>157</v>
      </c>
      <c r="AU145" s="21" t="s">
        <v>103</v>
      </c>
      <c r="AY145" s="21" t="s">
        <v>155</v>
      </c>
      <c r="BE145" s="108">
        <f t="shared" si="29"/>
        <v>0</v>
      </c>
      <c r="BF145" s="108">
        <f t="shared" si="30"/>
        <v>0</v>
      </c>
      <c r="BG145" s="108">
        <f t="shared" si="31"/>
        <v>0</v>
      </c>
      <c r="BH145" s="108">
        <f t="shared" si="32"/>
        <v>0</v>
      </c>
      <c r="BI145" s="108">
        <f t="shared" si="33"/>
        <v>0</v>
      </c>
      <c r="BJ145" s="21" t="s">
        <v>84</v>
      </c>
      <c r="BK145" s="108">
        <f t="shared" si="34"/>
        <v>0</v>
      </c>
      <c r="BL145" s="21" t="s">
        <v>440</v>
      </c>
      <c r="BM145" s="21" t="s">
        <v>738</v>
      </c>
    </row>
    <row r="146" spans="2:65" s="1" customFormat="1" ht="25.5" customHeight="1">
      <c r="B146" s="134"/>
      <c r="C146" s="163" t="s">
        <v>255</v>
      </c>
      <c r="D146" s="163" t="s">
        <v>157</v>
      </c>
      <c r="E146" s="164" t="s">
        <v>739</v>
      </c>
      <c r="F146" s="266" t="s">
        <v>740</v>
      </c>
      <c r="G146" s="266"/>
      <c r="H146" s="266"/>
      <c r="I146" s="266"/>
      <c r="J146" s="165" t="s">
        <v>379</v>
      </c>
      <c r="K146" s="166">
        <v>1</v>
      </c>
      <c r="L146" s="267">
        <v>0</v>
      </c>
      <c r="M146" s="267"/>
      <c r="N146" s="268">
        <f t="shared" si="25"/>
        <v>0</v>
      </c>
      <c r="O146" s="268"/>
      <c r="P146" s="268"/>
      <c r="Q146" s="268"/>
      <c r="R146" s="137"/>
      <c r="T146" s="167" t="s">
        <v>5</v>
      </c>
      <c r="U146" s="46" t="s">
        <v>41</v>
      </c>
      <c r="V146" s="38"/>
      <c r="W146" s="168">
        <f t="shared" si="26"/>
        <v>0</v>
      </c>
      <c r="X146" s="168">
        <v>0</v>
      </c>
      <c r="Y146" s="168">
        <f t="shared" si="27"/>
        <v>0</v>
      </c>
      <c r="Z146" s="168">
        <v>0</v>
      </c>
      <c r="AA146" s="169">
        <f t="shared" si="28"/>
        <v>0</v>
      </c>
      <c r="AR146" s="21" t="s">
        <v>440</v>
      </c>
      <c r="AT146" s="21" t="s">
        <v>157</v>
      </c>
      <c r="AU146" s="21" t="s">
        <v>103</v>
      </c>
      <c r="AY146" s="21" t="s">
        <v>155</v>
      </c>
      <c r="BE146" s="108">
        <f t="shared" si="29"/>
        <v>0</v>
      </c>
      <c r="BF146" s="108">
        <f t="shared" si="30"/>
        <v>0</v>
      </c>
      <c r="BG146" s="108">
        <f t="shared" si="31"/>
        <v>0</v>
      </c>
      <c r="BH146" s="108">
        <f t="shared" si="32"/>
        <v>0</v>
      </c>
      <c r="BI146" s="108">
        <f t="shared" si="33"/>
        <v>0</v>
      </c>
      <c r="BJ146" s="21" t="s">
        <v>84</v>
      </c>
      <c r="BK146" s="108">
        <f t="shared" si="34"/>
        <v>0</v>
      </c>
      <c r="BL146" s="21" t="s">
        <v>440</v>
      </c>
      <c r="BM146" s="21" t="s">
        <v>741</v>
      </c>
    </row>
    <row r="147" spans="2:65" s="1" customFormat="1" ht="25.5" customHeight="1">
      <c r="B147" s="134"/>
      <c r="C147" s="163" t="s">
        <v>259</v>
      </c>
      <c r="D147" s="163" t="s">
        <v>157</v>
      </c>
      <c r="E147" s="164" t="s">
        <v>742</v>
      </c>
      <c r="F147" s="266" t="s">
        <v>743</v>
      </c>
      <c r="G147" s="266"/>
      <c r="H147" s="266"/>
      <c r="I147" s="266"/>
      <c r="J147" s="165" t="s">
        <v>379</v>
      </c>
      <c r="K147" s="166">
        <v>1</v>
      </c>
      <c r="L147" s="267">
        <v>0</v>
      </c>
      <c r="M147" s="267"/>
      <c r="N147" s="268">
        <f t="shared" si="25"/>
        <v>0</v>
      </c>
      <c r="O147" s="268"/>
      <c r="P147" s="268"/>
      <c r="Q147" s="268"/>
      <c r="R147" s="137"/>
      <c r="T147" s="167" t="s">
        <v>5</v>
      </c>
      <c r="U147" s="46" t="s">
        <v>41</v>
      </c>
      <c r="V147" s="38"/>
      <c r="W147" s="168">
        <f t="shared" si="26"/>
        <v>0</v>
      </c>
      <c r="X147" s="168">
        <v>0</v>
      </c>
      <c r="Y147" s="168">
        <f t="shared" si="27"/>
        <v>0</v>
      </c>
      <c r="Z147" s="168">
        <v>0</v>
      </c>
      <c r="AA147" s="169">
        <f t="shared" si="28"/>
        <v>0</v>
      </c>
      <c r="AR147" s="21" t="s">
        <v>440</v>
      </c>
      <c r="AT147" s="21" t="s">
        <v>157</v>
      </c>
      <c r="AU147" s="21" t="s">
        <v>103</v>
      </c>
      <c r="AY147" s="21" t="s">
        <v>155</v>
      </c>
      <c r="BE147" s="108">
        <f t="shared" si="29"/>
        <v>0</v>
      </c>
      <c r="BF147" s="108">
        <f t="shared" si="30"/>
        <v>0</v>
      </c>
      <c r="BG147" s="108">
        <f t="shared" si="31"/>
        <v>0</v>
      </c>
      <c r="BH147" s="108">
        <f t="shared" si="32"/>
        <v>0</v>
      </c>
      <c r="BI147" s="108">
        <f t="shared" si="33"/>
        <v>0</v>
      </c>
      <c r="BJ147" s="21" t="s">
        <v>84</v>
      </c>
      <c r="BK147" s="108">
        <f t="shared" si="34"/>
        <v>0</v>
      </c>
      <c r="BL147" s="21" t="s">
        <v>440</v>
      </c>
      <c r="BM147" s="21" t="s">
        <v>744</v>
      </c>
    </row>
    <row r="148" spans="2:65" s="1" customFormat="1" ht="25.5" customHeight="1">
      <c r="B148" s="134"/>
      <c r="C148" s="163" t="s">
        <v>243</v>
      </c>
      <c r="D148" s="163" t="s">
        <v>157</v>
      </c>
      <c r="E148" s="164" t="s">
        <v>745</v>
      </c>
      <c r="F148" s="266" t="s">
        <v>746</v>
      </c>
      <c r="G148" s="266"/>
      <c r="H148" s="266"/>
      <c r="I148" s="266"/>
      <c r="J148" s="165" t="s">
        <v>379</v>
      </c>
      <c r="K148" s="166">
        <v>1</v>
      </c>
      <c r="L148" s="267">
        <v>0</v>
      </c>
      <c r="M148" s="267"/>
      <c r="N148" s="268">
        <f t="shared" si="25"/>
        <v>0</v>
      </c>
      <c r="O148" s="268"/>
      <c r="P148" s="268"/>
      <c r="Q148" s="268"/>
      <c r="R148" s="137"/>
      <c r="T148" s="167" t="s">
        <v>5</v>
      </c>
      <c r="U148" s="46" t="s">
        <v>41</v>
      </c>
      <c r="V148" s="38"/>
      <c r="W148" s="168">
        <f t="shared" si="26"/>
        <v>0</v>
      </c>
      <c r="X148" s="168">
        <v>0</v>
      </c>
      <c r="Y148" s="168">
        <f t="shared" si="27"/>
        <v>0</v>
      </c>
      <c r="Z148" s="168">
        <v>0</v>
      </c>
      <c r="AA148" s="169">
        <f t="shared" si="28"/>
        <v>0</v>
      </c>
      <c r="AR148" s="21" t="s">
        <v>440</v>
      </c>
      <c r="AT148" s="21" t="s">
        <v>157</v>
      </c>
      <c r="AU148" s="21" t="s">
        <v>103</v>
      </c>
      <c r="AY148" s="21" t="s">
        <v>155</v>
      </c>
      <c r="BE148" s="108">
        <f t="shared" si="29"/>
        <v>0</v>
      </c>
      <c r="BF148" s="108">
        <f t="shared" si="30"/>
        <v>0</v>
      </c>
      <c r="BG148" s="108">
        <f t="shared" si="31"/>
        <v>0</v>
      </c>
      <c r="BH148" s="108">
        <f t="shared" si="32"/>
        <v>0</v>
      </c>
      <c r="BI148" s="108">
        <f t="shared" si="33"/>
        <v>0</v>
      </c>
      <c r="BJ148" s="21" t="s">
        <v>84</v>
      </c>
      <c r="BK148" s="108">
        <f t="shared" si="34"/>
        <v>0</v>
      </c>
      <c r="BL148" s="21" t="s">
        <v>440</v>
      </c>
      <c r="BM148" s="21" t="s">
        <v>747</v>
      </c>
    </row>
    <row r="149" spans="2:65" s="1" customFormat="1" ht="16.5" customHeight="1">
      <c r="B149" s="134"/>
      <c r="C149" s="163" t="s">
        <v>561</v>
      </c>
      <c r="D149" s="163" t="s">
        <v>157</v>
      </c>
      <c r="E149" s="164" t="s">
        <v>748</v>
      </c>
      <c r="F149" s="266" t="s">
        <v>749</v>
      </c>
      <c r="G149" s="266"/>
      <c r="H149" s="266"/>
      <c r="I149" s="266"/>
      <c r="J149" s="165" t="s">
        <v>632</v>
      </c>
      <c r="K149" s="166">
        <v>1</v>
      </c>
      <c r="L149" s="267">
        <v>0</v>
      </c>
      <c r="M149" s="267"/>
      <c r="N149" s="268">
        <f t="shared" si="25"/>
        <v>0</v>
      </c>
      <c r="O149" s="268"/>
      <c r="P149" s="268"/>
      <c r="Q149" s="268"/>
      <c r="R149" s="137"/>
      <c r="T149" s="167" t="s">
        <v>5</v>
      </c>
      <c r="U149" s="46" t="s">
        <v>41</v>
      </c>
      <c r="V149" s="38"/>
      <c r="W149" s="168">
        <f t="shared" si="26"/>
        <v>0</v>
      </c>
      <c r="X149" s="168">
        <v>0</v>
      </c>
      <c r="Y149" s="168">
        <f t="shared" si="27"/>
        <v>0</v>
      </c>
      <c r="Z149" s="168">
        <v>0</v>
      </c>
      <c r="AA149" s="169">
        <f t="shared" si="28"/>
        <v>0</v>
      </c>
      <c r="AR149" s="21" t="s">
        <v>440</v>
      </c>
      <c r="AT149" s="21" t="s">
        <v>157</v>
      </c>
      <c r="AU149" s="21" t="s">
        <v>103</v>
      </c>
      <c r="AY149" s="21" t="s">
        <v>155</v>
      </c>
      <c r="BE149" s="108">
        <f t="shared" si="29"/>
        <v>0</v>
      </c>
      <c r="BF149" s="108">
        <f t="shared" si="30"/>
        <v>0</v>
      </c>
      <c r="BG149" s="108">
        <f t="shared" si="31"/>
        <v>0</v>
      </c>
      <c r="BH149" s="108">
        <f t="shared" si="32"/>
        <v>0</v>
      </c>
      <c r="BI149" s="108">
        <f t="shared" si="33"/>
        <v>0</v>
      </c>
      <c r="BJ149" s="21" t="s">
        <v>84</v>
      </c>
      <c r="BK149" s="108">
        <f t="shared" si="34"/>
        <v>0</v>
      </c>
      <c r="BL149" s="21" t="s">
        <v>440</v>
      </c>
      <c r="BM149" s="21" t="s">
        <v>750</v>
      </c>
    </row>
    <row r="150" spans="2:65" s="1" customFormat="1" ht="25.5" customHeight="1">
      <c r="B150" s="134"/>
      <c r="C150" s="163" t="s">
        <v>263</v>
      </c>
      <c r="D150" s="163" t="s">
        <v>157</v>
      </c>
      <c r="E150" s="164" t="s">
        <v>751</v>
      </c>
      <c r="F150" s="266" t="s">
        <v>752</v>
      </c>
      <c r="G150" s="266"/>
      <c r="H150" s="266"/>
      <c r="I150" s="266"/>
      <c r="J150" s="165" t="s">
        <v>343</v>
      </c>
      <c r="K150" s="166">
        <v>1</v>
      </c>
      <c r="L150" s="267">
        <v>0</v>
      </c>
      <c r="M150" s="267"/>
      <c r="N150" s="268">
        <f t="shared" si="25"/>
        <v>0</v>
      </c>
      <c r="O150" s="268"/>
      <c r="P150" s="268"/>
      <c r="Q150" s="268"/>
      <c r="R150" s="137"/>
      <c r="T150" s="167" t="s">
        <v>5</v>
      </c>
      <c r="U150" s="46" t="s">
        <v>41</v>
      </c>
      <c r="V150" s="38"/>
      <c r="W150" s="168">
        <f t="shared" si="26"/>
        <v>0</v>
      </c>
      <c r="X150" s="168">
        <v>0</v>
      </c>
      <c r="Y150" s="168">
        <f t="shared" si="27"/>
        <v>0</v>
      </c>
      <c r="Z150" s="168">
        <v>0</v>
      </c>
      <c r="AA150" s="169">
        <f t="shared" si="28"/>
        <v>0</v>
      </c>
      <c r="AR150" s="21" t="s">
        <v>440</v>
      </c>
      <c r="AT150" s="21" t="s">
        <v>157</v>
      </c>
      <c r="AU150" s="21" t="s">
        <v>103</v>
      </c>
      <c r="AY150" s="21" t="s">
        <v>155</v>
      </c>
      <c r="BE150" s="108">
        <f t="shared" si="29"/>
        <v>0</v>
      </c>
      <c r="BF150" s="108">
        <f t="shared" si="30"/>
        <v>0</v>
      </c>
      <c r="BG150" s="108">
        <f t="shared" si="31"/>
        <v>0</v>
      </c>
      <c r="BH150" s="108">
        <f t="shared" si="32"/>
        <v>0</v>
      </c>
      <c r="BI150" s="108">
        <f t="shared" si="33"/>
        <v>0</v>
      </c>
      <c r="BJ150" s="21" t="s">
        <v>84</v>
      </c>
      <c r="BK150" s="108">
        <f t="shared" si="34"/>
        <v>0</v>
      </c>
      <c r="BL150" s="21" t="s">
        <v>440</v>
      </c>
      <c r="BM150" s="21" t="s">
        <v>753</v>
      </c>
    </row>
    <row r="151" spans="2:65" s="1" customFormat="1" ht="25.5" customHeight="1">
      <c r="B151" s="134"/>
      <c r="C151" s="163" t="s">
        <v>547</v>
      </c>
      <c r="D151" s="163" t="s">
        <v>157</v>
      </c>
      <c r="E151" s="164" t="s">
        <v>754</v>
      </c>
      <c r="F151" s="266" t="s">
        <v>755</v>
      </c>
      <c r="G151" s="266"/>
      <c r="H151" s="266"/>
      <c r="I151" s="266"/>
      <c r="J151" s="165" t="s">
        <v>343</v>
      </c>
      <c r="K151" s="166">
        <v>1</v>
      </c>
      <c r="L151" s="267">
        <v>0</v>
      </c>
      <c r="M151" s="267"/>
      <c r="N151" s="268">
        <f t="shared" si="25"/>
        <v>0</v>
      </c>
      <c r="O151" s="268"/>
      <c r="P151" s="268"/>
      <c r="Q151" s="268"/>
      <c r="R151" s="137"/>
      <c r="T151" s="167" t="s">
        <v>5</v>
      </c>
      <c r="U151" s="46" t="s">
        <v>41</v>
      </c>
      <c r="V151" s="38"/>
      <c r="W151" s="168">
        <f t="shared" si="26"/>
        <v>0</v>
      </c>
      <c r="X151" s="168">
        <v>0</v>
      </c>
      <c r="Y151" s="168">
        <f t="shared" si="27"/>
        <v>0</v>
      </c>
      <c r="Z151" s="168">
        <v>0</v>
      </c>
      <c r="AA151" s="169">
        <f t="shared" si="28"/>
        <v>0</v>
      </c>
      <c r="AR151" s="21" t="s">
        <v>440</v>
      </c>
      <c r="AT151" s="21" t="s">
        <v>157</v>
      </c>
      <c r="AU151" s="21" t="s">
        <v>103</v>
      </c>
      <c r="AY151" s="21" t="s">
        <v>155</v>
      </c>
      <c r="BE151" s="108">
        <f t="shared" si="29"/>
        <v>0</v>
      </c>
      <c r="BF151" s="108">
        <f t="shared" si="30"/>
        <v>0</v>
      </c>
      <c r="BG151" s="108">
        <f t="shared" si="31"/>
        <v>0</v>
      </c>
      <c r="BH151" s="108">
        <f t="shared" si="32"/>
        <v>0</v>
      </c>
      <c r="BI151" s="108">
        <f t="shared" si="33"/>
        <v>0</v>
      </c>
      <c r="BJ151" s="21" t="s">
        <v>84</v>
      </c>
      <c r="BK151" s="108">
        <f t="shared" si="34"/>
        <v>0</v>
      </c>
      <c r="BL151" s="21" t="s">
        <v>440</v>
      </c>
      <c r="BM151" s="21" t="s">
        <v>756</v>
      </c>
    </row>
    <row r="152" spans="2:65" s="1" customFormat="1" ht="16.5" customHeight="1">
      <c r="B152" s="134"/>
      <c r="C152" s="163" t="s">
        <v>552</v>
      </c>
      <c r="D152" s="163" t="s">
        <v>157</v>
      </c>
      <c r="E152" s="164" t="s">
        <v>757</v>
      </c>
      <c r="F152" s="266" t="s">
        <v>758</v>
      </c>
      <c r="G152" s="266"/>
      <c r="H152" s="266"/>
      <c r="I152" s="266"/>
      <c r="J152" s="165" t="s">
        <v>759</v>
      </c>
      <c r="K152" s="166">
        <v>8</v>
      </c>
      <c r="L152" s="267">
        <v>0</v>
      </c>
      <c r="M152" s="267"/>
      <c r="N152" s="268">
        <f t="shared" si="25"/>
        <v>0</v>
      </c>
      <c r="O152" s="268"/>
      <c r="P152" s="268"/>
      <c r="Q152" s="268"/>
      <c r="R152" s="137"/>
      <c r="T152" s="167" t="s">
        <v>5</v>
      </c>
      <c r="U152" s="46" t="s">
        <v>41</v>
      </c>
      <c r="V152" s="38"/>
      <c r="W152" s="168">
        <f t="shared" si="26"/>
        <v>0</v>
      </c>
      <c r="X152" s="168">
        <v>0</v>
      </c>
      <c r="Y152" s="168">
        <f t="shared" si="27"/>
        <v>0</v>
      </c>
      <c r="Z152" s="168">
        <v>0</v>
      </c>
      <c r="AA152" s="169">
        <f t="shared" si="28"/>
        <v>0</v>
      </c>
      <c r="AR152" s="21" t="s">
        <v>440</v>
      </c>
      <c r="AT152" s="21" t="s">
        <v>157</v>
      </c>
      <c r="AU152" s="21" t="s">
        <v>103</v>
      </c>
      <c r="AY152" s="21" t="s">
        <v>155</v>
      </c>
      <c r="BE152" s="108">
        <f t="shared" si="29"/>
        <v>0</v>
      </c>
      <c r="BF152" s="108">
        <f t="shared" si="30"/>
        <v>0</v>
      </c>
      <c r="BG152" s="108">
        <f t="shared" si="31"/>
        <v>0</v>
      </c>
      <c r="BH152" s="108">
        <f t="shared" si="32"/>
        <v>0</v>
      </c>
      <c r="BI152" s="108">
        <f t="shared" si="33"/>
        <v>0</v>
      </c>
      <c r="BJ152" s="21" t="s">
        <v>84</v>
      </c>
      <c r="BK152" s="108">
        <f t="shared" si="34"/>
        <v>0</v>
      </c>
      <c r="BL152" s="21" t="s">
        <v>440</v>
      </c>
      <c r="BM152" s="21" t="s">
        <v>760</v>
      </c>
    </row>
    <row r="153" spans="2:65" s="1" customFormat="1" ht="16.5" customHeight="1">
      <c r="B153" s="134"/>
      <c r="C153" s="163" t="s">
        <v>557</v>
      </c>
      <c r="D153" s="163" t="s">
        <v>157</v>
      </c>
      <c r="E153" s="164" t="s">
        <v>761</v>
      </c>
      <c r="F153" s="266" t="s">
        <v>762</v>
      </c>
      <c r="G153" s="266"/>
      <c r="H153" s="266"/>
      <c r="I153" s="266"/>
      <c r="J153" s="165" t="s">
        <v>343</v>
      </c>
      <c r="K153" s="166">
        <v>1</v>
      </c>
      <c r="L153" s="267">
        <v>0</v>
      </c>
      <c r="M153" s="267"/>
      <c r="N153" s="268">
        <f t="shared" si="25"/>
        <v>0</v>
      </c>
      <c r="O153" s="268"/>
      <c r="P153" s="268"/>
      <c r="Q153" s="268"/>
      <c r="R153" s="137"/>
      <c r="T153" s="167" t="s">
        <v>5</v>
      </c>
      <c r="U153" s="46" t="s">
        <v>41</v>
      </c>
      <c r="V153" s="38"/>
      <c r="W153" s="168">
        <f t="shared" si="26"/>
        <v>0</v>
      </c>
      <c r="X153" s="168">
        <v>0</v>
      </c>
      <c r="Y153" s="168">
        <f t="shared" si="27"/>
        <v>0</v>
      </c>
      <c r="Z153" s="168">
        <v>0</v>
      </c>
      <c r="AA153" s="169">
        <f t="shared" si="28"/>
        <v>0</v>
      </c>
      <c r="AR153" s="21" t="s">
        <v>440</v>
      </c>
      <c r="AT153" s="21" t="s">
        <v>157</v>
      </c>
      <c r="AU153" s="21" t="s">
        <v>103</v>
      </c>
      <c r="AY153" s="21" t="s">
        <v>155</v>
      </c>
      <c r="BE153" s="108">
        <f t="shared" si="29"/>
        <v>0</v>
      </c>
      <c r="BF153" s="108">
        <f t="shared" si="30"/>
        <v>0</v>
      </c>
      <c r="BG153" s="108">
        <f t="shared" si="31"/>
        <v>0</v>
      </c>
      <c r="BH153" s="108">
        <f t="shared" si="32"/>
        <v>0</v>
      </c>
      <c r="BI153" s="108">
        <f t="shared" si="33"/>
        <v>0</v>
      </c>
      <c r="BJ153" s="21" t="s">
        <v>84</v>
      </c>
      <c r="BK153" s="108">
        <f t="shared" si="34"/>
        <v>0</v>
      </c>
      <c r="BL153" s="21" t="s">
        <v>440</v>
      </c>
      <c r="BM153" s="21" t="s">
        <v>763</v>
      </c>
    </row>
    <row r="154" spans="2:65" s="1" customFormat="1" ht="16.5" customHeight="1">
      <c r="B154" s="134"/>
      <c r="C154" s="163" t="s">
        <v>304</v>
      </c>
      <c r="D154" s="163" t="s">
        <v>157</v>
      </c>
      <c r="E154" s="164" t="s">
        <v>764</v>
      </c>
      <c r="F154" s="266" t="s">
        <v>765</v>
      </c>
      <c r="G154" s="266"/>
      <c r="H154" s="266"/>
      <c r="I154" s="266"/>
      <c r="J154" s="165" t="s">
        <v>632</v>
      </c>
      <c r="K154" s="166">
        <v>1</v>
      </c>
      <c r="L154" s="267">
        <v>0</v>
      </c>
      <c r="M154" s="267"/>
      <c r="N154" s="268">
        <f t="shared" si="25"/>
        <v>0</v>
      </c>
      <c r="O154" s="268"/>
      <c r="P154" s="268"/>
      <c r="Q154" s="268"/>
      <c r="R154" s="137"/>
      <c r="T154" s="167" t="s">
        <v>5</v>
      </c>
      <c r="U154" s="46" t="s">
        <v>41</v>
      </c>
      <c r="V154" s="38"/>
      <c r="W154" s="168">
        <f t="shared" si="26"/>
        <v>0</v>
      </c>
      <c r="X154" s="168">
        <v>0</v>
      </c>
      <c r="Y154" s="168">
        <f t="shared" si="27"/>
        <v>0</v>
      </c>
      <c r="Z154" s="168">
        <v>0</v>
      </c>
      <c r="AA154" s="169">
        <f t="shared" si="28"/>
        <v>0</v>
      </c>
      <c r="AR154" s="21" t="s">
        <v>440</v>
      </c>
      <c r="AT154" s="21" t="s">
        <v>157</v>
      </c>
      <c r="AU154" s="21" t="s">
        <v>103</v>
      </c>
      <c r="AY154" s="21" t="s">
        <v>155</v>
      </c>
      <c r="BE154" s="108">
        <f t="shared" si="29"/>
        <v>0</v>
      </c>
      <c r="BF154" s="108">
        <f t="shared" si="30"/>
        <v>0</v>
      </c>
      <c r="BG154" s="108">
        <f t="shared" si="31"/>
        <v>0</v>
      </c>
      <c r="BH154" s="108">
        <f t="shared" si="32"/>
        <v>0</v>
      </c>
      <c r="BI154" s="108">
        <f t="shared" si="33"/>
        <v>0</v>
      </c>
      <c r="BJ154" s="21" t="s">
        <v>84</v>
      </c>
      <c r="BK154" s="108">
        <f t="shared" si="34"/>
        <v>0</v>
      </c>
      <c r="BL154" s="21" t="s">
        <v>440</v>
      </c>
      <c r="BM154" s="21" t="s">
        <v>766</v>
      </c>
    </row>
    <row r="155" spans="2:65" s="1" customFormat="1" ht="16.5" customHeight="1">
      <c r="B155" s="134"/>
      <c r="C155" s="163" t="s">
        <v>308</v>
      </c>
      <c r="D155" s="163" t="s">
        <v>157</v>
      </c>
      <c r="E155" s="164" t="s">
        <v>767</v>
      </c>
      <c r="F155" s="266" t="s">
        <v>768</v>
      </c>
      <c r="G155" s="266"/>
      <c r="H155" s="266"/>
      <c r="I155" s="266"/>
      <c r="J155" s="165" t="s">
        <v>759</v>
      </c>
      <c r="K155" s="166">
        <v>24</v>
      </c>
      <c r="L155" s="267">
        <v>0</v>
      </c>
      <c r="M155" s="267"/>
      <c r="N155" s="268">
        <f t="shared" si="25"/>
        <v>0</v>
      </c>
      <c r="O155" s="268"/>
      <c r="P155" s="268"/>
      <c r="Q155" s="268"/>
      <c r="R155" s="137"/>
      <c r="T155" s="167" t="s">
        <v>5</v>
      </c>
      <c r="U155" s="46" t="s">
        <v>41</v>
      </c>
      <c r="V155" s="38"/>
      <c r="W155" s="168">
        <f t="shared" si="26"/>
        <v>0</v>
      </c>
      <c r="X155" s="168">
        <v>0</v>
      </c>
      <c r="Y155" s="168">
        <f t="shared" si="27"/>
        <v>0</v>
      </c>
      <c r="Z155" s="168">
        <v>0</v>
      </c>
      <c r="AA155" s="169">
        <f t="shared" si="28"/>
        <v>0</v>
      </c>
      <c r="AR155" s="21" t="s">
        <v>440</v>
      </c>
      <c r="AT155" s="21" t="s">
        <v>157</v>
      </c>
      <c r="AU155" s="21" t="s">
        <v>103</v>
      </c>
      <c r="AY155" s="21" t="s">
        <v>155</v>
      </c>
      <c r="BE155" s="108">
        <f t="shared" si="29"/>
        <v>0</v>
      </c>
      <c r="BF155" s="108">
        <f t="shared" si="30"/>
        <v>0</v>
      </c>
      <c r="BG155" s="108">
        <f t="shared" si="31"/>
        <v>0</v>
      </c>
      <c r="BH155" s="108">
        <f t="shared" si="32"/>
        <v>0</v>
      </c>
      <c r="BI155" s="108">
        <f t="shared" si="33"/>
        <v>0</v>
      </c>
      <c r="BJ155" s="21" t="s">
        <v>84</v>
      </c>
      <c r="BK155" s="108">
        <f t="shared" si="34"/>
        <v>0</v>
      </c>
      <c r="BL155" s="21" t="s">
        <v>440</v>
      </c>
      <c r="BM155" s="21" t="s">
        <v>769</v>
      </c>
    </row>
    <row r="156" spans="2:65" s="1" customFormat="1" ht="16.5" customHeight="1">
      <c r="B156" s="134"/>
      <c r="C156" s="163" t="s">
        <v>295</v>
      </c>
      <c r="D156" s="163" t="s">
        <v>157</v>
      </c>
      <c r="E156" s="164" t="s">
        <v>770</v>
      </c>
      <c r="F156" s="266" t="s">
        <v>771</v>
      </c>
      <c r="G156" s="266"/>
      <c r="H156" s="266"/>
      <c r="I156" s="266"/>
      <c r="J156" s="165" t="s">
        <v>343</v>
      </c>
      <c r="K156" s="166">
        <v>1</v>
      </c>
      <c r="L156" s="267">
        <v>0</v>
      </c>
      <c r="M156" s="267"/>
      <c r="N156" s="268">
        <f t="shared" si="25"/>
        <v>0</v>
      </c>
      <c r="O156" s="268"/>
      <c r="P156" s="268"/>
      <c r="Q156" s="268"/>
      <c r="R156" s="137"/>
      <c r="T156" s="167" t="s">
        <v>5</v>
      </c>
      <c r="U156" s="46" t="s">
        <v>41</v>
      </c>
      <c r="V156" s="38"/>
      <c r="W156" s="168">
        <f t="shared" si="26"/>
        <v>0</v>
      </c>
      <c r="X156" s="168">
        <v>0</v>
      </c>
      <c r="Y156" s="168">
        <f t="shared" si="27"/>
        <v>0</v>
      </c>
      <c r="Z156" s="168">
        <v>0</v>
      </c>
      <c r="AA156" s="169">
        <f t="shared" si="28"/>
        <v>0</v>
      </c>
      <c r="AR156" s="21" t="s">
        <v>440</v>
      </c>
      <c r="AT156" s="21" t="s">
        <v>157</v>
      </c>
      <c r="AU156" s="21" t="s">
        <v>103</v>
      </c>
      <c r="AY156" s="21" t="s">
        <v>155</v>
      </c>
      <c r="BE156" s="108">
        <f t="shared" si="29"/>
        <v>0</v>
      </c>
      <c r="BF156" s="108">
        <f t="shared" si="30"/>
        <v>0</v>
      </c>
      <c r="BG156" s="108">
        <f t="shared" si="31"/>
        <v>0</v>
      </c>
      <c r="BH156" s="108">
        <f t="shared" si="32"/>
        <v>0</v>
      </c>
      <c r="BI156" s="108">
        <f t="shared" si="33"/>
        <v>0</v>
      </c>
      <c r="BJ156" s="21" t="s">
        <v>84</v>
      </c>
      <c r="BK156" s="108">
        <f t="shared" si="34"/>
        <v>0</v>
      </c>
      <c r="BL156" s="21" t="s">
        <v>440</v>
      </c>
      <c r="BM156" s="21" t="s">
        <v>772</v>
      </c>
    </row>
    <row r="157" spans="2:65" s="1" customFormat="1" ht="16.5" customHeight="1">
      <c r="B157" s="134"/>
      <c r="C157" s="163" t="s">
        <v>773</v>
      </c>
      <c r="D157" s="163" t="s">
        <v>157</v>
      </c>
      <c r="E157" s="164" t="s">
        <v>774</v>
      </c>
      <c r="F157" s="266" t="s">
        <v>775</v>
      </c>
      <c r="G157" s="266"/>
      <c r="H157" s="266"/>
      <c r="I157" s="266"/>
      <c r="J157" s="165" t="s">
        <v>160</v>
      </c>
      <c r="K157" s="166">
        <v>6</v>
      </c>
      <c r="L157" s="267">
        <v>0</v>
      </c>
      <c r="M157" s="267"/>
      <c r="N157" s="268">
        <f t="shared" si="25"/>
        <v>0</v>
      </c>
      <c r="O157" s="268"/>
      <c r="P157" s="268"/>
      <c r="Q157" s="268"/>
      <c r="R157" s="137"/>
      <c r="T157" s="167" t="s">
        <v>5</v>
      </c>
      <c r="U157" s="46" t="s">
        <v>41</v>
      </c>
      <c r="V157" s="38"/>
      <c r="W157" s="168">
        <f t="shared" si="26"/>
        <v>0</v>
      </c>
      <c r="X157" s="168">
        <v>0</v>
      </c>
      <c r="Y157" s="168">
        <f t="shared" si="27"/>
        <v>0</v>
      </c>
      <c r="Z157" s="168">
        <v>0</v>
      </c>
      <c r="AA157" s="169">
        <f t="shared" si="28"/>
        <v>0</v>
      </c>
      <c r="AR157" s="21" t="s">
        <v>440</v>
      </c>
      <c r="AT157" s="21" t="s">
        <v>157</v>
      </c>
      <c r="AU157" s="21" t="s">
        <v>103</v>
      </c>
      <c r="AY157" s="21" t="s">
        <v>155</v>
      </c>
      <c r="BE157" s="108">
        <f t="shared" si="29"/>
        <v>0</v>
      </c>
      <c r="BF157" s="108">
        <f t="shared" si="30"/>
        <v>0</v>
      </c>
      <c r="BG157" s="108">
        <f t="shared" si="31"/>
        <v>0</v>
      </c>
      <c r="BH157" s="108">
        <f t="shared" si="32"/>
        <v>0</v>
      </c>
      <c r="BI157" s="108">
        <f t="shared" si="33"/>
        <v>0</v>
      </c>
      <c r="BJ157" s="21" t="s">
        <v>84</v>
      </c>
      <c r="BK157" s="108">
        <f t="shared" si="34"/>
        <v>0</v>
      </c>
      <c r="BL157" s="21" t="s">
        <v>440</v>
      </c>
      <c r="BM157" s="21" t="s">
        <v>776</v>
      </c>
    </row>
    <row r="158" spans="2:65" s="1" customFormat="1" ht="16.5" customHeight="1">
      <c r="B158" s="134"/>
      <c r="C158" s="163" t="s">
        <v>567</v>
      </c>
      <c r="D158" s="163" t="s">
        <v>157</v>
      </c>
      <c r="E158" s="164" t="s">
        <v>777</v>
      </c>
      <c r="F158" s="266" t="s">
        <v>778</v>
      </c>
      <c r="G158" s="266"/>
      <c r="H158" s="266"/>
      <c r="I158" s="266"/>
      <c r="J158" s="165" t="s">
        <v>160</v>
      </c>
      <c r="K158" s="166">
        <v>5</v>
      </c>
      <c r="L158" s="267">
        <v>0</v>
      </c>
      <c r="M158" s="267"/>
      <c r="N158" s="268">
        <f t="shared" si="25"/>
        <v>0</v>
      </c>
      <c r="O158" s="268"/>
      <c r="P158" s="268"/>
      <c r="Q158" s="268"/>
      <c r="R158" s="137"/>
      <c r="T158" s="167" t="s">
        <v>5</v>
      </c>
      <c r="U158" s="46" t="s">
        <v>41</v>
      </c>
      <c r="V158" s="38"/>
      <c r="W158" s="168">
        <f t="shared" si="26"/>
        <v>0</v>
      </c>
      <c r="X158" s="168">
        <v>0</v>
      </c>
      <c r="Y158" s="168">
        <f t="shared" si="27"/>
        <v>0</v>
      </c>
      <c r="Z158" s="168">
        <v>0</v>
      </c>
      <c r="AA158" s="169">
        <f t="shared" si="28"/>
        <v>0</v>
      </c>
      <c r="AR158" s="21" t="s">
        <v>440</v>
      </c>
      <c r="AT158" s="21" t="s">
        <v>157</v>
      </c>
      <c r="AU158" s="21" t="s">
        <v>103</v>
      </c>
      <c r="AY158" s="21" t="s">
        <v>155</v>
      </c>
      <c r="BE158" s="108">
        <f t="shared" si="29"/>
        <v>0</v>
      </c>
      <c r="BF158" s="108">
        <f t="shared" si="30"/>
        <v>0</v>
      </c>
      <c r="BG158" s="108">
        <f t="shared" si="31"/>
        <v>0</v>
      </c>
      <c r="BH158" s="108">
        <f t="shared" si="32"/>
        <v>0</v>
      </c>
      <c r="BI158" s="108">
        <f t="shared" si="33"/>
        <v>0</v>
      </c>
      <c r="BJ158" s="21" t="s">
        <v>84</v>
      </c>
      <c r="BK158" s="108">
        <f t="shared" si="34"/>
        <v>0</v>
      </c>
      <c r="BL158" s="21" t="s">
        <v>440</v>
      </c>
      <c r="BM158" s="21" t="s">
        <v>779</v>
      </c>
    </row>
    <row r="159" spans="2:65" s="1" customFormat="1" ht="16.5" customHeight="1">
      <c r="B159" s="134"/>
      <c r="C159" s="163" t="s">
        <v>571</v>
      </c>
      <c r="D159" s="163" t="s">
        <v>157</v>
      </c>
      <c r="E159" s="164" t="s">
        <v>780</v>
      </c>
      <c r="F159" s="266" t="s">
        <v>781</v>
      </c>
      <c r="G159" s="266"/>
      <c r="H159" s="266"/>
      <c r="I159" s="266"/>
      <c r="J159" s="165" t="s">
        <v>759</v>
      </c>
      <c r="K159" s="166">
        <v>12</v>
      </c>
      <c r="L159" s="267">
        <v>0</v>
      </c>
      <c r="M159" s="267"/>
      <c r="N159" s="268">
        <f t="shared" si="25"/>
        <v>0</v>
      </c>
      <c r="O159" s="268"/>
      <c r="P159" s="268"/>
      <c r="Q159" s="268"/>
      <c r="R159" s="137"/>
      <c r="T159" s="167" t="s">
        <v>5</v>
      </c>
      <c r="U159" s="46" t="s">
        <v>41</v>
      </c>
      <c r="V159" s="38"/>
      <c r="W159" s="168">
        <f t="shared" si="26"/>
        <v>0</v>
      </c>
      <c r="X159" s="168">
        <v>0</v>
      </c>
      <c r="Y159" s="168">
        <f t="shared" si="27"/>
        <v>0</v>
      </c>
      <c r="Z159" s="168">
        <v>0</v>
      </c>
      <c r="AA159" s="169">
        <f t="shared" si="28"/>
        <v>0</v>
      </c>
      <c r="AR159" s="21" t="s">
        <v>440</v>
      </c>
      <c r="AT159" s="21" t="s">
        <v>157</v>
      </c>
      <c r="AU159" s="21" t="s">
        <v>103</v>
      </c>
      <c r="AY159" s="21" t="s">
        <v>155</v>
      </c>
      <c r="BE159" s="108">
        <f t="shared" si="29"/>
        <v>0</v>
      </c>
      <c r="BF159" s="108">
        <f t="shared" si="30"/>
        <v>0</v>
      </c>
      <c r="BG159" s="108">
        <f t="shared" si="31"/>
        <v>0</v>
      </c>
      <c r="BH159" s="108">
        <f t="shared" si="32"/>
        <v>0</v>
      </c>
      <c r="BI159" s="108">
        <f t="shared" si="33"/>
        <v>0</v>
      </c>
      <c r="BJ159" s="21" t="s">
        <v>84</v>
      </c>
      <c r="BK159" s="108">
        <f t="shared" si="34"/>
        <v>0</v>
      </c>
      <c r="BL159" s="21" t="s">
        <v>440</v>
      </c>
      <c r="BM159" s="21" t="s">
        <v>782</v>
      </c>
    </row>
    <row r="160" spans="2:65" s="1" customFormat="1" ht="25.5" customHeight="1">
      <c r="B160" s="134"/>
      <c r="C160" s="163" t="s">
        <v>527</v>
      </c>
      <c r="D160" s="163" t="s">
        <v>157</v>
      </c>
      <c r="E160" s="164" t="s">
        <v>783</v>
      </c>
      <c r="F160" s="266" t="s">
        <v>784</v>
      </c>
      <c r="G160" s="266"/>
      <c r="H160" s="266"/>
      <c r="I160" s="266"/>
      <c r="J160" s="165" t="s">
        <v>555</v>
      </c>
      <c r="K160" s="166">
        <v>1</v>
      </c>
      <c r="L160" s="267">
        <v>0</v>
      </c>
      <c r="M160" s="267"/>
      <c r="N160" s="268">
        <f t="shared" si="25"/>
        <v>0</v>
      </c>
      <c r="O160" s="268"/>
      <c r="P160" s="268"/>
      <c r="Q160" s="268"/>
      <c r="R160" s="137"/>
      <c r="T160" s="167" t="s">
        <v>5</v>
      </c>
      <c r="U160" s="46" t="s">
        <v>41</v>
      </c>
      <c r="V160" s="38"/>
      <c r="W160" s="168">
        <f t="shared" si="26"/>
        <v>0</v>
      </c>
      <c r="X160" s="168">
        <v>0</v>
      </c>
      <c r="Y160" s="168">
        <f t="shared" si="27"/>
        <v>0</v>
      </c>
      <c r="Z160" s="168">
        <v>0</v>
      </c>
      <c r="AA160" s="169">
        <f t="shared" si="28"/>
        <v>0</v>
      </c>
      <c r="AR160" s="21" t="s">
        <v>440</v>
      </c>
      <c r="AT160" s="21" t="s">
        <v>157</v>
      </c>
      <c r="AU160" s="21" t="s">
        <v>103</v>
      </c>
      <c r="AY160" s="21" t="s">
        <v>155</v>
      </c>
      <c r="BE160" s="108">
        <f t="shared" si="29"/>
        <v>0</v>
      </c>
      <c r="BF160" s="108">
        <f t="shared" si="30"/>
        <v>0</v>
      </c>
      <c r="BG160" s="108">
        <f t="shared" si="31"/>
        <v>0</v>
      </c>
      <c r="BH160" s="108">
        <f t="shared" si="32"/>
        <v>0</v>
      </c>
      <c r="BI160" s="108">
        <f t="shared" si="33"/>
        <v>0</v>
      </c>
      <c r="BJ160" s="21" t="s">
        <v>84</v>
      </c>
      <c r="BK160" s="108">
        <f t="shared" si="34"/>
        <v>0</v>
      </c>
      <c r="BL160" s="21" t="s">
        <v>440</v>
      </c>
      <c r="BM160" s="21" t="s">
        <v>785</v>
      </c>
    </row>
    <row r="161" spans="2:65" s="1" customFormat="1" ht="16.5" customHeight="1">
      <c r="B161" s="134"/>
      <c r="C161" s="163" t="s">
        <v>786</v>
      </c>
      <c r="D161" s="163" t="s">
        <v>157</v>
      </c>
      <c r="E161" s="164" t="s">
        <v>787</v>
      </c>
      <c r="F161" s="266" t="s">
        <v>788</v>
      </c>
      <c r="G161" s="266"/>
      <c r="H161" s="266"/>
      <c r="I161" s="266"/>
      <c r="J161" s="165" t="s">
        <v>759</v>
      </c>
      <c r="K161" s="166">
        <v>4</v>
      </c>
      <c r="L161" s="267">
        <v>0</v>
      </c>
      <c r="M161" s="267"/>
      <c r="N161" s="268">
        <f t="shared" si="25"/>
        <v>0</v>
      </c>
      <c r="O161" s="268"/>
      <c r="P161" s="268"/>
      <c r="Q161" s="268"/>
      <c r="R161" s="137"/>
      <c r="T161" s="167" t="s">
        <v>5</v>
      </c>
      <c r="U161" s="46" t="s">
        <v>41</v>
      </c>
      <c r="V161" s="38"/>
      <c r="W161" s="168">
        <f t="shared" si="26"/>
        <v>0</v>
      </c>
      <c r="X161" s="168">
        <v>0</v>
      </c>
      <c r="Y161" s="168">
        <f t="shared" si="27"/>
        <v>0</v>
      </c>
      <c r="Z161" s="168">
        <v>0</v>
      </c>
      <c r="AA161" s="169">
        <f t="shared" si="28"/>
        <v>0</v>
      </c>
      <c r="AR161" s="21" t="s">
        <v>440</v>
      </c>
      <c r="AT161" s="21" t="s">
        <v>157</v>
      </c>
      <c r="AU161" s="21" t="s">
        <v>103</v>
      </c>
      <c r="AY161" s="21" t="s">
        <v>155</v>
      </c>
      <c r="BE161" s="108">
        <f t="shared" si="29"/>
        <v>0</v>
      </c>
      <c r="BF161" s="108">
        <f t="shared" si="30"/>
        <v>0</v>
      </c>
      <c r="BG161" s="108">
        <f t="shared" si="31"/>
        <v>0</v>
      </c>
      <c r="BH161" s="108">
        <f t="shared" si="32"/>
        <v>0</v>
      </c>
      <c r="BI161" s="108">
        <f t="shared" si="33"/>
        <v>0</v>
      </c>
      <c r="BJ161" s="21" t="s">
        <v>84</v>
      </c>
      <c r="BK161" s="108">
        <f t="shared" si="34"/>
        <v>0</v>
      </c>
      <c r="BL161" s="21" t="s">
        <v>440</v>
      </c>
      <c r="BM161" s="21" t="s">
        <v>789</v>
      </c>
    </row>
    <row r="162" spans="2:65" s="9" customFormat="1" ht="29.85" customHeight="1">
      <c r="B162" s="152"/>
      <c r="C162" s="153"/>
      <c r="D162" s="162" t="s">
        <v>682</v>
      </c>
      <c r="E162" s="162"/>
      <c r="F162" s="162"/>
      <c r="G162" s="162"/>
      <c r="H162" s="162"/>
      <c r="I162" s="162"/>
      <c r="J162" s="162"/>
      <c r="K162" s="162"/>
      <c r="L162" s="162"/>
      <c r="M162" s="162"/>
      <c r="N162" s="287">
        <f>BK162</f>
        <v>0</v>
      </c>
      <c r="O162" s="288"/>
      <c r="P162" s="288"/>
      <c r="Q162" s="288"/>
      <c r="R162" s="155"/>
      <c r="T162" s="156"/>
      <c r="U162" s="153"/>
      <c r="V162" s="153"/>
      <c r="W162" s="157">
        <f>SUM(W163:W164)</f>
        <v>0</v>
      </c>
      <c r="X162" s="153"/>
      <c r="Y162" s="157">
        <f>SUM(Y163:Y164)</f>
        <v>4.7699999999999999E-3</v>
      </c>
      <c r="Z162" s="153"/>
      <c r="AA162" s="158">
        <f>SUM(AA163:AA164)</f>
        <v>0</v>
      </c>
      <c r="AR162" s="159" t="s">
        <v>103</v>
      </c>
      <c r="AT162" s="160" t="s">
        <v>75</v>
      </c>
      <c r="AU162" s="160" t="s">
        <v>84</v>
      </c>
      <c r="AY162" s="159" t="s">
        <v>155</v>
      </c>
      <c r="BK162" s="161">
        <f>SUM(BK163:BK164)</f>
        <v>0</v>
      </c>
    </row>
    <row r="163" spans="2:65" s="1" customFormat="1" ht="25.5" customHeight="1">
      <c r="B163" s="134"/>
      <c r="C163" s="163" t="s">
        <v>423</v>
      </c>
      <c r="D163" s="163" t="s">
        <v>157</v>
      </c>
      <c r="E163" s="164" t="s">
        <v>790</v>
      </c>
      <c r="F163" s="266" t="s">
        <v>791</v>
      </c>
      <c r="G163" s="266"/>
      <c r="H163" s="266"/>
      <c r="I163" s="266"/>
      <c r="J163" s="165" t="s">
        <v>160</v>
      </c>
      <c r="K163" s="166">
        <v>6</v>
      </c>
      <c r="L163" s="267">
        <v>0</v>
      </c>
      <c r="M163" s="267"/>
      <c r="N163" s="268">
        <f>ROUND(L163*K163,2)</f>
        <v>0</v>
      </c>
      <c r="O163" s="268"/>
      <c r="P163" s="268"/>
      <c r="Q163" s="268"/>
      <c r="R163" s="137"/>
      <c r="T163" s="167" t="s">
        <v>5</v>
      </c>
      <c r="U163" s="46" t="s">
        <v>41</v>
      </c>
      <c r="V163" s="38"/>
      <c r="W163" s="168">
        <f>V163*K163</f>
        <v>0</v>
      </c>
      <c r="X163" s="168">
        <v>7.7999999999999999E-4</v>
      </c>
      <c r="Y163" s="168">
        <f>X163*K163</f>
        <v>4.6800000000000001E-3</v>
      </c>
      <c r="Z163" s="168">
        <v>0</v>
      </c>
      <c r="AA163" s="169">
        <f>Z163*K163</f>
        <v>0</v>
      </c>
      <c r="AR163" s="21" t="s">
        <v>440</v>
      </c>
      <c r="AT163" s="21" t="s">
        <v>157</v>
      </c>
      <c r="AU163" s="21" t="s">
        <v>103</v>
      </c>
      <c r="AY163" s="21" t="s">
        <v>155</v>
      </c>
      <c r="BE163" s="108">
        <f>IF(U163="základní",N163,0)</f>
        <v>0</v>
      </c>
      <c r="BF163" s="108">
        <f>IF(U163="snížená",N163,0)</f>
        <v>0</v>
      </c>
      <c r="BG163" s="108">
        <f>IF(U163="zákl. přenesená",N163,0)</f>
        <v>0</v>
      </c>
      <c r="BH163" s="108">
        <f>IF(U163="sníž. přenesená",N163,0)</f>
        <v>0</v>
      </c>
      <c r="BI163" s="108">
        <f>IF(U163="nulová",N163,0)</f>
        <v>0</v>
      </c>
      <c r="BJ163" s="21" t="s">
        <v>84</v>
      </c>
      <c r="BK163" s="108">
        <f>ROUND(L163*K163,2)</f>
        <v>0</v>
      </c>
      <c r="BL163" s="21" t="s">
        <v>440</v>
      </c>
      <c r="BM163" s="21" t="s">
        <v>792</v>
      </c>
    </row>
    <row r="164" spans="2:65" s="1" customFormat="1" ht="25.5" customHeight="1">
      <c r="B164" s="134"/>
      <c r="C164" s="163" t="s">
        <v>428</v>
      </c>
      <c r="D164" s="163" t="s">
        <v>157</v>
      </c>
      <c r="E164" s="164" t="s">
        <v>793</v>
      </c>
      <c r="F164" s="266" t="s">
        <v>794</v>
      </c>
      <c r="G164" s="266"/>
      <c r="H164" s="266"/>
      <c r="I164" s="266"/>
      <c r="J164" s="165" t="s">
        <v>160</v>
      </c>
      <c r="K164" s="166">
        <v>3</v>
      </c>
      <c r="L164" s="267">
        <v>0</v>
      </c>
      <c r="M164" s="267"/>
      <c r="N164" s="268">
        <f>ROUND(L164*K164,2)</f>
        <v>0</v>
      </c>
      <c r="O164" s="268"/>
      <c r="P164" s="268"/>
      <c r="Q164" s="268"/>
      <c r="R164" s="137"/>
      <c r="T164" s="167" t="s">
        <v>5</v>
      </c>
      <c r="U164" s="46" t="s">
        <v>41</v>
      </c>
      <c r="V164" s="38"/>
      <c r="W164" s="168">
        <f>V164*K164</f>
        <v>0</v>
      </c>
      <c r="X164" s="168">
        <v>3.0000000000000001E-5</v>
      </c>
      <c r="Y164" s="168">
        <f>X164*K164</f>
        <v>9.0000000000000006E-5</v>
      </c>
      <c r="Z164" s="168">
        <v>0</v>
      </c>
      <c r="AA164" s="169">
        <f>Z164*K164</f>
        <v>0</v>
      </c>
      <c r="AR164" s="21" t="s">
        <v>440</v>
      </c>
      <c r="AT164" s="21" t="s">
        <v>157</v>
      </c>
      <c r="AU164" s="21" t="s">
        <v>103</v>
      </c>
      <c r="AY164" s="21" t="s">
        <v>155</v>
      </c>
      <c r="BE164" s="108">
        <f>IF(U164="základní",N164,0)</f>
        <v>0</v>
      </c>
      <c r="BF164" s="108">
        <f>IF(U164="snížená",N164,0)</f>
        <v>0</v>
      </c>
      <c r="BG164" s="108">
        <f>IF(U164="zákl. přenesená",N164,0)</f>
        <v>0</v>
      </c>
      <c r="BH164" s="108">
        <f>IF(U164="sníž. přenesená",N164,0)</f>
        <v>0</v>
      </c>
      <c r="BI164" s="108">
        <f>IF(U164="nulová",N164,0)</f>
        <v>0</v>
      </c>
      <c r="BJ164" s="21" t="s">
        <v>84</v>
      </c>
      <c r="BK164" s="108">
        <f>ROUND(L164*K164,2)</f>
        <v>0</v>
      </c>
      <c r="BL164" s="21" t="s">
        <v>440</v>
      </c>
      <c r="BM164" s="21" t="s">
        <v>795</v>
      </c>
    </row>
    <row r="165" spans="2:65" s="9" customFormat="1" ht="37.35" customHeight="1">
      <c r="B165" s="152"/>
      <c r="C165" s="153"/>
      <c r="D165" s="154" t="s">
        <v>126</v>
      </c>
      <c r="E165" s="154"/>
      <c r="F165" s="154"/>
      <c r="G165" s="154"/>
      <c r="H165" s="154"/>
      <c r="I165" s="154"/>
      <c r="J165" s="154"/>
      <c r="K165" s="154"/>
      <c r="L165" s="154"/>
      <c r="M165" s="154"/>
      <c r="N165" s="291">
        <f>BK165</f>
        <v>0</v>
      </c>
      <c r="O165" s="292"/>
      <c r="P165" s="292"/>
      <c r="Q165" s="292"/>
      <c r="R165" s="155"/>
      <c r="T165" s="156"/>
      <c r="U165" s="153"/>
      <c r="V165" s="153"/>
      <c r="W165" s="157">
        <f>SUM(W166:W167)</f>
        <v>0</v>
      </c>
      <c r="X165" s="153"/>
      <c r="Y165" s="157">
        <f>SUM(Y166:Y167)</f>
        <v>0</v>
      </c>
      <c r="Z165" s="153"/>
      <c r="AA165" s="158">
        <f>SUM(AA166:AA167)</f>
        <v>0</v>
      </c>
      <c r="AR165" s="159" t="s">
        <v>161</v>
      </c>
      <c r="AT165" s="160" t="s">
        <v>75</v>
      </c>
      <c r="AU165" s="160" t="s">
        <v>76</v>
      </c>
      <c r="AY165" s="159" t="s">
        <v>155</v>
      </c>
      <c r="BK165" s="161">
        <f>SUM(BK166:BK167)</f>
        <v>0</v>
      </c>
    </row>
    <row r="166" spans="2:65" s="1" customFormat="1" ht="25.5" customHeight="1">
      <c r="B166" s="134"/>
      <c r="C166" s="163" t="s">
        <v>796</v>
      </c>
      <c r="D166" s="163" t="s">
        <v>157</v>
      </c>
      <c r="E166" s="164" t="s">
        <v>797</v>
      </c>
      <c r="F166" s="266" t="s">
        <v>798</v>
      </c>
      <c r="G166" s="266"/>
      <c r="H166" s="266"/>
      <c r="I166" s="266"/>
      <c r="J166" s="165" t="s">
        <v>632</v>
      </c>
      <c r="K166" s="166">
        <v>1</v>
      </c>
      <c r="L166" s="267">
        <v>0</v>
      </c>
      <c r="M166" s="267"/>
      <c r="N166" s="268">
        <f>ROUND(L166*K166,2)</f>
        <v>0</v>
      </c>
      <c r="O166" s="268"/>
      <c r="P166" s="268"/>
      <c r="Q166" s="268"/>
      <c r="R166" s="137"/>
      <c r="T166" s="167" t="s">
        <v>5</v>
      </c>
      <c r="U166" s="46" t="s">
        <v>41</v>
      </c>
      <c r="V166" s="38"/>
      <c r="W166" s="168">
        <f>V166*K166</f>
        <v>0</v>
      </c>
      <c r="X166" s="168">
        <v>0</v>
      </c>
      <c r="Y166" s="168">
        <f>X166*K166</f>
        <v>0</v>
      </c>
      <c r="Z166" s="168">
        <v>0</v>
      </c>
      <c r="AA166" s="169">
        <f>Z166*K166</f>
        <v>0</v>
      </c>
      <c r="AR166" s="21" t="s">
        <v>628</v>
      </c>
      <c r="AT166" s="21" t="s">
        <v>157</v>
      </c>
      <c r="AU166" s="21" t="s">
        <v>84</v>
      </c>
      <c r="AY166" s="21" t="s">
        <v>155</v>
      </c>
      <c r="BE166" s="108">
        <f>IF(U166="základní",N166,0)</f>
        <v>0</v>
      </c>
      <c r="BF166" s="108">
        <f>IF(U166="snížená",N166,0)</f>
        <v>0</v>
      </c>
      <c r="BG166" s="108">
        <f>IF(U166="zákl. přenesená",N166,0)</f>
        <v>0</v>
      </c>
      <c r="BH166" s="108">
        <f>IF(U166="sníž. přenesená",N166,0)</f>
        <v>0</v>
      </c>
      <c r="BI166" s="108">
        <f>IF(U166="nulová",N166,0)</f>
        <v>0</v>
      </c>
      <c r="BJ166" s="21" t="s">
        <v>84</v>
      </c>
      <c r="BK166" s="108">
        <f>ROUND(L166*K166,2)</f>
        <v>0</v>
      </c>
      <c r="BL166" s="21" t="s">
        <v>628</v>
      </c>
      <c r="BM166" s="21" t="s">
        <v>799</v>
      </c>
    </row>
    <row r="167" spans="2:65" s="1" customFormat="1" ht="16.5" customHeight="1">
      <c r="B167" s="134"/>
      <c r="C167" s="163" t="s">
        <v>287</v>
      </c>
      <c r="D167" s="163" t="s">
        <v>157</v>
      </c>
      <c r="E167" s="164" t="s">
        <v>800</v>
      </c>
      <c r="F167" s="266" t="s">
        <v>801</v>
      </c>
      <c r="G167" s="266"/>
      <c r="H167" s="266"/>
      <c r="I167" s="266"/>
      <c r="J167" s="165" t="s">
        <v>632</v>
      </c>
      <c r="K167" s="166">
        <v>1</v>
      </c>
      <c r="L167" s="267">
        <v>0</v>
      </c>
      <c r="M167" s="267"/>
      <c r="N167" s="268">
        <f>ROUND(L167*K167,2)</f>
        <v>0</v>
      </c>
      <c r="O167" s="268"/>
      <c r="P167" s="268"/>
      <c r="Q167" s="268"/>
      <c r="R167" s="137"/>
      <c r="T167" s="167" t="s">
        <v>5</v>
      </c>
      <c r="U167" s="46" t="s">
        <v>41</v>
      </c>
      <c r="V167" s="38"/>
      <c r="W167" s="168">
        <f>V167*K167</f>
        <v>0</v>
      </c>
      <c r="X167" s="168">
        <v>0</v>
      </c>
      <c r="Y167" s="168">
        <f>X167*K167</f>
        <v>0</v>
      </c>
      <c r="Z167" s="168">
        <v>0</v>
      </c>
      <c r="AA167" s="169">
        <f>Z167*K167</f>
        <v>0</v>
      </c>
      <c r="AR167" s="21" t="s">
        <v>628</v>
      </c>
      <c r="AT167" s="21" t="s">
        <v>157</v>
      </c>
      <c r="AU167" s="21" t="s">
        <v>84</v>
      </c>
      <c r="AY167" s="21" t="s">
        <v>155</v>
      </c>
      <c r="BE167" s="108">
        <f>IF(U167="základní",N167,0)</f>
        <v>0</v>
      </c>
      <c r="BF167" s="108">
        <f>IF(U167="snížená",N167,0)</f>
        <v>0</v>
      </c>
      <c r="BG167" s="108">
        <f>IF(U167="zákl. přenesená",N167,0)</f>
        <v>0</v>
      </c>
      <c r="BH167" s="108">
        <f>IF(U167="sníž. přenesená",N167,0)</f>
        <v>0</v>
      </c>
      <c r="BI167" s="108">
        <f>IF(U167="nulová",N167,0)</f>
        <v>0</v>
      </c>
      <c r="BJ167" s="21" t="s">
        <v>84</v>
      </c>
      <c r="BK167" s="108">
        <f>ROUND(L167*K167,2)</f>
        <v>0</v>
      </c>
      <c r="BL167" s="21" t="s">
        <v>628</v>
      </c>
      <c r="BM167" s="21" t="s">
        <v>802</v>
      </c>
    </row>
    <row r="168" spans="2:65" s="1" customFormat="1" ht="49.9" customHeight="1">
      <c r="B168" s="37"/>
      <c r="C168" s="38"/>
      <c r="D168" s="154" t="s">
        <v>674</v>
      </c>
      <c r="E168" s="38"/>
      <c r="F168" s="38"/>
      <c r="G168" s="38"/>
      <c r="H168" s="38"/>
      <c r="I168" s="38"/>
      <c r="J168" s="38"/>
      <c r="K168" s="38"/>
      <c r="L168" s="38"/>
      <c r="M168" s="38"/>
      <c r="N168" s="289">
        <f>BK168</f>
        <v>0</v>
      </c>
      <c r="O168" s="290"/>
      <c r="P168" s="290"/>
      <c r="Q168" s="290"/>
      <c r="R168" s="39"/>
      <c r="T168" s="197"/>
      <c r="U168" s="58"/>
      <c r="V168" s="58"/>
      <c r="W168" s="58"/>
      <c r="X168" s="58"/>
      <c r="Y168" s="58"/>
      <c r="Z168" s="58"/>
      <c r="AA168" s="60"/>
      <c r="AT168" s="21" t="s">
        <v>75</v>
      </c>
      <c r="AU168" s="21" t="s">
        <v>76</v>
      </c>
      <c r="AY168" s="21" t="s">
        <v>675</v>
      </c>
      <c r="BK168" s="108">
        <v>0</v>
      </c>
    </row>
    <row r="169" spans="2:65" s="1" customFormat="1" ht="6.95" customHeight="1">
      <c r="B169" s="61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3"/>
    </row>
  </sheetData>
  <mergeCells count="192">
    <mergeCell ref="N168:Q168"/>
    <mergeCell ref="H1:K1"/>
    <mergeCell ref="S2:AC2"/>
    <mergeCell ref="F166:I166"/>
    <mergeCell ref="L166:M166"/>
    <mergeCell ref="N166:Q166"/>
    <mergeCell ref="F167:I167"/>
    <mergeCell ref="L167:M167"/>
    <mergeCell ref="N167:Q167"/>
    <mergeCell ref="N122:Q122"/>
    <mergeCell ref="N123:Q123"/>
    <mergeCell ref="N124:Q124"/>
    <mergeCell ref="N128:Q128"/>
    <mergeCell ref="N135:Q135"/>
    <mergeCell ref="N143:Q143"/>
    <mergeCell ref="N162:Q162"/>
    <mergeCell ref="N165:Q165"/>
    <mergeCell ref="F161:I161"/>
    <mergeCell ref="L161:M161"/>
    <mergeCell ref="N161:Q161"/>
    <mergeCell ref="F163:I163"/>
    <mergeCell ref="L163:M163"/>
    <mergeCell ref="N163:Q163"/>
    <mergeCell ref="F164:I164"/>
    <mergeCell ref="L164:M164"/>
    <mergeCell ref="N164:Q164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42:I142"/>
    <mergeCell ref="L142:M142"/>
    <mergeCell ref="N142:Q142"/>
    <mergeCell ref="F144:I144"/>
    <mergeCell ref="L144:M144"/>
    <mergeCell ref="N144:Q144"/>
    <mergeCell ref="F145:I145"/>
    <mergeCell ref="L145:M145"/>
    <mergeCell ref="N145:Q145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F125:I125"/>
    <mergeCell ref="L125:M125"/>
    <mergeCell ref="N125:Q125"/>
    <mergeCell ref="F126:I126"/>
    <mergeCell ref="L126:M126"/>
    <mergeCell ref="N126:Q126"/>
    <mergeCell ref="F127:I127"/>
    <mergeCell ref="L127:M127"/>
    <mergeCell ref="N127:Q127"/>
    <mergeCell ref="L105:Q105"/>
    <mergeCell ref="C111:Q111"/>
    <mergeCell ref="F113:P113"/>
    <mergeCell ref="F114:P114"/>
    <mergeCell ref="M116:P116"/>
    <mergeCell ref="M118:Q118"/>
    <mergeCell ref="M119:Q119"/>
    <mergeCell ref="F121:I121"/>
    <mergeCell ref="L121:M121"/>
    <mergeCell ref="N121:Q121"/>
    <mergeCell ref="D99:H99"/>
    <mergeCell ref="N99:Q99"/>
    <mergeCell ref="D100:H100"/>
    <mergeCell ref="N100:Q100"/>
    <mergeCell ref="D101:H101"/>
    <mergeCell ref="N101:Q101"/>
    <mergeCell ref="D102:H102"/>
    <mergeCell ref="N102:Q102"/>
    <mergeCell ref="N103:Q103"/>
    <mergeCell ref="N89:Q89"/>
    <mergeCell ref="N90:Q90"/>
    <mergeCell ref="N91:Q91"/>
    <mergeCell ref="N92:Q92"/>
    <mergeCell ref="N93:Q93"/>
    <mergeCell ref="N94:Q94"/>
    <mergeCell ref="N95:Q95"/>
    <mergeCell ref="N97:Q97"/>
    <mergeCell ref="D98:H98"/>
    <mergeCell ref="N98:Q9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hyperlinks>
    <hyperlink ref="F1:G1" location="C2" display="1) Krycí list rozpočtu"/>
    <hyperlink ref="H1:K1" location="C86" display="2) Rekapitulace rozpočtu"/>
    <hyperlink ref="L1" location="C121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ST - stavební</vt:lpstr>
      <vt:lpstr>STR - Strojní</vt:lpstr>
      <vt:lpstr>'Rekapitulace stavby'!Názvy_tisku</vt:lpstr>
      <vt:lpstr>'ST - stavební'!Názvy_tisku</vt:lpstr>
      <vt:lpstr>'STR - Strojní'!Názvy_tisku</vt:lpstr>
      <vt:lpstr>'Rekapitulace stavby'!Oblast_tisku</vt:lpstr>
      <vt:lpstr>'ST - stavební'!Oblast_tisku</vt:lpstr>
      <vt:lpstr>'STR - Strojní'!Oblast_tisku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Udržal Aleš</dc:creator>
  <cp:lastModifiedBy>Honzíčková Lenka Ing.</cp:lastModifiedBy>
  <dcterms:created xsi:type="dcterms:W3CDTF">2018-02-19T08:34:00Z</dcterms:created>
  <dcterms:modified xsi:type="dcterms:W3CDTF">2018-02-19T11:57:24Z</dcterms:modified>
</cp:coreProperties>
</file>