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120" windowWidth="16380" windowHeight="8070" tabRatio="863" activeTab="1"/>
  </bookViews>
  <sheets>
    <sheet name="Stavba" sheetId="1" r:id="rId1"/>
    <sheet name="SO 01 KL" sheetId="2" r:id="rId2"/>
    <sheet name="SO01Fasáda" sheetId="4" r:id="rId3"/>
    <sheet name="SO 02 KL" sheetId="20" r:id="rId4"/>
    <sheet name="SO02Okna" sheetId="22" r:id="rId5"/>
    <sheet name="SO 03 KL (2)" sheetId="28" r:id="rId6"/>
    <sheet name="Střecha" sheetId="27" r:id="rId7"/>
  </sheets>
  <definedNames>
    <definedName name="_10solver_num_4">0</definedName>
    <definedName name="_11solver_num_5">0</definedName>
    <definedName name="_12solver_num_6">0</definedName>
    <definedName name="_13solver_opt_1" localSheetId="5">#REF!</definedName>
    <definedName name="_13solver_opt_1">#REF!</definedName>
    <definedName name="_14solver_opt_2" localSheetId="5">#REF!</definedName>
    <definedName name="_14solver_opt_2">#REF!</definedName>
    <definedName name="_15solver_opt_3" localSheetId="5">#REF!</definedName>
    <definedName name="_15solver_opt_3">#REF!</definedName>
    <definedName name="_16solver_opt_4" localSheetId="5">#REF!</definedName>
    <definedName name="_16solver_opt_4">#REF!</definedName>
    <definedName name="_17solver_opt_5" localSheetId="5">#REF!</definedName>
    <definedName name="_17solver_opt_5">#REF!</definedName>
    <definedName name="_18solver_opt_6" localSheetId="5">SO02Okna!#REF!</definedName>
    <definedName name="_18solver_opt_6">SO02Okna!#REF!</definedName>
    <definedName name="_19solver_typ_1">1</definedName>
    <definedName name="_1solver_lin_1">0</definedName>
    <definedName name="_20solver_typ_2">1</definedName>
    <definedName name="_21solver_typ_3">1</definedName>
    <definedName name="_22solver_typ_4">1</definedName>
    <definedName name="_23solver_typ_5">1</definedName>
    <definedName name="_24solver_typ_6">1</definedName>
    <definedName name="_25solver_val_1">0</definedName>
    <definedName name="_26solver_val_2">0</definedName>
    <definedName name="_27solver_val_3">0</definedName>
    <definedName name="_28solver_val_4">0</definedName>
    <definedName name="_29solver_val_5">0</definedName>
    <definedName name="_2solver_lin_2">0</definedName>
    <definedName name="_30solver_val_6">0</definedName>
    <definedName name="_3solver_lin_3">0</definedName>
    <definedName name="_4solver_lin_4">0</definedName>
    <definedName name="_5solver_lin_5">0</definedName>
    <definedName name="_6solver_lin_6">0</definedName>
    <definedName name="_7solver_num_1">0</definedName>
    <definedName name="_8solver_num_2">0</definedName>
    <definedName name="_9solver_num_3">0</definedName>
    <definedName name="CelkemObjekty">Stavba!$F$31</definedName>
    <definedName name="CisloStavby">Stavba!$D$5</definedName>
    <definedName name="dadresa">Stavba!$D$8</definedName>
    <definedName name="DIČ">Stavba!$K$8</definedName>
    <definedName name="dmisto">Stavba!$D$9</definedName>
    <definedName name="dpsc">Stavba!$C$9</definedName>
    <definedName name="IČO">Stavba!$K$7</definedName>
    <definedName name="NazevObjektu">Stavba!$C$29</definedName>
    <definedName name="NazevStavby">Stavba!$E$5</definedName>
    <definedName name="_xlnm.Print_Titles" localSheetId="2">SO01Fasáda!$1:$6</definedName>
    <definedName name="_xlnm.Print_Titles" localSheetId="4">SO02Okna!$1:$6</definedName>
    <definedName name="Objednatel">Stavba!$D$11</definedName>
    <definedName name="Objekt">Stavba!$B$29</definedName>
    <definedName name="_xlnm.Print_Area" localSheetId="1">'SO 01 KL'!$A$1:$G$45</definedName>
    <definedName name="_xlnm.Print_Area" localSheetId="3">'SO 02 KL'!$A$1:$G$45</definedName>
    <definedName name="_xlnm.Print_Area" localSheetId="5">'SO 03 KL (2)'!$A$1:$G$45</definedName>
    <definedName name="_xlnm.Print_Area" localSheetId="2">SO01Fasáda!$A$1:$J$130</definedName>
    <definedName name="_xlnm.Print_Area" localSheetId="4">SO02Okna!$A$1:$F$38</definedName>
    <definedName name="_xlnm.Print_Area" localSheetId="0">Stavba!$B$1:$J$57</definedName>
    <definedName name="odic">Stavba!$K$12</definedName>
    <definedName name="oico">Stavba!$K$11</definedName>
    <definedName name="omisto">Stavba!$D$13</definedName>
    <definedName name="onazev">Stavba!$D$12</definedName>
    <definedName name="opsc">Stavba!$C$13</definedName>
    <definedName name="SazbaDPH1">Stavba!$D$19</definedName>
    <definedName name="SazbaDPH2">Stavba!$D$21</definedName>
    <definedName name="solver_lin">0</definedName>
    <definedName name="solver_num">0</definedName>
    <definedName name="solver_opt" localSheetId="5">SO01Fasáda!#REF!</definedName>
    <definedName name="solver_opt">SO01Fasáda!#REF!</definedName>
    <definedName name="solver_typ">1</definedName>
    <definedName name="solver_val">0</definedName>
    <definedName name="SoucetDilu" localSheetId="5">Stavba!#REF!</definedName>
    <definedName name="SoucetDilu">Stavba!#REF!</definedName>
    <definedName name="StavbaCelkem">Stavba!$H$31</definedName>
    <definedName name="Zhotovitel">Stavba!$D$7</definedName>
  </definedNames>
  <calcPr calcId="125725"/>
</workbook>
</file>

<file path=xl/calcChain.xml><?xml version="1.0" encoding="utf-8"?>
<calcChain xmlns="http://schemas.openxmlformats.org/spreadsheetml/2006/main">
  <c r="BC114" i="4"/>
  <c r="BB114"/>
  <c r="BA114"/>
  <c r="AZ114"/>
  <c r="AY114"/>
  <c r="J114"/>
  <c r="H114"/>
  <c r="F123" l="1"/>
  <c r="H51" i="1" l="1"/>
  <c r="C33" i="28"/>
  <c r="F33" s="1"/>
  <c r="G23"/>
  <c r="C7"/>
  <c r="J8" i="27"/>
  <c r="J22" s="1"/>
  <c r="H8"/>
  <c r="H22" s="1"/>
  <c r="B3"/>
  <c r="F22" l="1"/>
  <c r="F23" s="1"/>
  <c r="C15" i="28" s="1"/>
  <c r="C19" s="1"/>
  <c r="C22" s="1"/>
  <c r="C23" s="1"/>
  <c r="F30" s="1"/>
  <c r="H40" i="1" s="1"/>
  <c r="G23" i="20"/>
  <c r="H52" i="1"/>
  <c r="F126" i="4"/>
  <c r="G23" i="2" l="1"/>
  <c r="F31" i="28"/>
  <c r="F34" s="1"/>
  <c r="I40" i="1"/>
  <c r="F40" s="1"/>
  <c r="BC128" i="4" l="1"/>
  <c r="BB128"/>
  <c r="BA128"/>
  <c r="AZ128"/>
  <c r="J128"/>
  <c r="H128"/>
  <c r="J44"/>
  <c r="BC85"/>
  <c r="BB85"/>
  <c r="BA85"/>
  <c r="AZ85"/>
  <c r="AY85"/>
  <c r="J85"/>
  <c r="H85"/>
  <c r="AY128" l="1"/>
  <c r="F129"/>
  <c r="AZ8" i="22"/>
  <c r="BA8"/>
  <c r="BB8"/>
  <c r="BC8"/>
  <c r="H12"/>
  <c r="J12"/>
  <c r="AZ12"/>
  <c r="BA12"/>
  <c r="BB12"/>
  <c r="BC12"/>
  <c r="AY8" l="1"/>
  <c r="F10"/>
  <c r="AY12"/>
  <c r="J8"/>
  <c r="H8"/>
  <c r="H49" i="1" l="1"/>
  <c r="H50"/>
  <c r="H53"/>
  <c r="H54"/>
  <c r="H55"/>
  <c r="H48"/>
  <c r="F85" i="4" l="1"/>
  <c r="D17" i="20" l="1"/>
  <c r="D18"/>
  <c r="D19"/>
  <c r="D20"/>
  <c r="D21"/>
  <c r="D16"/>
  <c r="D15"/>
  <c r="BC17" i="4" l="1"/>
  <c r="BB17"/>
  <c r="BA17"/>
  <c r="AZ17"/>
  <c r="AY17"/>
  <c r="J17"/>
  <c r="H17"/>
  <c r="F17" l="1"/>
  <c r="F114"/>
  <c r="AY52"/>
  <c r="C7" i="20"/>
  <c r="B4" i="22"/>
  <c r="B3"/>
  <c r="C7" i="2"/>
  <c r="B3" i="4"/>
  <c r="F33" i="22"/>
  <c r="F61" i="4"/>
  <c r="C33" i="2"/>
  <c r="F33" s="1"/>
  <c r="AY22" i="4"/>
  <c r="H22"/>
  <c r="J22"/>
  <c r="AZ22"/>
  <c r="BA22"/>
  <c r="BB22"/>
  <c r="BC22"/>
  <c r="AY47"/>
  <c r="H47"/>
  <c r="J47"/>
  <c r="AZ47"/>
  <c r="BA47"/>
  <c r="BB47"/>
  <c r="BC47"/>
  <c r="AY46"/>
  <c r="H46"/>
  <c r="J46"/>
  <c r="AZ46"/>
  <c r="BA46"/>
  <c r="BB46"/>
  <c r="BC46"/>
  <c r="AY45"/>
  <c r="H45"/>
  <c r="J45"/>
  <c r="AZ45"/>
  <c r="BA45"/>
  <c r="BB45"/>
  <c r="BC45"/>
  <c r="AY35"/>
  <c r="H35"/>
  <c r="J35"/>
  <c r="AZ35"/>
  <c r="BA35"/>
  <c r="BB35"/>
  <c r="BC35"/>
  <c r="AY38"/>
  <c r="H38"/>
  <c r="J38"/>
  <c r="AZ38"/>
  <c r="BA38"/>
  <c r="BB38"/>
  <c r="BC38"/>
  <c r="AY40"/>
  <c r="H40"/>
  <c r="J40"/>
  <c r="AZ40"/>
  <c r="BA40"/>
  <c r="BB40"/>
  <c r="BC40"/>
  <c r="AY41"/>
  <c r="H41"/>
  <c r="J41"/>
  <c r="AZ41"/>
  <c r="BA41"/>
  <c r="BB41"/>
  <c r="BC41"/>
  <c r="AY42"/>
  <c r="H42"/>
  <c r="J42"/>
  <c r="AZ42"/>
  <c r="BA42"/>
  <c r="BB42"/>
  <c r="BC42"/>
  <c r="AY48"/>
  <c r="H48"/>
  <c r="J48"/>
  <c r="AZ48"/>
  <c r="BA48"/>
  <c r="BB48"/>
  <c r="BC48"/>
  <c r="H19"/>
  <c r="J19"/>
  <c r="AZ19"/>
  <c r="BA19"/>
  <c r="BB19"/>
  <c r="BC19"/>
  <c r="AY43"/>
  <c r="H43"/>
  <c r="J43"/>
  <c r="AZ43"/>
  <c r="BA43"/>
  <c r="BB43"/>
  <c r="BC43"/>
  <c r="H51"/>
  <c r="J51"/>
  <c r="AZ51"/>
  <c r="BA51"/>
  <c r="BB51"/>
  <c r="BC51"/>
  <c r="H52"/>
  <c r="J52"/>
  <c r="AZ52"/>
  <c r="BA52"/>
  <c r="BB52"/>
  <c r="BC52"/>
  <c r="AY53"/>
  <c r="H53"/>
  <c r="J53"/>
  <c r="AZ53"/>
  <c r="BA53"/>
  <c r="BB53"/>
  <c r="BC53"/>
  <c r="AY55"/>
  <c r="H55"/>
  <c r="J55"/>
  <c r="AZ55"/>
  <c r="BA55"/>
  <c r="BB55"/>
  <c r="BC55"/>
  <c r="AY56"/>
  <c r="H56"/>
  <c r="J56"/>
  <c r="AZ56"/>
  <c r="BA56"/>
  <c r="BB56"/>
  <c r="BC56"/>
  <c r="AY57"/>
  <c r="H57"/>
  <c r="J57"/>
  <c r="AZ57"/>
  <c r="BA57"/>
  <c r="BB57"/>
  <c r="BC57"/>
  <c r="H60"/>
  <c r="H61" s="1"/>
  <c r="J60"/>
  <c r="J61" s="1"/>
  <c r="AZ60"/>
  <c r="AZ61" s="1"/>
  <c r="BA60"/>
  <c r="BA61" s="1"/>
  <c r="BB60"/>
  <c r="BB61" s="1"/>
  <c r="BC60"/>
  <c r="BC61" s="1"/>
  <c r="F101"/>
  <c r="H87"/>
  <c r="J87"/>
  <c r="AY87"/>
  <c r="BA87"/>
  <c r="BB87"/>
  <c r="BC87"/>
  <c r="H103"/>
  <c r="J103"/>
  <c r="AY103"/>
  <c r="BA103"/>
  <c r="BB103"/>
  <c r="BC103"/>
  <c r="H126"/>
  <c r="J126"/>
  <c r="AY126"/>
  <c r="BA126"/>
  <c r="BB126"/>
  <c r="BC126"/>
  <c r="C31" i="20"/>
  <c r="C33"/>
  <c r="F33" s="1"/>
  <c r="H10" i="22"/>
  <c r="J10"/>
  <c r="AZ10"/>
  <c r="BA10"/>
  <c r="BB10"/>
  <c r="BC10"/>
  <c r="H13"/>
  <c r="J13"/>
  <c r="AZ13"/>
  <c r="BA13"/>
  <c r="BB13"/>
  <c r="BC13"/>
  <c r="AY14"/>
  <c r="H14"/>
  <c r="J14"/>
  <c r="AZ14"/>
  <c r="BA14"/>
  <c r="BB14"/>
  <c r="BC14"/>
  <c r="AY28"/>
  <c r="H28"/>
  <c r="J28"/>
  <c r="AZ28"/>
  <c r="BA28"/>
  <c r="BB28"/>
  <c r="BC28"/>
  <c r="H29"/>
  <c r="J29"/>
  <c r="AZ29"/>
  <c r="BA29"/>
  <c r="BB29"/>
  <c r="BC29"/>
  <c r="H32"/>
  <c r="H33" s="1"/>
  <c r="J32"/>
  <c r="J33" s="1"/>
  <c r="AZ32"/>
  <c r="AZ33" s="1"/>
  <c r="BA32"/>
  <c r="BA33" s="1"/>
  <c r="BB32"/>
  <c r="BB33" s="1"/>
  <c r="BC32"/>
  <c r="BC33" s="1"/>
  <c r="H35"/>
  <c r="J35"/>
  <c r="AZ35"/>
  <c r="BA35"/>
  <c r="BB35"/>
  <c r="BC35"/>
  <c r="AY36"/>
  <c r="H36"/>
  <c r="J36"/>
  <c r="AZ36"/>
  <c r="BA36"/>
  <c r="BB36"/>
  <c r="BC36"/>
  <c r="D22" i="1"/>
  <c r="G29"/>
  <c r="H29"/>
  <c r="G37"/>
  <c r="H37"/>
  <c r="H56"/>
  <c r="F26" i="22" l="1"/>
  <c r="AY35"/>
  <c r="F37"/>
  <c r="F49" i="4"/>
  <c r="AY13" i="22"/>
  <c r="AY26" s="1"/>
  <c r="AZ126" i="4"/>
  <c r="BB123"/>
  <c r="H123"/>
  <c r="BA123"/>
  <c r="AY123"/>
  <c r="BC123"/>
  <c r="J123"/>
  <c r="AZ87"/>
  <c r="AZ101" s="1"/>
  <c r="H37" i="22"/>
  <c r="J37"/>
  <c r="AY19" i="4"/>
  <c r="AY49" s="1"/>
  <c r="AZ37" i="22"/>
  <c r="H30"/>
  <c r="BA129" i="4"/>
  <c r="J129"/>
  <c r="AY60"/>
  <c r="AY61" s="1"/>
  <c r="J101"/>
  <c r="BB30" i="22"/>
  <c r="BA26"/>
  <c r="AZ129" i="4"/>
  <c r="BA30" i="22"/>
  <c r="AY32"/>
  <c r="AY33" s="1"/>
  <c r="BB37"/>
  <c r="AZ26"/>
  <c r="F30"/>
  <c r="J26"/>
  <c r="BC26"/>
  <c r="BA37"/>
  <c r="AY37"/>
  <c r="BC37"/>
  <c r="BC129" i="4"/>
  <c r="BB129"/>
  <c r="H129"/>
  <c r="AZ49"/>
  <c r="BB26" i="22"/>
  <c r="H26"/>
  <c r="AY129" i="4"/>
  <c r="H58"/>
  <c r="J30" i="22"/>
  <c r="AY29"/>
  <c r="AY30" s="1"/>
  <c r="BC30"/>
  <c r="AZ30"/>
  <c r="AY10"/>
  <c r="AZ103" i="4"/>
  <c r="BA101"/>
  <c r="BB101"/>
  <c r="BC101"/>
  <c r="H101"/>
  <c r="AY101"/>
  <c r="BB58"/>
  <c r="AZ58"/>
  <c r="J58"/>
  <c r="BC58"/>
  <c r="F58"/>
  <c r="BA58"/>
  <c r="AY51"/>
  <c r="AY58" s="1"/>
  <c r="H49"/>
  <c r="J49"/>
  <c r="BC49"/>
  <c r="BB49"/>
  <c r="BA49"/>
  <c r="F130" l="1"/>
  <c r="C15" i="2" s="1"/>
  <c r="C19" s="1"/>
  <c r="C22" s="1"/>
  <c r="F38" i="22"/>
  <c r="AZ123" i="4"/>
  <c r="C23" i="2" l="1"/>
  <c r="H38" i="1" s="1"/>
  <c r="C15" i="20"/>
  <c r="C19" s="1"/>
  <c r="C22" s="1"/>
  <c r="G41" i="1"/>
  <c r="I38" l="1"/>
  <c r="F30" i="2"/>
  <c r="F31" s="1"/>
  <c r="F34" s="1"/>
  <c r="C23" i="20"/>
  <c r="F30" s="1"/>
  <c r="F31" s="1"/>
  <c r="F34" s="1"/>
  <c r="F38" i="1" l="1"/>
  <c r="H39"/>
  <c r="H41" s="1"/>
  <c r="I19"/>
  <c r="I39" l="1"/>
  <c r="I41" s="1"/>
  <c r="H30"/>
  <c r="I20"/>
  <c r="F39" l="1"/>
  <c r="F41" s="1"/>
  <c r="I30"/>
  <c r="F30" s="1"/>
  <c r="H31"/>
  <c r="I21" s="1"/>
  <c r="I22" s="1"/>
  <c r="I23" l="1"/>
  <c r="F31"/>
  <c r="J41" s="1"/>
  <c r="I31"/>
  <c r="J30" l="1"/>
  <c r="J31"/>
</calcChain>
</file>

<file path=xl/sharedStrings.xml><?xml version="1.0" encoding="utf-8"?>
<sst xmlns="http://schemas.openxmlformats.org/spreadsheetml/2006/main" count="645" uniqueCount="269">
  <si>
    <t>Výkaz výměr stavby</t>
  </si>
  <si>
    <t xml:space="preserve">Datum: </t>
  </si>
  <si>
    <t xml:space="preserve"> </t>
  </si>
  <si>
    <t>Stavba :</t>
  </si>
  <si>
    <t xml:space="preserve">Objednatel : </t>
  </si>
  <si>
    <t>IČO :</t>
  </si>
  <si>
    <t>DIČ :</t>
  </si>
  <si>
    <t xml:space="preserve">Zhotovitel : </t>
  </si>
  <si>
    <t>Za objednatele :</t>
  </si>
  <si>
    <t>_______________</t>
  </si>
  <si>
    <t>Rozpočtové náklady</t>
  </si>
  <si>
    <t>Základ pro DPH</t>
  </si>
  <si>
    <t>%</t>
  </si>
  <si>
    <t xml:space="preserve">DPH </t>
  </si>
  <si>
    <t>Cena celkem za stavbu</t>
  </si>
  <si>
    <t>Rekapitulace stavebních objektů a provozních souborů</t>
  </si>
  <si>
    <t>Číslo a název objektu / provozního souboru</t>
  </si>
  <si>
    <t>Cena celkem</t>
  </si>
  <si>
    <t>DPH celkem</t>
  </si>
  <si>
    <t>SO 01</t>
  </si>
  <si>
    <t>Zateplení obvodového pláště</t>
  </si>
  <si>
    <t>Celkem za stavbu</t>
  </si>
  <si>
    <t>Rekapitulace stavebních rozpočtů</t>
  </si>
  <si>
    <t>Číslo objektu</t>
  </si>
  <si>
    <t>Číslo a název rozpočtu</t>
  </si>
  <si>
    <t>HZS</t>
  </si>
  <si>
    <t>Upravy povrchů vnitřní</t>
  </si>
  <si>
    <t>Úpravy povrchů vnější</t>
  </si>
  <si>
    <t>Výplně otvorů</t>
  </si>
  <si>
    <t>Konstrukce klempířské</t>
  </si>
  <si>
    <t>Ostatní</t>
  </si>
  <si>
    <t>Lešení a stavební výtahy</t>
  </si>
  <si>
    <t>Bourání konstrukcí</t>
  </si>
  <si>
    <t>Staveništní přesun hmot</t>
  </si>
  <si>
    <t>Rekapitulace vedlejších rozpočtových nákladů</t>
  </si>
  <si>
    <t>Název vedlejšího nákladu</t>
  </si>
  <si>
    <t>Ztížené výrobní podmínky</t>
  </si>
  <si>
    <t>Oborová přirážka</t>
  </si>
  <si>
    <t>Přesun stavebních kapacit</t>
  </si>
  <si>
    <t>Mimostaveništní doprava</t>
  </si>
  <si>
    <t>Zařízení staveniště</t>
  </si>
  <si>
    <t>Provoz investora</t>
  </si>
  <si>
    <t>Kompletační činnost (IČD)</t>
  </si>
  <si>
    <t>Rezerva rozpočtu</t>
  </si>
  <si>
    <t>VÝKAZ  VÝMĚR</t>
  </si>
  <si>
    <t>Rozpočet</t>
  </si>
  <si>
    <t xml:space="preserve">JKSO </t>
  </si>
  <si>
    <t>Objekt</t>
  </si>
  <si>
    <t xml:space="preserve">SKP </t>
  </si>
  <si>
    <t>Měrná jednotka</t>
  </si>
  <si>
    <t>Stavba</t>
  </si>
  <si>
    <t>Počet jednotek</t>
  </si>
  <si>
    <t>Náklady na m.j.</t>
  </si>
  <si>
    <t>Projektant</t>
  </si>
  <si>
    <t>Typ rozpočtu</t>
  </si>
  <si>
    <t>Zpracovatel projektu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</si>
  <si>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</si>
  <si>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</si>
  <si>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</si>
  <si>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</si>
  <si>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</si>
  <si>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</si>
  <si>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</si>
  <si>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Ostatní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</si>
  <si>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</si>
  <si>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</si>
  <si>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</si>
  <si>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</si>
  <si>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</si>
  <si>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</si>
  <si>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</si>
  <si>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</si>
  <si>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ZRN+HZS</t>
  </si>
  <si>
    <t>Ostatní náklady neuvedené</t>
  </si>
  <si>
    <t>ZRN+ost.náklady+HZS</t>
  </si>
  <si>
    <t>Ostatní náklady celkem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</si>
  <si>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</si>
  <si>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</si>
  <si>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</si>
  <si>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</si>
  <si>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</si>
  <si>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</si>
  <si>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</si>
  <si>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 xml:space="preserve">%  </t>
  </si>
  <si>
    <t>DPH</t>
  </si>
  <si>
    <t xml:space="preserve">% </t>
  </si>
  <si>
    <t>CENA ZA OBJEKT CELKEM</t>
  </si>
  <si>
    <t>Poznámka :</t>
  </si>
  <si>
    <t>Objekt :</t>
  </si>
  <si>
    <t>SO 01 Zateplení obvodového pláště</t>
  </si>
  <si>
    <t>Výkaz výměr</t>
  </si>
  <si>
    <t>Rozpočet:</t>
  </si>
  <si>
    <t>P.č.</t>
  </si>
  <si>
    <t>Název položky</t>
  </si>
  <si>
    <t>MJ</t>
  </si>
  <si>
    <t>množství</t>
  </si>
  <si>
    <t>cena / MJ</t>
  </si>
  <si>
    <t>celkem (Kč)</t>
  </si>
  <si>
    <t>Jednotková hmotnost</t>
  </si>
  <si>
    <t>Celková hmotnost</t>
  </si>
  <si>
    <t>Jednotková dem.hmot.</t>
  </si>
  <si>
    <t>Celková dem.hmot.</t>
  </si>
  <si>
    <t>m2</t>
  </si>
  <si>
    <t xml:space="preserve">Podkladní nátěr pod tenkovrstvé omítky </t>
  </si>
  <si>
    <t xml:space="preserve">Zakrývání výplní vnějších otvorů z lešení </t>
  </si>
  <si>
    <t>m</t>
  </si>
  <si>
    <t xml:space="preserve">Doplňky zatepl. systémů, rohová lišta s okapničkou </t>
  </si>
  <si>
    <t>Doplňky zatepl. systémů, okenní lišta s tkaninou APU</t>
  </si>
  <si>
    <t xml:space="preserve">Doplňky zatepl. systémů, podparapetní lišta s tkan </t>
  </si>
  <si>
    <t xml:space="preserve">Mytí vnějších omítek tlakovou vodou </t>
  </si>
  <si>
    <t>Celkem za</t>
  </si>
  <si>
    <t xml:space="preserve">Montáž lešení leh.řad.s podlahami,š.1,2 m, H 30 m </t>
  </si>
  <si>
    <t xml:space="preserve">Demontáž lešení leh.řad.s podlahami,š.1,2 m,H 30 m </t>
  </si>
  <si>
    <t xml:space="preserve">Montáž ochranné sítě z umělých vláken </t>
  </si>
  <si>
    <t xml:space="preserve">Demontáž ochranné sítě z umělých vláken </t>
  </si>
  <si>
    <t xml:space="preserve">Přesun hmot pro budovy z bloků výšky do 24 m </t>
  </si>
  <si>
    <t>m3</t>
  </si>
  <si>
    <t>ks</t>
  </si>
  <si>
    <t>Těsnění okenní spáry, PT páska + PP páska včetně přípravy podkladu, vyrovnání, penetrace atd</t>
  </si>
  <si>
    <t xml:space="preserve">Montáž výplní otvorů s vypěněním </t>
  </si>
  <si>
    <t xml:space="preserve">Demontáž vnitřních parapetů </t>
  </si>
  <si>
    <t>Omítka tenkovrstvá silikonová zrnitá, tloušťka vrstvy 1,5 mm</t>
  </si>
  <si>
    <t>Okapový chodník</t>
  </si>
  <si>
    <t>Vykopávky v uzavřených prostorech v hornině tř. 1 až 4</t>
  </si>
  <si>
    <t>Vodorovné přemístění výkopku hor1-4</t>
  </si>
  <si>
    <t>Nopová fólie</t>
  </si>
  <si>
    <t>Ukončovací lišta nopové fólie</t>
  </si>
  <si>
    <t>Zpětný zásyp zhutněný v uzavřených prostorech sypaninou</t>
  </si>
  <si>
    <t>Doprava lešení</t>
  </si>
  <si>
    <t>Snížení energetické náročnosti objektu</t>
  </si>
  <si>
    <t>SO 02</t>
  </si>
  <si>
    <t>Zateplovací systém, parapet, XPS tl. 30 mm zakončený stěrkou s výztužnou tkaninou - parapetní lůžka oken</t>
  </si>
  <si>
    <t>Doplňky zatepl. systémů, lišta rohová + integrovaná síťovina</t>
  </si>
  <si>
    <t>Omítka stěn dekorativní mozaiková, střednězrnná</t>
  </si>
  <si>
    <t>kpl</t>
  </si>
  <si>
    <t>Štěrkový podsyp, frakce 16 - 32 mm, tl. 200 mm</t>
  </si>
  <si>
    <t>Demontáž původních betonových dlaždic</t>
  </si>
  <si>
    <t>Montáž betonových dlaždic</t>
  </si>
  <si>
    <t>Úpravy povrchů vnitřní</t>
  </si>
  <si>
    <t>Vybourání výplní otvorů včetně odvozu a likvidace</t>
  </si>
  <si>
    <t>Poplatky za skládky a přesuny</t>
  </si>
  <si>
    <t xml:space="preserve">Poplatek za přesuny a skládku suti - výplně otvorů </t>
  </si>
  <si>
    <t xml:space="preserve">Poplatek za přesuny a skládku suti - vnitřní parapet </t>
  </si>
  <si>
    <t>Přesun hmot</t>
  </si>
  <si>
    <t>Celkem za objekt SO 01</t>
  </si>
  <si>
    <t>Zateplení střech</t>
  </si>
  <si>
    <t>dle výběru</t>
  </si>
  <si>
    <t>Příplatek za každý měsíc použití lešení - 2,5 měs.</t>
  </si>
  <si>
    <t>Příprava a očistění původní střechy</t>
  </si>
  <si>
    <t>D+M ochranné textilie a hydroizolační fólie z mPVC, tl. min. 1,5 mm vč. lišt a doplňků</t>
  </si>
  <si>
    <t>Doplňky zatepl. systémů, zakládací profil, š = 143 mm</t>
  </si>
  <si>
    <t>Zateplení ZŠ Křemže</t>
  </si>
  <si>
    <t>Městys Křemže</t>
  </si>
  <si>
    <t>Omítka vnitřního ostění z vápenosádrové malty - začištění kolem výplní+malba</t>
  </si>
  <si>
    <t>Zateplovací systém, fasáda, MW tl. 60 mm zakončený stěrkou s výztužnou tkaninou</t>
  </si>
  <si>
    <t>Bourací práce</t>
  </si>
  <si>
    <t>Demontáž lemování zdí r.š. do 330 mm</t>
  </si>
  <si>
    <t>Demontáž žlab podokapní půlkruhový, nebo čtvercový r.š. do 350 mm, včetně háků</t>
  </si>
  <si>
    <t>Demontáž kotlíků kónických do 30°</t>
  </si>
  <si>
    <t>Svislá doprava suti a vybouraných hmot za prvné podlaží</t>
  </si>
  <si>
    <t>Demontáž stávajících lapačů střešních splavenin</t>
  </si>
  <si>
    <t>Svislá doprava suti a vybouraných hmot ZKP</t>
  </si>
  <si>
    <t>t</t>
  </si>
  <si>
    <t xml:space="preserve">Demontáž dřevěného obkladu římsy </t>
  </si>
  <si>
    <t xml:space="preserve">Odvoz vybouraného materiálu na skládku </t>
  </si>
  <si>
    <t>Vnitrostaveništní vodorovná doprava vybouraného materiálu</t>
  </si>
  <si>
    <t>Nakládání suti a vybouraných hmot</t>
  </si>
  <si>
    <t>Uložení suti a ubouraného materiálu na skládku</t>
  </si>
  <si>
    <t>Poplatek za skládku</t>
  </si>
  <si>
    <t>Zateplovací systém, fasáda, EPS 70 F tl. 140 mm zakončený stěrkou s výztužnou tkaninou</t>
  </si>
  <si>
    <t>Zateplovací systém, fasáda, EPS 70 F tl. 60 mm zakončený stěrkou s výztužnou tkaninou</t>
  </si>
  <si>
    <t>Zateplovací systém, fasáda, EPS 70 F tl. 40 mm zakončený stěrkou s výztužnou tkaninou-podhledy říms</t>
  </si>
  <si>
    <t>D+M lapače střešních splavenin včetně připojení, výkopů a zemních prací</t>
  </si>
  <si>
    <t>D+M Oplechování parapetů včetně rohů z lak. Pz rš do 450 mm, lepení tmelem</t>
  </si>
  <si>
    <t>D+M Oplechování přechodu nástavby po zateplení</t>
  </si>
  <si>
    <t>D+M lemování zdí r.š. do 330 mm</t>
  </si>
  <si>
    <t>D+M Oplechování přechodu elektoskříně</t>
  </si>
  <si>
    <t>D+M střešní krytiny trapézový lak. PZ plech</t>
  </si>
  <si>
    <t xml:space="preserve">Kompletní nátěr mříží </t>
  </si>
  <si>
    <t>Poplatek za přesuny nového materiálu (staveništní+mimostaveništní)</t>
  </si>
  <si>
    <t>Poplatky za přesuny</t>
  </si>
  <si>
    <t>Konstukce zámečnické</t>
  </si>
  <si>
    <t>demontáž+D+M nové větrací mřížky na fasádě 200/200 mm</t>
  </si>
  <si>
    <t>Úprava stávajících ocelových schodišť pro provedení zateplení</t>
  </si>
  <si>
    <t>Demontáž střešní krytiny plastové</t>
  </si>
  <si>
    <t>D+M žlab okapní půlkruhový r.š. do 450 mm, včetně háků</t>
  </si>
  <si>
    <t>Zateplovací systém, fasáda, EPS 70 F tl. 140 mm zakončený stěrkou s výztužnou tkaninou-na soklu</t>
  </si>
  <si>
    <t>Zateplovací systém, fasáda, XPS  tl. 140 mm zakončený stěrkou s výztužnou tkaninou-pod zemí</t>
  </si>
  <si>
    <t>Zateplovací systém, fasáda, XPS  tl. 140 mm zakončený stěrkou s výztužnou tkaninou-nad zemí</t>
  </si>
  <si>
    <t>Zateplovací systém, fasáda, XPS  tl. 60 mm zakončený stěrkou s výztužnou tkaninou-pod zemí</t>
  </si>
  <si>
    <t>Zateplovací systém, fasáda, XPS tl. 60 mm zakončený stěrkou s výztužnou tkaninou-nad zemí</t>
  </si>
  <si>
    <t>Zateplovací systém, strop, MW tl. 60 mm zakončený stěrkou s výztužnou tkaninou a štukem s malbou</t>
  </si>
  <si>
    <t>Zateplovací systém, ostění, nadpraží EPS 70 F tl. 30 mm zakončený stěrkou s výztužnou tkaninou</t>
  </si>
  <si>
    <t>Zateplovací systém, ostění i nadpraží XPS 70 F tl. 30 mm zakončený stěrkou s výztužnou tkaninou</t>
  </si>
  <si>
    <t>Stěrka s výztužnou tkaninou</t>
  </si>
  <si>
    <t>D+M podhledy říms z OSB desky tl. 18 mm</t>
  </si>
  <si>
    <t>Demontáž krytiny - hladká tabule sklon do 30° plocha do 25 m2</t>
  </si>
  <si>
    <t>D+M okapního plechu, lak. Pz rš do 330 mm</t>
  </si>
  <si>
    <t>Zateplení střech a stropu</t>
  </si>
  <si>
    <t>SO 03</t>
  </si>
  <si>
    <t>Zateplení střechy</t>
  </si>
  <si>
    <t xml:space="preserve">SO 03 Zateplení střechy a stropu </t>
  </si>
  <si>
    <t xml:space="preserve"> Výplně otvorů</t>
  </si>
  <si>
    <t>Celkem za SO 02</t>
  </si>
  <si>
    <t>Celkem za SO 03</t>
  </si>
  <si>
    <t>Zateplení střechy a stropů</t>
  </si>
  <si>
    <t>bm</t>
  </si>
  <si>
    <t>Dodávka dlaždic betonových, 500 x 500 mm pro výměnu a zhotovení nového chodníku</t>
  </si>
  <si>
    <t>Demontáž oplechování parapetů r.š. do 330 mm - plechové</t>
  </si>
  <si>
    <t>Demontáž oplechování parapetů r.š. do 330 mm - keramické</t>
  </si>
  <si>
    <t>Zpětná montáž okapních svodů</t>
  </si>
  <si>
    <t xml:space="preserve">Demontáž+zpětná montáž dělící stěny </t>
  </si>
  <si>
    <t>Sanace povrchu zdiva maltou tl.do 3 cm odhad 3% bude účtováno dle skutečnosti</t>
  </si>
  <si>
    <t>Omítka jádrová cementová vnější, tl. 1 - 5 cm - výplň stávajícího kamenného soklu(včetně podkladní podhozové vrstvy)</t>
  </si>
  <si>
    <t>Vyrovnání největších výčnělků na ploše kamenného soklu otlučením-předpoklad 25%</t>
  </si>
  <si>
    <t>Vyrovnání ploch s kabřincovým obkladem do líce hlavních ploch - EPS 70 F 10 mm (plochy odskočené vůči hlavním plochám fasády)</t>
  </si>
  <si>
    <t>Otlučení omítek vápenocementových tl. 2 cm na podklad</t>
  </si>
  <si>
    <t>Sanační omítka smíšeného zdiva včetně (včetně podkladní podhozové vrstvy) - tl. 2 cm</t>
  </si>
  <si>
    <t>Otlučení vnějších omítek ostění a nadpraží s žaluziemi tl. 30 mm (včetně začištění před KZS)</t>
  </si>
  <si>
    <t>Demontáž a zpětná montáž drobných prvků na fasádě (držáky, cedule, osvětlení, kamery, jednotka VZT,….)</t>
  </si>
  <si>
    <t>Demontáž vnějších zastiňovacích žaluzií na oknech</t>
  </si>
  <si>
    <t>Zpětná montáž vnějších zastiňovacích žaluzií na oknech</t>
  </si>
  <si>
    <t>Demontáž+zpětná montáž a nátěr žebříku a lávky na komíně</t>
  </si>
  <si>
    <t xml:space="preserve">Doplojení stávajícíh svodů D+M okapních svodů z lak. Pozink. Plechu DN 120 mm </t>
  </si>
  <si>
    <t>D+M Oplechování stříšek nad vstupem z lak. pozink. Plechu-tabulová krytina hladká</t>
  </si>
  <si>
    <t>Demontáž a zpětná montáž mříží včetně zámečnické úpravy po provedení zateplení</t>
  </si>
  <si>
    <t>Nátěr ocelových dvířek na fasádě</t>
  </si>
  <si>
    <t>Vyčištění budov občanské vybavenosti při výšce podlaží do 4 m</t>
  </si>
  <si>
    <t>D+M krycích dvířek plastových 200/200 mm</t>
  </si>
  <si>
    <t>D+M krycích dvířek plastových 400/400 mm</t>
  </si>
  <si>
    <t>Zdivo z porobetonových tvárnic š. 200 mm</t>
  </si>
  <si>
    <t>Oplechování horní hrany vystupující plochy fasády lak. Pozink. Plech r.š. 450 mm</t>
  </si>
  <si>
    <t>Oplechování horní hrany zídky schodiště lak. Pozink. Plech r.š. 450 mm</t>
  </si>
  <si>
    <t>Sanace schodiště</t>
  </si>
  <si>
    <t>Očištění povrchu podesty a stupňů</t>
  </si>
  <si>
    <t>Sanace povrchu betonových stupňů a podesty (včetně ubourání nesoudržných částí, dobetonování chybějících částí stupňů)</t>
  </si>
  <si>
    <t>D+M stěrkové hydroizolace, včetně systémových prvků</t>
  </si>
  <si>
    <t>D+M mrazuvzdorné, protiskuzné dlažby, včetně rohových lišt</t>
  </si>
  <si>
    <t xml:space="preserve">D+M zděné stěny z pálených cihel plných na MVC </t>
  </si>
  <si>
    <t>Zbourání boční zídky schodiště (zdivo smíšené tl. 450 mm)</t>
  </si>
  <si>
    <t>D+M překladu keramického 145/70/1500</t>
  </si>
  <si>
    <t>Úprava původní plechové střechy (rozříznutí vyboulených plechů+přeplátování asfaltovým pásem a přikotvení)</t>
  </si>
  <si>
    <t>D + M EPS 150 S tl. 30 mm-mezi falci</t>
  </si>
  <si>
    <t>D + M EPS 100 S tl. 70 mm</t>
  </si>
  <si>
    <t>D + M EPS 100 S tl. 100 mm</t>
  </si>
  <si>
    <t>Provedení ukončení střechy viz. detal A (izolace, folie+textilie, systémové lišty, OSB deska, kotvení)</t>
  </si>
  <si>
    <t>Provedení ukončení střechy viz. detal B (izolace, folie+textilie, systémové lišty, OSB deska, kotvení, závetrná lišta)</t>
  </si>
  <si>
    <t>Provedení ukončení střechy viz. detal C (izolace, folie+textilie, systémové lišty, OSB deska, kotvení, závetrná lišta)</t>
  </si>
  <si>
    <t>Provedení ukončení střechy viz. detal D (izolace, folie+textilie, systémové lišty, OSB deska, kotvení, okapnice, zadlabání háků)</t>
  </si>
  <si>
    <t>Provedení ukončení střechy viz. detal E (izolace, folie+textilie, systémové lišty,  kotvení, poplast. pásek, parotěsná zábrana)</t>
  </si>
  <si>
    <t>Úprava izolace kolem komínu</t>
  </si>
  <si>
    <t>Hromosvod překotvení + výměna svodů a podpěr + revize (včetně rozvodů na ploché střeše)</t>
  </si>
  <si>
    <t>D+M Asfaltového pásu + včetně pentetrace</t>
  </si>
  <si>
    <t>A - Okno plastové, rozměr 750 x 750 mm vč. vnitřního plastového parapetu, Uw=1,2W/m2K</t>
  </si>
  <si>
    <t>B - Okno plastové, rozměr 4800 x 2800 mm vč. vnitřního plastového parapetu,Uw=1,2W/m2K</t>
  </si>
  <si>
    <t>C - Portál hliníkový, rozměr 4800 x 2800 mm vč. vnitřního plastového parapetu se vstupními dveřmi (dveře vykázány samostatnou položkou-pol.D),Uw=1,2W/m2K</t>
  </si>
  <si>
    <t>D - Dveře hliníkové rozměr 1760x 2060 mm vč. samozavírače, aretace, panikového zámku a el. vrátného, Ud=1,2W/m2K</t>
  </si>
  <si>
    <t>E - Okno plastové, rozměr 1200 x 400 mm vč. vnitřního plastového parapetu,Uw=1,2W/m2K</t>
  </si>
  <si>
    <t>F - Okno plastové, rozměr 900 x 550 mm vč. vnitřního plastového parapetu, Uw=1,2W/m2K</t>
  </si>
  <si>
    <t>G - Okno plastové, rozměr 900 x 600 mm vč. vnitřního plastového parapetu,Uw=1,2W/m2K</t>
  </si>
  <si>
    <t>H - Dveře plastové, rozměr 870 x 2080 mm vč. samozavírače, aretace, Ud=1,7W/m2K</t>
  </si>
  <si>
    <t>H.1 - Dveře plastové, rozměr 1000 x 2000 mm vč. samozavírače, aretace, Ud=1,7W/m2K</t>
  </si>
  <si>
    <t>I - Okno plastové, rozměr 1600 x 1650 mm  vč. vnitřního plastového parapetu,Uw=1,2W/m2K</t>
  </si>
  <si>
    <t>J - Okno plastové, rozměr 1650 x 550 mm  vč. vnitřního plastového parapetu, Uw=1,2W/m2K</t>
  </si>
  <si>
    <t>H.2 - Dveře plastové, rozměr 1070 x 1240 mm vč. samozavírače, aretace, Uw=1,2W/m2K</t>
  </si>
  <si>
    <t>Příplatek za každý měsíc použití sítí - 2,5 měsíce</t>
  </si>
  <si>
    <t>Demontáž trouby kruhové průměr 250 mm</t>
  </si>
  <si>
    <t>D+M okapních svodů z lak. pozink. Plechu DN 250 mm</t>
  </si>
  <si>
    <t>Demontáž oplechování atik ploché střechy</t>
  </si>
</sst>
</file>

<file path=xl/styles.xml><?xml version="1.0" encoding="utf-8"?>
<styleSheet xmlns="http://schemas.openxmlformats.org/spreadsheetml/2006/main">
  <numFmts count="5">
    <numFmt numFmtId="164" formatCode="0.0%"/>
    <numFmt numFmtId="165" formatCode="0.0"/>
    <numFmt numFmtId="166" formatCode="dd/mm/yy"/>
    <numFmt numFmtId="167" formatCode="#,##0&quot; Kč&quot;"/>
    <numFmt numFmtId="168" formatCode="0.00000"/>
  </numFmts>
  <fonts count="18"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u/>
      <sz val="10"/>
      <name val="Arial"/>
      <family val="2"/>
      <charset val="238"/>
    </font>
    <font>
      <sz val="10"/>
      <color indexed="9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/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5" fillId="0" borderId="0"/>
    <xf numFmtId="0" fontId="1" fillId="0" borderId="0"/>
    <xf numFmtId="0" fontId="16" fillId="0" borderId="0"/>
  </cellStyleXfs>
  <cellXfs count="42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49" fontId="1" fillId="0" borderId="0" xfId="0" applyNumberFormat="1" applyFont="1"/>
    <xf numFmtId="0" fontId="5" fillId="0" borderId="0" xfId="0" applyFont="1" applyAlignment="1">
      <alignment horizontal="righ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2" borderId="1" xfId="0" applyFont="1" applyFill="1" applyBorder="1" applyAlignment="1">
      <alignment horizontal="right" wrapText="1"/>
    </xf>
    <xf numFmtId="0" fontId="1" fillId="2" borderId="2" xfId="0" applyFont="1" applyFill="1" applyBorder="1" applyAlignment="1"/>
    <xf numFmtId="0" fontId="4" fillId="2" borderId="2" xfId="0" applyFont="1" applyFill="1" applyBorder="1" applyAlignment="1">
      <alignment horizontal="right" wrapText="1"/>
    </xf>
    <xf numFmtId="0" fontId="4" fillId="2" borderId="3" xfId="0" applyFont="1" applyFill="1" applyBorder="1" applyAlignment="1">
      <alignment horizontal="right" vertical="center"/>
    </xf>
    <xf numFmtId="0" fontId="4" fillId="3" borderId="0" xfId="0" applyFont="1" applyFill="1" applyBorder="1" applyAlignment="1">
      <alignment horizontal="right" wrapText="1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" fontId="1" fillId="0" borderId="0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4" fontId="1" fillId="0" borderId="6" xfId="0" applyNumberFormat="1" applyFont="1" applyBorder="1" applyAlignment="1">
      <alignment horizontal="right" vertical="center"/>
    </xf>
    <xf numFmtId="4" fontId="1" fillId="0" borderId="7" xfId="0" applyNumberFormat="1" applyFont="1" applyBorder="1" applyAlignment="1">
      <alignment horizontal="right" vertical="center"/>
    </xf>
    <xf numFmtId="4" fontId="1" fillId="3" borderId="0" xfId="0" applyNumberFormat="1" applyFont="1" applyFill="1" applyBorder="1" applyAlignment="1">
      <alignment vertical="center"/>
    </xf>
    <xf numFmtId="4" fontId="1" fillId="0" borderId="4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horizontal="right" vertical="center"/>
    </xf>
    <xf numFmtId="4" fontId="1" fillId="0" borderId="8" xfId="0" applyNumberFormat="1" applyFont="1" applyBorder="1" applyAlignment="1">
      <alignment horizontal="right" vertical="center"/>
    </xf>
    <xf numFmtId="4" fontId="1" fillId="0" borderId="9" xfId="0" applyNumberFormat="1" applyFont="1" applyBorder="1" applyAlignment="1">
      <alignment horizontal="right" vertical="center"/>
    </xf>
    <xf numFmtId="0" fontId="6" fillId="4" borderId="1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4" fontId="6" fillId="4" borderId="10" xfId="0" applyNumberFormat="1" applyFont="1" applyFill="1" applyBorder="1" applyAlignment="1">
      <alignment horizontal="right" vertical="center"/>
    </xf>
    <xf numFmtId="4" fontId="6" fillId="4" borderId="11" xfId="0" applyNumberFormat="1" applyFont="1" applyFill="1" applyBorder="1" applyAlignment="1">
      <alignment horizontal="right" vertical="center"/>
    </xf>
    <xf numFmtId="4" fontId="7" fillId="3" borderId="0" xfId="0" applyNumberFormat="1" applyFont="1" applyFill="1" applyBorder="1" applyAlignment="1">
      <alignment vertical="center"/>
    </xf>
    <xf numFmtId="0" fontId="2" fillId="0" borderId="0" xfId="0" applyFont="1" applyAlignment="1">
      <alignment horizontal="center"/>
    </xf>
    <xf numFmtId="4" fontId="1" fillId="0" borderId="0" xfId="0" applyNumberFormat="1" applyFont="1"/>
    <xf numFmtId="0" fontId="4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7" xfId="0" applyFont="1" applyBorder="1"/>
    <xf numFmtId="164" fontId="3" fillId="0" borderId="13" xfId="0" applyNumberFormat="1" applyFont="1" applyBorder="1"/>
    <xf numFmtId="3" fontId="4" fillId="0" borderId="14" xfId="0" applyNumberFormat="1" applyFont="1" applyBorder="1" applyAlignment="1">
      <alignment horizontal="right"/>
    </xf>
    <xf numFmtId="3" fontId="3" fillId="0" borderId="13" xfId="0" applyNumberFormat="1" applyFont="1" applyBorder="1" applyAlignment="1">
      <alignment horizontal="right"/>
    </xf>
    <xf numFmtId="3" fontId="3" fillId="0" borderId="14" xfId="0" applyNumberFormat="1" applyFont="1" applyBorder="1" applyAlignment="1">
      <alignment horizontal="right"/>
    </xf>
    <xf numFmtId="165" fontId="1" fillId="0" borderId="15" xfId="0" applyNumberFormat="1" applyFont="1" applyBorder="1"/>
    <xf numFmtId="0" fontId="4" fillId="4" borderId="1" xfId="0" applyFont="1" applyFill="1" applyBorder="1" applyAlignment="1">
      <alignment vertical="center"/>
    </xf>
    <xf numFmtId="49" fontId="4" fillId="4" borderId="2" xfId="0" applyNumberFormat="1" applyFont="1" applyFill="1" applyBorder="1" applyAlignment="1">
      <alignment horizontal="left" vertical="center"/>
    </xf>
    <xf numFmtId="0" fontId="4" fillId="4" borderId="2" xfId="0" applyFont="1" applyFill="1" applyBorder="1" applyAlignment="1">
      <alignment vertical="center"/>
    </xf>
    <xf numFmtId="164" fontId="3" fillId="4" borderId="3" xfId="0" applyNumberFormat="1" applyFont="1" applyFill="1" applyBorder="1"/>
    <xf numFmtId="3" fontId="4" fillId="4" borderId="12" xfId="0" applyNumberFormat="1" applyFont="1" applyFill="1" applyBorder="1" applyAlignment="1">
      <alignment horizontal="right" vertical="center"/>
    </xf>
    <xf numFmtId="165" fontId="4" fillId="4" borderId="12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top" wrapText="1"/>
    </xf>
    <xf numFmtId="3" fontId="3" fillId="0" borderId="5" xfId="0" applyNumberFormat="1" applyFont="1" applyBorder="1" applyAlignment="1">
      <alignment horizontal="right"/>
    </xf>
    <xf numFmtId="0" fontId="3" fillId="0" borderId="0" xfId="0" applyFont="1" applyBorder="1"/>
    <xf numFmtId="3" fontId="4" fillId="4" borderId="3" xfId="0" applyNumberFormat="1" applyFont="1" applyFill="1" applyBorder="1" applyAlignment="1">
      <alignment horizontal="right" vertical="center"/>
    </xf>
    <xf numFmtId="49" fontId="3" fillId="0" borderId="4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164" fontId="3" fillId="0" borderId="7" xfId="0" applyNumberFormat="1" applyFont="1" applyBorder="1"/>
    <xf numFmtId="3" fontId="4" fillId="0" borderId="7" xfId="0" applyNumberFormat="1" applyFont="1" applyBorder="1" applyAlignment="1">
      <alignment horizontal="right"/>
    </xf>
    <xf numFmtId="164" fontId="3" fillId="0" borderId="0" xfId="0" applyNumberFormat="1" applyFont="1" applyBorder="1"/>
    <xf numFmtId="3" fontId="4" fillId="0" borderId="0" xfId="0" applyNumberFormat="1" applyFont="1" applyBorder="1" applyAlignment="1">
      <alignment horizontal="right"/>
    </xf>
    <xf numFmtId="164" fontId="3" fillId="4" borderId="2" xfId="0" applyNumberFormat="1" applyFont="1" applyFill="1" applyBorder="1"/>
    <xf numFmtId="3" fontId="4" fillId="4" borderId="2" xfId="0" applyNumberFormat="1" applyFont="1" applyFill="1" applyBorder="1" applyAlignment="1">
      <alignment horizontal="right" vertical="center"/>
    </xf>
    <xf numFmtId="0" fontId="7" fillId="2" borderId="16" xfId="0" applyFont="1" applyFill="1" applyBorder="1" applyAlignment="1">
      <alignment horizontal="left"/>
    </xf>
    <xf numFmtId="0" fontId="3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/>
    </xf>
    <xf numFmtId="0" fontId="3" fillId="0" borderId="19" xfId="0" applyFont="1" applyBorder="1"/>
    <xf numFmtId="49" fontId="3" fillId="0" borderId="20" xfId="0" applyNumberFormat="1" applyFont="1" applyBorder="1" applyAlignment="1">
      <alignment horizontal="left"/>
    </xf>
    <xf numFmtId="0" fontId="1" fillId="0" borderId="21" xfId="0" applyFont="1" applyBorder="1"/>
    <xf numFmtId="0" fontId="3" fillId="0" borderId="3" xfId="0" applyFont="1" applyBorder="1"/>
    <xf numFmtId="0" fontId="3" fillId="0" borderId="2" xfId="0" applyFont="1" applyBorder="1"/>
    <xf numFmtId="0" fontId="3" fillId="0" borderId="12" xfId="0" applyFont="1" applyBorder="1"/>
    <xf numFmtId="0" fontId="3" fillId="0" borderId="22" xfId="0" applyFont="1" applyBorder="1" applyAlignment="1">
      <alignment horizontal="left"/>
    </xf>
    <xf numFmtId="0" fontId="7" fillId="0" borderId="21" xfId="0" applyFont="1" applyBorder="1"/>
    <xf numFmtId="49" fontId="3" fillId="0" borderId="22" xfId="0" applyNumberFormat="1" applyFont="1" applyBorder="1" applyAlignment="1">
      <alignment horizontal="left"/>
    </xf>
    <xf numFmtId="49" fontId="7" fillId="2" borderId="21" xfId="0" applyNumberFormat="1" applyFont="1" applyFill="1" applyBorder="1"/>
    <xf numFmtId="49" fontId="1" fillId="2" borderId="3" xfId="0" applyNumberFormat="1" applyFont="1" applyFill="1" applyBorder="1"/>
    <xf numFmtId="0" fontId="7" fillId="2" borderId="2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3" fillId="0" borderId="12" xfId="0" applyFont="1" applyFill="1" applyBorder="1"/>
    <xf numFmtId="3" fontId="3" fillId="0" borderId="22" xfId="0" applyNumberFormat="1" applyFont="1" applyBorder="1" applyAlignment="1">
      <alignment horizontal="left"/>
    </xf>
    <xf numFmtId="0" fontId="1" fillId="0" borderId="0" xfId="0" applyFont="1" applyFill="1"/>
    <xf numFmtId="49" fontId="7" fillId="2" borderId="23" xfId="0" applyNumberFormat="1" applyFont="1" applyFill="1" applyBorder="1"/>
    <xf numFmtId="49" fontId="1" fillId="2" borderId="5" xfId="0" applyNumberFormat="1" applyFont="1" applyFill="1" applyBorder="1"/>
    <xf numFmtId="0" fontId="7" fillId="2" borderId="0" xfId="0" applyFont="1" applyFill="1" applyBorder="1"/>
    <xf numFmtId="0" fontId="1" fillId="2" borderId="0" xfId="0" applyFont="1" applyFill="1" applyBorder="1"/>
    <xf numFmtId="49" fontId="3" fillId="0" borderId="12" xfId="0" applyNumberFormat="1" applyFont="1" applyBorder="1" applyAlignment="1">
      <alignment horizontal="left"/>
    </xf>
    <xf numFmtId="0" fontId="3" fillId="0" borderId="24" xfId="0" applyFont="1" applyBorder="1"/>
    <xf numFmtId="0" fontId="3" fillId="0" borderId="12" xfId="0" applyNumberFormat="1" applyFont="1" applyBorder="1"/>
    <xf numFmtId="0" fontId="3" fillId="0" borderId="25" xfId="0" applyNumberFormat="1" applyFont="1" applyBorder="1" applyAlignment="1">
      <alignment horizontal="left"/>
    </xf>
    <xf numFmtId="0" fontId="1" fillId="0" borderId="0" xfId="0" applyNumberFormat="1" applyFont="1" applyBorder="1"/>
    <xf numFmtId="0" fontId="1" fillId="0" borderId="0" xfId="0" applyNumberFormat="1" applyFont="1"/>
    <xf numFmtId="0" fontId="3" fillId="0" borderId="25" xfId="0" applyFont="1" applyBorder="1" applyAlignment="1">
      <alignment horizontal="left"/>
    </xf>
    <xf numFmtId="0" fontId="1" fillId="0" borderId="0" xfId="0" applyFont="1" applyBorder="1"/>
    <xf numFmtId="0" fontId="3" fillId="0" borderId="12" xfId="0" applyFont="1" applyFill="1" applyBorder="1" applyAlignment="1"/>
    <xf numFmtId="0" fontId="3" fillId="0" borderId="25" xfId="0" applyFont="1" applyFill="1" applyBorder="1" applyAlignment="1"/>
    <xf numFmtId="0" fontId="1" fillId="0" borderId="0" xfId="0" applyFont="1" applyFill="1" applyBorder="1" applyAlignment="1"/>
    <xf numFmtId="0" fontId="3" fillId="0" borderId="12" xfId="0" applyFont="1" applyBorder="1" applyAlignment="1"/>
    <xf numFmtId="0" fontId="3" fillId="0" borderId="25" xfId="0" applyFont="1" applyBorder="1" applyAlignment="1"/>
    <xf numFmtId="3" fontId="1" fillId="0" borderId="0" xfId="0" applyNumberFormat="1" applyFont="1"/>
    <xf numFmtId="0" fontId="3" fillId="0" borderId="21" xfId="0" applyFont="1" applyBorder="1"/>
    <xf numFmtId="0" fontId="3" fillId="0" borderId="19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7" fillId="2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27" xfId="0" applyFont="1" applyFill="1" applyBorder="1" applyAlignment="1">
      <alignment horizontal="center"/>
    </xf>
    <xf numFmtId="0" fontId="1" fillId="0" borderId="28" xfId="0" applyFont="1" applyBorder="1"/>
    <xf numFmtId="0" fontId="1" fillId="0" borderId="29" xfId="0" applyFont="1" applyBorder="1"/>
    <xf numFmtId="3" fontId="1" fillId="0" borderId="20" xfId="0" applyNumberFormat="1" applyFont="1" applyBorder="1"/>
    <xf numFmtId="3" fontId="1" fillId="0" borderId="18" xfId="0" applyNumberFormat="1" applyFont="1" applyBorder="1"/>
    <xf numFmtId="0" fontId="1" fillId="0" borderId="17" xfId="0" applyFont="1" applyBorder="1"/>
    <xf numFmtId="3" fontId="1" fillId="0" borderId="2" xfId="0" applyNumberFormat="1" applyFont="1" applyBorder="1"/>
    <xf numFmtId="0" fontId="1" fillId="0" borderId="3" xfId="0" applyFont="1" applyBorder="1"/>
    <xf numFmtId="0" fontId="1" fillId="0" borderId="30" xfId="0" applyFont="1" applyBorder="1"/>
    <xf numFmtId="0" fontId="1" fillId="0" borderId="29" xfId="0" applyFont="1" applyBorder="1" applyAlignment="1">
      <alignment shrinkToFit="1"/>
    </xf>
    <xf numFmtId="0" fontId="1" fillId="0" borderId="31" xfId="0" applyFont="1" applyBorder="1"/>
    <xf numFmtId="0" fontId="1" fillId="0" borderId="23" xfId="0" applyFont="1" applyBorder="1"/>
    <xf numFmtId="3" fontId="1" fillId="0" borderId="32" xfId="0" applyNumberFormat="1" applyFont="1" applyBorder="1"/>
    <xf numFmtId="0" fontId="1" fillId="0" borderId="33" xfId="0" applyFont="1" applyBorder="1"/>
    <xf numFmtId="3" fontId="1" fillId="0" borderId="34" xfId="0" applyNumberFormat="1" applyFont="1" applyBorder="1"/>
    <xf numFmtId="0" fontId="1" fillId="0" borderId="35" xfId="0" applyFont="1" applyBorder="1"/>
    <xf numFmtId="0" fontId="7" fillId="2" borderId="16" xfId="0" applyFont="1" applyFill="1" applyBorder="1"/>
    <xf numFmtId="0" fontId="7" fillId="2" borderId="18" xfId="0" applyFont="1" applyFill="1" applyBorder="1"/>
    <xf numFmtId="0" fontId="7" fillId="2" borderId="17" xfId="0" applyFont="1" applyFill="1" applyBorder="1"/>
    <xf numFmtId="0" fontId="7" fillId="2" borderId="36" xfId="0" applyFont="1" applyFill="1" applyBorder="1"/>
    <xf numFmtId="0" fontId="7" fillId="2" borderId="37" xfId="0" applyFont="1" applyFill="1" applyBorder="1"/>
    <xf numFmtId="0" fontId="1" fillId="0" borderId="5" xfId="0" applyFont="1" applyBorder="1" applyAlignment="1">
      <alignment horizontal="right"/>
    </xf>
    <xf numFmtId="0" fontId="1" fillId="0" borderId="4" xfId="0" applyFont="1" applyBorder="1"/>
    <xf numFmtId="0" fontId="1" fillId="0" borderId="38" xfId="0" applyFont="1" applyBorder="1"/>
    <xf numFmtId="0" fontId="1" fillId="0" borderId="0" xfId="0" applyFont="1" applyBorder="1" applyAlignment="1">
      <alignment horizontal="right"/>
    </xf>
    <xf numFmtId="14" fontId="1" fillId="0" borderId="5" xfId="0" applyNumberFormat="1" applyFont="1" applyBorder="1" applyAlignment="1">
      <alignment horizontal="right"/>
    </xf>
    <xf numFmtId="166" fontId="1" fillId="0" borderId="0" xfId="0" applyNumberFormat="1" applyFont="1" applyBorder="1"/>
    <xf numFmtId="0" fontId="1" fillId="0" borderId="5" xfId="0" applyFont="1" applyBorder="1"/>
    <xf numFmtId="0" fontId="1" fillId="0" borderId="0" xfId="0" applyFont="1" applyFill="1" applyBorder="1"/>
    <xf numFmtId="0" fontId="1" fillId="0" borderId="39" xfId="0" applyFont="1" applyBorder="1"/>
    <xf numFmtId="0" fontId="1" fillId="0" borderId="40" xfId="0" applyFont="1" applyBorder="1"/>
    <xf numFmtId="0" fontId="1" fillId="0" borderId="41" xfId="0" applyFont="1" applyBorder="1"/>
    <xf numFmtId="0" fontId="1" fillId="0" borderId="7" xfId="0" applyFont="1" applyBorder="1"/>
    <xf numFmtId="165" fontId="1" fillId="0" borderId="13" xfId="0" applyNumberFormat="1" applyFont="1" applyBorder="1" applyAlignment="1">
      <alignment horizontal="right"/>
    </xf>
    <xf numFmtId="0" fontId="1" fillId="0" borderId="13" xfId="0" applyFont="1" applyBorder="1"/>
    <xf numFmtId="0" fontId="1" fillId="0" borderId="2" xfId="0" applyFont="1" applyBorder="1"/>
    <xf numFmtId="165" fontId="1" fillId="0" borderId="3" xfId="0" applyNumberFormat="1" applyFont="1" applyBorder="1" applyAlignment="1">
      <alignment horizontal="right"/>
    </xf>
    <xf numFmtId="0" fontId="6" fillId="2" borderId="33" xfId="0" applyFont="1" applyFill="1" applyBorder="1"/>
    <xf numFmtId="0" fontId="6" fillId="2" borderId="34" xfId="0" applyFont="1" applyFill="1" applyBorder="1"/>
    <xf numFmtId="0" fontId="6" fillId="2" borderId="35" xfId="0" applyFont="1" applyFill="1" applyBorder="1"/>
    <xf numFmtId="0" fontId="6" fillId="0" borderId="0" xfId="0" applyFont="1"/>
    <xf numFmtId="0" fontId="1" fillId="0" borderId="0" xfId="0" applyFont="1" applyAlignment="1">
      <alignment vertical="top" wrapText="1"/>
    </xf>
    <xf numFmtId="0" fontId="1" fillId="0" borderId="0" xfId="1" applyFont="1"/>
    <xf numFmtId="0" fontId="1" fillId="0" borderId="0" xfId="1" applyFont="1" applyAlignment="1"/>
    <xf numFmtId="0" fontId="3" fillId="2" borderId="12" xfId="1" applyFont="1" applyFill="1" applyBorder="1" applyAlignment="1">
      <alignment horizontal="center" wrapText="1"/>
    </xf>
    <xf numFmtId="0" fontId="1" fillId="0" borderId="6" xfId="1" applyNumberFormat="1" applyFont="1" applyFill="1" applyBorder="1"/>
    <xf numFmtId="0" fontId="1" fillId="0" borderId="13" xfId="1" applyNumberFormat="1" applyFont="1" applyFill="1" applyBorder="1"/>
    <xf numFmtId="0" fontId="1" fillId="0" borderId="6" xfId="1" applyFont="1" applyFill="1" applyBorder="1"/>
    <xf numFmtId="0" fontId="1" fillId="0" borderId="13" xfId="1" applyFont="1" applyFill="1" applyBorder="1"/>
    <xf numFmtId="0" fontId="11" fillId="0" borderId="0" xfId="1" applyFont="1"/>
    <xf numFmtId="168" fontId="8" fillId="0" borderId="14" xfId="1" applyNumberFormat="1" applyFont="1" applyBorder="1"/>
    <xf numFmtId="4" fontId="8" fillId="0" borderId="13" xfId="1" applyNumberFormat="1" applyFont="1" applyBorder="1"/>
    <xf numFmtId="0" fontId="1" fillId="2" borderId="2" xfId="1" applyFont="1" applyFill="1" applyBorder="1"/>
    <xf numFmtId="4" fontId="7" fillId="2" borderId="3" xfId="1" applyNumberFormat="1" applyFont="1" applyFill="1" applyBorder="1"/>
    <xf numFmtId="3" fontId="1" fillId="0" borderId="0" xfId="1" applyNumberFormat="1" applyFont="1"/>
    <xf numFmtId="0" fontId="13" fillId="0" borderId="0" xfId="1" applyFont="1" applyAlignment="1"/>
    <xf numFmtId="0" fontId="13" fillId="0" borderId="0" xfId="1" applyFont="1" applyBorder="1" applyAlignment="1"/>
    <xf numFmtId="4" fontId="1" fillId="0" borderId="0" xfId="1" applyNumberFormat="1" applyFont="1"/>
    <xf numFmtId="4" fontId="1" fillId="0" borderId="0" xfId="0" applyNumberFormat="1" applyFont="1" applyFill="1"/>
    <xf numFmtId="10" fontId="7" fillId="0" borderId="0" xfId="0" applyNumberFormat="1" applyFont="1" applyFill="1"/>
    <xf numFmtId="3" fontId="1" fillId="0" borderId="16" xfId="0" applyNumberFormat="1" applyFont="1" applyBorder="1"/>
    <xf numFmtId="3" fontId="1" fillId="0" borderId="21" xfId="0" applyNumberFormat="1" applyFont="1" applyBorder="1"/>
    <xf numFmtId="0" fontId="10" fillId="0" borderId="0" xfId="1" applyFont="1" applyAlignment="1"/>
    <xf numFmtId="0" fontId="7" fillId="0" borderId="42" xfId="1" applyFont="1" applyBorder="1" applyAlignment="1"/>
    <xf numFmtId="0" fontId="1" fillId="0" borderId="42" xfId="1" applyFont="1" applyBorder="1" applyAlignment="1"/>
    <xf numFmtId="0" fontId="3" fillId="0" borderId="44" xfId="1" applyFont="1" applyBorder="1" applyAlignment="1"/>
    <xf numFmtId="0" fontId="1" fillId="0" borderId="45" xfId="1" applyFont="1" applyBorder="1" applyAlignment="1"/>
    <xf numFmtId="0" fontId="7" fillId="0" borderId="43" xfId="1" applyFont="1" applyBorder="1" applyAlignment="1"/>
    <xf numFmtId="0" fontId="1" fillId="0" borderId="43" xfId="1" applyFont="1" applyBorder="1" applyAlignment="1"/>
    <xf numFmtId="0" fontId="3" fillId="0" borderId="0" xfId="1" applyFont="1" applyAlignment="1"/>
    <xf numFmtId="49" fontId="3" fillId="2" borderId="12" xfId="1" applyNumberFormat="1" applyFont="1" applyFill="1" applyBorder="1" applyAlignment="1"/>
    <xf numFmtId="0" fontId="3" fillId="2" borderId="3" xfId="1" applyFont="1" applyFill="1" applyBorder="1" applyAlignment="1"/>
    <xf numFmtId="0" fontId="3" fillId="2" borderId="12" xfId="1" applyFont="1" applyFill="1" applyBorder="1" applyAlignment="1"/>
    <xf numFmtId="0" fontId="7" fillId="0" borderId="15" xfId="1" applyFont="1" applyBorder="1" applyAlignment="1"/>
    <xf numFmtId="0" fontId="7" fillId="0" borderId="1" xfId="1" applyFont="1" applyBorder="1" applyAlignment="1"/>
    <xf numFmtId="0" fontId="1" fillId="0" borderId="2" xfId="1" applyFont="1" applyBorder="1" applyAlignment="1"/>
    <xf numFmtId="4" fontId="8" fillId="0" borderId="14" xfId="1" applyNumberFormat="1" applyFont="1" applyBorder="1" applyAlignment="1"/>
    <xf numFmtId="49" fontId="12" fillId="2" borderId="12" xfId="1" applyNumberFormat="1" applyFont="1" applyFill="1" applyBorder="1" applyAlignment="1"/>
    <xf numFmtId="0" fontId="12" fillId="2" borderId="1" xfId="1" applyFont="1" applyFill="1" applyBorder="1" applyAlignment="1"/>
    <xf numFmtId="0" fontId="1" fillId="2" borderId="2" xfId="1" applyFont="1" applyFill="1" applyBorder="1" applyAlignment="1"/>
    <xf numFmtId="4" fontId="1" fillId="2" borderId="3" xfId="1" applyNumberFormat="1" applyFont="1" applyFill="1" applyBorder="1" applyAlignment="1"/>
    <xf numFmtId="4" fontId="7" fillId="2" borderId="12" xfId="1" applyNumberFormat="1" applyFont="1" applyFill="1" applyBorder="1" applyAlignment="1"/>
    <xf numFmtId="0" fontId="1" fillId="0" borderId="0" xfId="1" applyFont="1" applyBorder="1" applyAlignment="1"/>
    <xf numFmtId="0" fontId="14" fillId="0" borderId="0" xfId="1" applyFont="1" applyBorder="1" applyAlignment="1"/>
    <xf numFmtId="3" fontId="14" fillId="0" borderId="0" xfId="1" applyNumberFormat="1" applyFont="1" applyBorder="1" applyAlignment="1"/>
    <xf numFmtId="4" fontId="14" fillId="0" borderId="0" xfId="1" applyNumberFormat="1" applyFont="1" applyBorder="1" applyAlignment="1"/>
    <xf numFmtId="0" fontId="1" fillId="0" borderId="0" xfId="1" applyFont="1" applyAlignment="1">
      <alignment vertical="center"/>
    </xf>
    <xf numFmtId="0" fontId="7" fillId="0" borderId="42" xfId="1" applyFont="1" applyBorder="1" applyAlignment="1">
      <alignment vertical="center"/>
    </xf>
    <xf numFmtId="0" fontId="1" fillId="0" borderId="42" xfId="1" applyFont="1" applyBorder="1" applyAlignment="1">
      <alignment vertical="center"/>
    </xf>
    <xf numFmtId="0" fontId="1" fillId="0" borderId="45" xfId="1" applyFont="1" applyBorder="1" applyAlignment="1">
      <alignment vertical="center"/>
    </xf>
    <xf numFmtId="0" fontId="7" fillId="0" borderId="43" xfId="1" applyFont="1" applyBorder="1" applyAlignment="1">
      <alignment vertical="center"/>
    </xf>
    <xf numFmtId="0" fontId="1" fillId="0" borderId="43" xfId="1" applyFont="1" applyBorder="1" applyAlignment="1">
      <alignment vertical="center"/>
    </xf>
    <xf numFmtId="0" fontId="3" fillId="0" borderId="0" xfId="1" applyFont="1" applyAlignment="1">
      <alignment vertical="center"/>
    </xf>
    <xf numFmtId="49" fontId="3" fillId="2" borderId="12" xfId="1" applyNumberFormat="1" applyFont="1" applyFill="1" applyBorder="1" applyAlignment="1">
      <alignment vertical="center"/>
    </xf>
    <xf numFmtId="0" fontId="7" fillId="0" borderId="1" xfId="1" applyFont="1" applyBorder="1" applyAlignment="1">
      <alignment vertical="center"/>
    </xf>
    <xf numFmtId="0" fontId="1" fillId="0" borderId="3" xfId="1" applyNumberFormat="1" applyFont="1" applyBorder="1" applyAlignment="1">
      <alignment vertical="center"/>
    </xf>
    <xf numFmtId="4" fontId="8" fillId="0" borderId="14" xfId="1" applyNumberFormat="1" applyFont="1" applyBorder="1" applyAlignment="1">
      <alignment vertical="center"/>
    </xf>
    <xf numFmtId="0" fontId="12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vertical="center"/>
    </xf>
    <xf numFmtId="4" fontId="7" fillId="2" borderId="12" xfId="1" applyNumberFormat="1" applyFont="1" applyFill="1" applyBorder="1" applyAlignment="1">
      <alignment vertical="center"/>
    </xf>
    <xf numFmtId="0" fontId="1" fillId="0" borderId="0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4" fillId="0" borderId="0" xfId="1" applyFont="1" applyBorder="1" applyAlignment="1">
      <alignment vertical="center"/>
    </xf>
    <xf numFmtId="4" fontId="14" fillId="0" borderId="0" xfId="1" applyNumberFormat="1" applyFont="1" applyBorder="1" applyAlignment="1">
      <alignment vertical="center"/>
    </xf>
    <xf numFmtId="0" fontId="13" fillId="0" borderId="0" xfId="1" applyFont="1" applyBorder="1" applyAlignment="1">
      <alignment vertical="center"/>
    </xf>
    <xf numFmtId="0" fontId="8" fillId="0" borderId="14" xfId="1" applyFont="1" applyBorder="1" applyAlignment="1"/>
    <xf numFmtId="0" fontId="1" fillId="0" borderId="50" xfId="1" applyFont="1" applyBorder="1" applyAlignment="1"/>
    <xf numFmtId="49" fontId="1" fillId="0" borderId="51" xfId="1" applyNumberFormat="1" applyFont="1" applyBorder="1" applyAlignment="1"/>
    <xf numFmtId="49" fontId="12" fillId="2" borderId="53" xfId="1" applyNumberFormat="1" applyFont="1" applyFill="1" applyBorder="1" applyAlignment="1"/>
    <xf numFmtId="4" fontId="1" fillId="2" borderId="53" xfId="1" applyNumberFormat="1" applyFont="1" applyFill="1" applyBorder="1" applyAlignment="1"/>
    <xf numFmtId="4" fontId="7" fillId="2" borderId="53" xfId="1" applyNumberFormat="1" applyFont="1" applyFill="1" applyBorder="1" applyAlignment="1"/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right" vertical="center"/>
    </xf>
    <xf numFmtId="0" fontId="3" fillId="0" borderId="44" xfId="1" applyFont="1" applyBorder="1" applyAlignment="1">
      <alignment horizontal="right" vertical="center"/>
    </xf>
    <xf numFmtId="0" fontId="1" fillId="0" borderId="42" xfId="1" applyFont="1" applyBorder="1" applyAlignment="1">
      <alignment horizontal="left" vertical="center"/>
    </xf>
    <xf numFmtId="0" fontId="1" fillId="0" borderId="0" xfId="1" applyFont="1" applyAlignment="1">
      <alignment horizontal="right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2" xfId="1" applyNumberFormat="1" applyFont="1" applyBorder="1" applyAlignment="1">
      <alignment horizontal="right" vertical="center"/>
    </xf>
    <xf numFmtId="0" fontId="1" fillId="0" borderId="6" xfId="1" applyNumberFormat="1" applyFont="1" applyFill="1" applyBorder="1" applyAlignment="1">
      <alignment vertical="center"/>
    </xf>
    <xf numFmtId="0" fontId="1" fillId="0" borderId="13" xfId="1" applyNumberFormat="1" applyFont="1" applyFill="1" applyBorder="1" applyAlignment="1">
      <alignment vertical="center"/>
    </xf>
    <xf numFmtId="0" fontId="1" fillId="0" borderId="6" xfId="1" applyFont="1" applyFill="1" applyBorder="1" applyAlignment="1">
      <alignment vertical="center"/>
    </xf>
    <xf numFmtId="0" fontId="1" fillId="0" borderId="13" xfId="1" applyFont="1" applyFill="1" applyBorder="1" applyAlignment="1">
      <alignment vertical="center"/>
    </xf>
    <xf numFmtId="0" fontId="11" fillId="0" borderId="0" xfId="1" applyFont="1" applyAlignment="1">
      <alignment vertical="center"/>
    </xf>
    <xf numFmtId="4" fontId="8" fillId="0" borderId="14" xfId="1" applyNumberFormat="1" applyFont="1" applyBorder="1" applyAlignment="1">
      <alignment horizontal="right" vertical="center"/>
    </xf>
    <xf numFmtId="168" fontId="8" fillId="0" borderId="14" xfId="1" applyNumberFormat="1" applyFont="1" applyBorder="1" applyAlignment="1">
      <alignment vertical="center"/>
    </xf>
    <xf numFmtId="4" fontId="8" fillId="0" borderId="13" xfId="1" applyNumberFormat="1" applyFont="1" applyBorder="1" applyAlignment="1">
      <alignment vertical="center"/>
    </xf>
    <xf numFmtId="49" fontId="12" fillId="2" borderId="12" xfId="1" applyNumberFormat="1" applyFont="1" applyFill="1" applyBorder="1" applyAlignment="1">
      <alignment horizontal="left" vertical="center"/>
    </xf>
    <xf numFmtId="0" fontId="1" fillId="2" borderId="2" xfId="1" applyFont="1" applyFill="1" applyBorder="1" applyAlignment="1">
      <alignment horizontal="center" vertical="center"/>
    </xf>
    <xf numFmtId="4" fontId="1" fillId="2" borderId="3" xfId="1" applyNumberFormat="1" applyFont="1" applyFill="1" applyBorder="1" applyAlignment="1">
      <alignment horizontal="right" vertical="center"/>
    </xf>
    <xf numFmtId="4" fontId="7" fillId="2" borderId="3" xfId="1" applyNumberFormat="1" applyFont="1" applyFill="1" applyBorder="1" applyAlignment="1">
      <alignment vertical="center"/>
    </xf>
    <xf numFmtId="3" fontId="1" fillId="0" borderId="0" xfId="1" applyNumberFormat="1" applyFont="1" applyAlignment="1">
      <alignment vertical="center"/>
    </xf>
    <xf numFmtId="4" fontId="8" fillId="0" borderId="14" xfId="1" applyNumberFormat="1" applyFont="1" applyFill="1" applyBorder="1" applyAlignment="1">
      <alignment horizontal="right" vertical="center"/>
    </xf>
    <xf numFmtId="3" fontId="14" fillId="0" borderId="0" xfId="1" applyNumberFormat="1" applyFont="1" applyBorder="1" applyAlignment="1">
      <alignment horizontal="right" vertical="center"/>
    </xf>
    <xf numFmtId="0" fontId="1" fillId="0" borderId="0" xfId="1" applyFont="1" applyBorder="1" applyAlignment="1">
      <alignment horizontal="right" vertical="center"/>
    </xf>
    <xf numFmtId="0" fontId="1" fillId="0" borderId="50" xfId="1" applyFont="1" applyBorder="1" applyAlignment="1">
      <alignment horizontal="center" vertical="center"/>
    </xf>
    <xf numFmtId="49" fontId="1" fillId="0" borderId="51" xfId="1" applyNumberFormat="1" applyFont="1" applyBorder="1" applyAlignment="1">
      <alignment horizontal="center" vertical="center"/>
    </xf>
    <xf numFmtId="0" fontId="4" fillId="2" borderId="53" xfId="0" applyFont="1" applyFill="1" applyBorder="1" applyAlignment="1">
      <alignment vertical="center" wrapText="1"/>
    </xf>
    <xf numFmtId="0" fontId="7" fillId="2" borderId="53" xfId="0" applyFont="1" applyFill="1" applyBorder="1" applyAlignment="1">
      <alignment vertical="center"/>
    </xf>
    <xf numFmtId="0" fontId="7" fillId="2" borderId="53" xfId="0" applyFont="1" applyFill="1" applyBorder="1" applyAlignment="1">
      <alignment vertical="center" wrapText="1"/>
    </xf>
    <xf numFmtId="0" fontId="7" fillId="2" borderId="53" xfId="0" applyFont="1" applyFill="1" applyBorder="1" applyAlignment="1">
      <alignment horizontal="center" vertical="center" wrapText="1"/>
    </xf>
    <xf numFmtId="49" fontId="3" fillId="0" borderId="53" xfId="0" applyNumberFormat="1" applyFont="1" applyBorder="1" applyAlignment="1">
      <alignment horizontal="left"/>
    </xf>
    <xf numFmtId="0" fontId="3" fillId="0" borderId="53" xfId="0" applyFont="1" applyBorder="1" applyAlignment="1">
      <alignment horizontal="left"/>
    </xf>
    <xf numFmtId="0" fontId="3" fillId="0" borderId="53" xfId="0" applyFont="1" applyBorder="1"/>
    <xf numFmtId="164" fontId="3" fillId="0" borderId="53" xfId="0" applyNumberFormat="1" applyFont="1" applyBorder="1"/>
    <xf numFmtId="3" fontId="4" fillId="0" borderId="53" xfId="0" applyNumberFormat="1" applyFont="1" applyBorder="1" applyAlignment="1">
      <alignment horizontal="right"/>
    </xf>
    <xf numFmtId="3" fontId="3" fillId="0" borderId="53" xfId="0" applyNumberFormat="1" applyFont="1" applyBorder="1" applyAlignment="1">
      <alignment horizontal="right"/>
    </xf>
    <xf numFmtId="165" fontId="1" fillId="0" borderId="53" xfId="0" applyNumberFormat="1" applyFont="1" applyBorder="1"/>
    <xf numFmtId="0" fontId="4" fillId="4" borderId="53" xfId="0" applyFont="1" applyFill="1" applyBorder="1" applyAlignment="1">
      <alignment vertical="center"/>
    </xf>
    <xf numFmtId="49" fontId="4" fillId="4" borderId="53" xfId="0" applyNumberFormat="1" applyFont="1" applyFill="1" applyBorder="1" applyAlignment="1">
      <alignment horizontal="left" vertical="center"/>
    </xf>
    <xf numFmtId="164" fontId="3" fillId="4" borderId="53" xfId="0" applyNumberFormat="1" applyFont="1" applyFill="1" applyBorder="1"/>
    <xf numFmtId="3" fontId="4" fillId="4" borderId="53" xfId="0" applyNumberFormat="1" applyFont="1" applyFill="1" applyBorder="1" applyAlignment="1">
      <alignment horizontal="right" vertical="center"/>
    </xf>
    <xf numFmtId="165" fontId="4" fillId="4" borderId="53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right"/>
    </xf>
    <xf numFmtId="3" fontId="4" fillId="4" borderId="1" xfId="0" applyNumberFormat="1" applyFont="1" applyFill="1" applyBorder="1" applyAlignment="1">
      <alignment horizontal="right" vertical="center"/>
    </xf>
    <xf numFmtId="0" fontId="1" fillId="0" borderId="53" xfId="0" applyFont="1" applyBorder="1"/>
    <xf numFmtId="0" fontId="8" fillId="0" borderId="14" xfId="1" applyFont="1" applyFill="1" applyBorder="1" applyAlignment="1">
      <alignment vertical="center" wrapText="1"/>
    </xf>
    <xf numFmtId="49" fontId="8" fillId="0" borderId="14" xfId="1" applyNumberFormat="1" applyFont="1" applyFill="1" applyBorder="1" applyAlignment="1">
      <alignment horizontal="center" vertical="center" shrinkToFit="1"/>
    </xf>
    <xf numFmtId="0" fontId="8" fillId="0" borderId="14" xfId="1" applyFont="1" applyFill="1" applyBorder="1" applyAlignment="1">
      <alignment wrapText="1"/>
    </xf>
    <xf numFmtId="49" fontId="8" fillId="0" borderId="14" xfId="1" applyNumberFormat="1" applyFont="1" applyFill="1" applyBorder="1" applyAlignment="1">
      <alignment shrinkToFit="1"/>
    </xf>
    <xf numFmtId="4" fontId="8" fillId="0" borderId="14" xfId="1" applyNumberFormat="1" applyFont="1" applyFill="1" applyBorder="1" applyAlignment="1"/>
    <xf numFmtId="168" fontId="8" fillId="0" borderId="7" xfId="1" applyNumberFormat="1" applyFont="1" applyBorder="1"/>
    <xf numFmtId="0" fontId="1" fillId="2" borderId="7" xfId="1" applyFont="1" applyFill="1" applyBorder="1"/>
    <xf numFmtId="4" fontId="7" fillId="2" borderId="13" xfId="1" applyNumberFormat="1" applyFont="1" applyFill="1" applyBorder="1"/>
    <xf numFmtId="49" fontId="8" fillId="0" borderId="6" xfId="1" applyNumberFormat="1" applyFont="1" applyFill="1" applyBorder="1" applyAlignment="1">
      <alignment shrinkToFit="1"/>
    </xf>
    <xf numFmtId="4" fontId="1" fillId="2" borderId="39" xfId="1" applyNumberFormat="1" applyFont="1" applyFill="1" applyBorder="1" applyAlignment="1"/>
    <xf numFmtId="4" fontId="7" fillId="2" borderId="19" xfId="1" applyNumberFormat="1" applyFont="1" applyFill="1" applyBorder="1" applyAlignment="1"/>
    <xf numFmtId="4" fontId="1" fillId="0" borderId="53" xfId="1" applyNumberFormat="1" applyFont="1" applyFill="1" applyBorder="1" applyAlignment="1"/>
    <xf numFmtId="4" fontId="7" fillId="0" borderId="53" xfId="1" applyNumberFormat="1" applyFont="1" applyFill="1" applyBorder="1" applyAlignment="1"/>
    <xf numFmtId="4" fontId="8" fillId="0" borderId="53" xfId="1" applyNumberFormat="1" applyFont="1" applyFill="1" applyBorder="1" applyAlignment="1"/>
    <xf numFmtId="4" fontId="8" fillId="2" borderId="39" xfId="1" applyNumberFormat="1" applyFont="1" applyFill="1" applyBorder="1" applyAlignment="1"/>
    <xf numFmtId="4" fontId="8" fillId="2" borderId="3" xfId="1" applyNumberFormat="1" applyFont="1" applyFill="1" applyBorder="1" applyAlignment="1"/>
    <xf numFmtId="4" fontId="8" fillId="2" borderId="3" xfId="1" applyNumberFormat="1" applyFont="1" applyFill="1" applyBorder="1" applyAlignment="1">
      <alignment horizontal="right" vertical="center"/>
    </xf>
    <xf numFmtId="4" fontId="8" fillId="2" borderId="53" xfId="1" applyNumberFormat="1" applyFont="1" applyFill="1" applyBorder="1" applyAlignment="1"/>
    <xf numFmtId="0" fontId="8" fillId="0" borderId="6" xfId="1" applyFont="1" applyFill="1" applyBorder="1" applyAlignment="1">
      <alignment wrapText="1"/>
    </xf>
    <xf numFmtId="0" fontId="1" fillId="2" borderId="29" xfId="1" applyFont="1" applyFill="1" applyBorder="1" applyAlignment="1"/>
    <xf numFmtId="49" fontId="8" fillId="0" borderId="53" xfId="1" applyNumberFormat="1" applyFont="1" applyFill="1" applyBorder="1" applyAlignment="1">
      <alignment shrinkToFit="1"/>
    </xf>
    <xf numFmtId="4" fontId="8" fillId="0" borderId="53" xfId="1" applyNumberFormat="1" applyFont="1" applyBorder="1" applyAlignment="1"/>
    <xf numFmtId="49" fontId="8" fillId="0" borderId="54" xfId="1" applyNumberFormat="1" applyFont="1" applyFill="1" applyBorder="1" applyAlignment="1">
      <alignment shrinkToFit="1"/>
    </xf>
    <xf numFmtId="4" fontId="8" fillId="0" borderId="54" xfId="1" applyNumberFormat="1" applyFont="1" applyFill="1" applyBorder="1" applyAlignment="1"/>
    <xf numFmtId="0" fontId="8" fillId="0" borderId="6" xfId="1" applyFont="1" applyFill="1" applyBorder="1" applyAlignment="1">
      <alignment vertical="center" wrapText="1"/>
    </xf>
    <xf numFmtId="0" fontId="1" fillId="0" borderId="7" xfId="1" applyFont="1" applyBorder="1" applyAlignment="1">
      <alignment horizontal="center" vertical="center"/>
    </xf>
    <xf numFmtId="0" fontId="1" fillId="0" borderId="7" xfId="1" applyNumberFormat="1" applyFont="1" applyFill="1" applyBorder="1"/>
    <xf numFmtId="49" fontId="8" fillId="0" borderId="53" xfId="1" applyNumberFormat="1" applyFont="1" applyFill="1" applyBorder="1" applyAlignment="1">
      <alignment horizontal="center" vertical="center" shrinkToFit="1"/>
    </xf>
    <xf numFmtId="0" fontId="8" fillId="0" borderId="14" xfId="1" applyFont="1" applyFill="1" applyBorder="1" applyAlignment="1"/>
    <xf numFmtId="0" fontId="1" fillId="0" borderId="2" xfId="1" applyFont="1" applyFill="1" applyBorder="1" applyAlignment="1"/>
    <xf numFmtId="0" fontId="7" fillId="0" borderId="15" xfId="1" applyFont="1" applyFill="1" applyBorder="1" applyAlignment="1"/>
    <xf numFmtId="0" fontId="7" fillId="0" borderId="1" xfId="1" applyFont="1" applyFill="1" applyBorder="1" applyAlignment="1"/>
    <xf numFmtId="0" fontId="1" fillId="0" borderId="2" xfId="1" applyNumberFormat="1" applyFont="1" applyFill="1" applyBorder="1" applyAlignment="1"/>
    <xf numFmtId="0" fontId="1" fillId="0" borderId="3" xfId="1" applyNumberFormat="1" applyFont="1" applyFill="1" applyBorder="1" applyAlignment="1"/>
    <xf numFmtId="4" fontId="8" fillId="0" borderId="53" xfId="1" applyNumberFormat="1" applyFont="1" applyFill="1" applyBorder="1" applyAlignment="1">
      <alignment horizontal="right" vertical="center"/>
    </xf>
    <xf numFmtId="168" fontId="8" fillId="0" borderId="14" xfId="1" applyNumberFormat="1" applyFont="1" applyFill="1" applyBorder="1"/>
    <xf numFmtId="4" fontId="8" fillId="0" borderId="13" xfId="1" applyNumberFormat="1" applyFont="1" applyFill="1" applyBorder="1"/>
    <xf numFmtId="0" fontId="1" fillId="0" borderId="0" xfId="1" applyFont="1" applyFill="1"/>
    <xf numFmtId="0" fontId="11" fillId="0" borderId="0" xfId="1" applyFont="1" applyFill="1"/>
    <xf numFmtId="0" fontId="1" fillId="0" borderId="2" xfId="1" applyFont="1" applyFill="1" applyBorder="1"/>
    <xf numFmtId="4" fontId="7" fillId="0" borderId="3" xfId="1" applyNumberFormat="1" applyFont="1" applyFill="1" applyBorder="1"/>
    <xf numFmtId="3" fontId="1" fillId="0" borderId="0" xfId="1" applyNumberFormat="1" applyFont="1" applyFill="1"/>
    <xf numFmtId="10" fontId="1" fillId="0" borderId="53" xfId="0" applyNumberFormat="1" applyFont="1" applyBorder="1"/>
    <xf numFmtId="164" fontId="4" fillId="4" borderId="53" xfId="0" applyNumberFormat="1" applyFont="1" applyFill="1" applyBorder="1" applyAlignment="1">
      <alignment horizontal="right" vertical="center"/>
    </xf>
    <xf numFmtId="0" fontId="7" fillId="0" borderId="53" xfId="1" applyFont="1" applyBorder="1" applyAlignment="1"/>
    <xf numFmtId="4" fontId="1" fillId="2" borderId="55" xfId="1" applyNumberFormat="1" applyFont="1" applyFill="1" applyBorder="1" applyAlignment="1"/>
    <xf numFmtId="4" fontId="7" fillId="2" borderId="56" xfId="1" applyNumberFormat="1" applyFont="1" applyFill="1" applyBorder="1" applyAlignment="1"/>
    <xf numFmtId="4" fontId="1" fillId="2" borderId="29" xfId="1" applyNumberFormat="1" applyFont="1" applyFill="1" applyBorder="1" applyAlignment="1"/>
    <xf numFmtId="49" fontId="12" fillId="6" borderId="12" xfId="1" applyNumberFormat="1" applyFont="1" applyFill="1" applyBorder="1" applyAlignment="1"/>
    <xf numFmtId="0" fontId="12" fillId="6" borderId="1" xfId="1" applyFont="1" applyFill="1" applyBorder="1" applyAlignment="1"/>
    <xf numFmtId="0" fontId="1" fillId="6" borderId="2" xfId="1" applyFont="1" applyFill="1" applyBorder="1" applyAlignment="1"/>
    <xf numFmtId="4" fontId="1" fillId="6" borderId="2" xfId="1" applyNumberFormat="1" applyFont="1" applyFill="1" applyBorder="1" applyAlignment="1"/>
    <xf numFmtId="4" fontId="1" fillId="6" borderId="3" xfId="1" applyNumberFormat="1" applyFont="1" applyFill="1" applyBorder="1" applyAlignment="1"/>
    <xf numFmtId="4" fontId="7" fillId="6" borderId="12" xfId="1" applyNumberFormat="1" applyFont="1" applyFill="1" applyBorder="1" applyAlignment="1"/>
    <xf numFmtId="0" fontId="3" fillId="2" borderId="1" xfId="1" applyFont="1" applyFill="1" applyBorder="1" applyAlignment="1">
      <alignment horizontal="center" wrapText="1"/>
    </xf>
    <xf numFmtId="0" fontId="1" fillId="0" borderId="7" xfId="1" applyFont="1" applyFill="1" applyBorder="1"/>
    <xf numFmtId="4" fontId="8" fillId="0" borderId="7" xfId="1" applyNumberFormat="1" applyFont="1" applyFill="1" applyBorder="1"/>
    <xf numFmtId="4" fontId="7" fillId="0" borderId="2" xfId="1" applyNumberFormat="1" applyFont="1" applyFill="1" applyBorder="1"/>
    <xf numFmtId="4" fontId="8" fillId="0" borderId="7" xfId="1" applyNumberFormat="1" applyFont="1" applyBorder="1"/>
    <xf numFmtId="4" fontId="7" fillId="2" borderId="2" xfId="1" applyNumberFormat="1" applyFont="1" applyFill="1" applyBorder="1"/>
    <xf numFmtId="4" fontId="7" fillId="2" borderId="7" xfId="1" applyNumberFormat="1" applyFont="1" applyFill="1" applyBorder="1"/>
    <xf numFmtId="0" fontId="1" fillId="0" borderId="0" xfId="1" applyFont="1" applyFill="1" applyBorder="1"/>
    <xf numFmtId="0" fontId="8" fillId="0" borderId="0" xfId="1" applyFont="1" applyFill="1" applyBorder="1" applyAlignment="1">
      <alignment wrapText="1"/>
    </xf>
    <xf numFmtId="0" fontId="0" fillId="0" borderId="0" xfId="0" applyFill="1" applyBorder="1"/>
    <xf numFmtId="168" fontId="8" fillId="0" borderId="7" xfId="1" applyNumberFormat="1" applyFont="1" applyBorder="1" applyAlignment="1">
      <alignment vertical="center"/>
    </xf>
    <xf numFmtId="4" fontId="0" fillId="0" borderId="0" xfId="0" applyNumberFormat="1" applyFill="1" applyBorder="1"/>
    <xf numFmtId="0" fontId="8" fillId="7" borderId="14" xfId="1" applyFont="1" applyFill="1" applyBorder="1" applyAlignment="1">
      <alignment wrapText="1"/>
    </xf>
    <xf numFmtId="49" fontId="8" fillId="7" borderId="14" xfId="1" applyNumberFormat="1" applyFont="1" applyFill="1" applyBorder="1" applyAlignment="1">
      <alignment shrinkToFit="1"/>
    </xf>
    <xf numFmtId="4" fontId="8" fillId="7" borderId="14" xfId="1" applyNumberFormat="1" applyFont="1" applyFill="1" applyBorder="1" applyAlignment="1"/>
    <xf numFmtId="0" fontId="17" fillId="0" borderId="53" xfId="0" applyFont="1" applyFill="1" applyBorder="1" applyAlignment="1" applyProtection="1">
      <alignment horizontal="left" wrapText="1"/>
      <protection locked="0"/>
    </xf>
    <xf numFmtId="168" fontId="8" fillId="0" borderId="7" xfId="1" applyNumberFormat="1" applyFont="1" applyFill="1" applyBorder="1"/>
    <xf numFmtId="0" fontId="8" fillId="0" borderId="6" xfId="1" applyFont="1" applyBorder="1" applyAlignment="1"/>
    <xf numFmtId="0" fontId="12" fillId="2" borderId="40" xfId="1" applyFont="1" applyFill="1" applyBorder="1" applyAlignment="1"/>
    <xf numFmtId="4" fontId="7" fillId="2" borderId="57" xfId="1" applyNumberFormat="1" applyFont="1" applyFill="1" applyBorder="1" applyAlignment="1"/>
    <xf numFmtId="4" fontId="8" fillId="0" borderId="57" xfId="1" applyNumberFormat="1" applyFont="1" applyFill="1" applyBorder="1" applyAlignment="1"/>
    <xf numFmtId="0" fontId="8" fillId="0" borderId="53" xfId="1" applyFont="1" applyFill="1" applyBorder="1" applyAlignment="1">
      <alignment wrapText="1"/>
    </xf>
    <xf numFmtId="49" fontId="8" fillId="0" borderId="54" xfId="1" applyNumberFormat="1" applyFont="1" applyFill="1" applyBorder="1" applyAlignment="1">
      <alignment horizontal="center" vertical="center" shrinkToFit="1"/>
    </xf>
    <xf numFmtId="4" fontId="8" fillId="0" borderId="54" xfId="1" applyNumberFormat="1" applyFont="1" applyFill="1" applyBorder="1" applyAlignment="1">
      <alignment horizontal="right" vertical="center"/>
    </xf>
    <xf numFmtId="0" fontId="8" fillId="0" borderId="53" xfId="1" applyFont="1" applyFill="1" applyBorder="1" applyAlignment="1">
      <alignment vertical="center" wrapText="1"/>
    </xf>
    <xf numFmtId="0" fontId="7" fillId="0" borderId="2" xfId="1" applyFont="1" applyFill="1" applyBorder="1" applyAlignment="1"/>
    <xf numFmtId="3" fontId="6" fillId="5" borderId="47" xfId="0" applyNumberFormat="1" applyFont="1" applyFill="1" applyBorder="1" applyAlignment="1">
      <alignment horizontal="right" vertical="center"/>
    </xf>
    <xf numFmtId="0" fontId="1" fillId="0" borderId="2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" fontId="1" fillId="0" borderId="13" xfId="0" applyNumberFormat="1" applyFont="1" applyBorder="1" applyAlignment="1">
      <alignment horizontal="right" vertical="center"/>
    </xf>
    <xf numFmtId="4" fontId="1" fillId="0" borderId="5" xfId="0" applyNumberFormat="1" applyFont="1" applyBorder="1" applyAlignment="1">
      <alignment horizontal="right" vertical="center"/>
    </xf>
    <xf numFmtId="4" fontId="1" fillId="0" borderId="46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wrapText="1"/>
    </xf>
    <xf numFmtId="167" fontId="1" fillId="0" borderId="22" xfId="0" applyNumberFormat="1" applyFont="1" applyBorder="1" applyAlignment="1">
      <alignment horizontal="right" indent="2"/>
    </xf>
    <xf numFmtId="167" fontId="6" fillId="2" borderId="32" xfId="0" applyNumberFormat="1" applyFont="1" applyFill="1" applyBorder="1" applyAlignment="1">
      <alignment horizontal="right" indent="2"/>
    </xf>
    <xf numFmtId="0" fontId="8" fillId="0" borderId="0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center" vertical="top"/>
    </xf>
    <xf numFmtId="0" fontId="3" fillId="0" borderId="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2" xfId="0" applyFont="1" applyBorder="1" applyAlignment="1">
      <alignment horizontal="center"/>
    </xf>
    <xf numFmtId="0" fontId="2" fillId="0" borderId="48" xfId="0" applyFont="1" applyBorder="1" applyAlignment="1">
      <alignment horizontal="center" vertical="center"/>
    </xf>
    <xf numFmtId="0" fontId="7" fillId="2" borderId="27" xfId="0" applyFont="1" applyFill="1" applyBorder="1" applyAlignment="1">
      <alignment horizontal="center"/>
    </xf>
    <xf numFmtId="0" fontId="1" fillId="0" borderId="49" xfId="0" applyFont="1" applyBorder="1" applyAlignment="1">
      <alignment horizontal="center" shrinkToFit="1"/>
    </xf>
    <xf numFmtId="0" fontId="9" fillId="0" borderId="0" xfId="1" applyFont="1" applyBorder="1" applyAlignment="1"/>
    <xf numFmtId="0" fontId="1" fillId="0" borderId="52" xfId="1" applyFont="1" applyBorder="1" applyAlignment="1">
      <alignment shrinkToFit="1"/>
    </xf>
    <xf numFmtId="0" fontId="9" fillId="0" borderId="0" xfId="1" applyFont="1" applyBorder="1" applyAlignment="1">
      <alignment horizontal="center" vertical="center"/>
    </xf>
    <xf numFmtId="0" fontId="1" fillId="0" borderId="52" xfId="1" applyFont="1" applyBorder="1" applyAlignment="1">
      <alignment horizontal="center" vertical="center" shrinkToFit="1"/>
    </xf>
    <xf numFmtId="4" fontId="8" fillId="0" borderId="14" xfId="1" applyNumberFormat="1" applyFont="1" applyFill="1" applyBorder="1" applyAlignment="1">
      <alignment vertical="center"/>
    </xf>
    <xf numFmtId="4" fontId="10" fillId="0" borderId="0" xfId="1" applyNumberFormat="1" applyFont="1" applyAlignment="1"/>
    <xf numFmtId="4" fontId="1" fillId="0" borderId="42" xfId="1" applyNumberFormat="1" applyFont="1" applyBorder="1" applyAlignment="1"/>
    <xf numFmtId="4" fontId="1" fillId="0" borderId="0" xfId="1" applyNumberFormat="1" applyFont="1" applyAlignment="1"/>
    <xf numFmtId="4" fontId="3" fillId="2" borderId="3" xfId="1" applyNumberFormat="1" applyFont="1" applyFill="1" applyBorder="1" applyAlignment="1"/>
    <xf numFmtId="4" fontId="1" fillId="0" borderId="2" xfId="1" applyNumberFormat="1" applyFont="1" applyBorder="1" applyAlignment="1"/>
    <xf numFmtId="4" fontId="1" fillId="0" borderId="2" xfId="1" applyNumberFormat="1" applyFont="1" applyFill="1" applyBorder="1" applyAlignment="1"/>
    <xf numFmtId="4" fontId="8" fillId="0" borderId="2" xfId="1" applyNumberFormat="1" applyFont="1" applyBorder="1" applyAlignment="1"/>
    <xf numFmtId="4" fontId="1" fillId="0" borderId="7" xfId="1" applyNumberFormat="1" applyFont="1" applyBorder="1" applyAlignment="1">
      <alignment horizontal="right" vertical="center"/>
    </xf>
    <xf numFmtId="4" fontId="1" fillId="0" borderId="2" xfId="1" applyNumberFormat="1" applyFont="1" applyBorder="1" applyAlignment="1">
      <alignment horizontal="right" vertical="center"/>
    </xf>
    <xf numFmtId="4" fontId="1" fillId="0" borderId="0" xfId="1" applyNumberFormat="1" applyFont="1" applyBorder="1" applyAlignment="1"/>
    <xf numFmtId="4" fontId="3" fillId="0" borderId="44" xfId="1" applyNumberFormat="1" applyFont="1" applyBorder="1" applyAlignment="1"/>
    <xf numFmtId="4" fontId="1" fillId="0" borderId="45" xfId="1" applyNumberFormat="1" applyFont="1" applyBorder="1" applyAlignment="1"/>
    <xf numFmtId="4" fontId="1" fillId="0" borderId="52" xfId="1" applyNumberFormat="1" applyFont="1" applyBorder="1" applyAlignment="1">
      <alignment shrinkToFit="1"/>
    </xf>
    <xf numFmtId="4" fontId="3" fillId="2" borderId="12" xfId="1" applyNumberFormat="1" applyFont="1" applyFill="1" applyBorder="1" applyAlignment="1"/>
    <xf numFmtId="4" fontId="1" fillId="0" borderId="3" xfId="1" applyNumberFormat="1" applyFont="1" applyBorder="1" applyAlignment="1"/>
    <xf numFmtId="4" fontId="1" fillId="0" borderId="3" xfId="1" applyNumberFormat="1" applyFont="1" applyFill="1" applyBorder="1" applyAlignment="1"/>
    <xf numFmtId="4" fontId="8" fillId="0" borderId="14" xfId="1" applyNumberFormat="1" applyFont="1" applyFill="1" applyBorder="1" applyAlignment="1">
      <alignment wrapText="1"/>
    </xf>
    <xf numFmtId="4" fontId="8" fillId="0" borderId="53" xfId="1" applyNumberFormat="1" applyFont="1" applyFill="1" applyBorder="1" applyAlignment="1">
      <alignment wrapText="1"/>
    </xf>
    <xf numFmtId="4" fontId="8" fillId="0" borderId="7" xfId="1" applyNumberFormat="1" applyFont="1" applyBorder="1" applyAlignment="1">
      <alignment horizontal="right" vertical="center"/>
    </xf>
    <xf numFmtId="4" fontId="1" fillId="0" borderId="5" xfId="1" applyNumberFormat="1" applyFont="1" applyBorder="1" applyAlignment="1">
      <alignment vertical="center"/>
    </xf>
    <xf numFmtId="4" fontId="8" fillId="0" borderId="53" xfId="1" applyNumberFormat="1" applyFont="1" applyFill="1" applyBorder="1" applyAlignment="1">
      <alignment vertical="center"/>
    </xf>
    <xf numFmtId="4" fontId="8" fillId="0" borderId="2" xfId="1" applyNumberFormat="1" applyFont="1" applyBorder="1" applyAlignment="1">
      <alignment horizontal="right" vertical="center"/>
    </xf>
    <xf numFmtId="4" fontId="1" fillId="0" borderId="3" xfId="1" applyNumberFormat="1" applyFont="1" applyBorder="1" applyAlignment="1">
      <alignment vertical="center"/>
    </xf>
    <xf numFmtId="4" fontId="8" fillId="0" borderId="0" xfId="1" applyNumberFormat="1" applyFont="1" applyAlignment="1"/>
    <xf numFmtId="4" fontId="8" fillId="0" borderId="13" xfId="1" applyNumberFormat="1" applyFont="1" applyFill="1" applyBorder="1" applyAlignment="1">
      <alignment wrapText="1"/>
    </xf>
    <xf numFmtId="4" fontId="8" fillId="0" borderId="14" xfId="1" applyNumberFormat="1" applyFont="1" applyFill="1" applyBorder="1" applyAlignment="1">
      <alignment shrinkToFit="1"/>
    </xf>
    <xf numFmtId="4" fontId="12" fillId="2" borderId="12" xfId="1" applyNumberFormat="1" applyFont="1" applyFill="1" applyBorder="1" applyAlignment="1"/>
    <xf numFmtId="4" fontId="12" fillId="2" borderId="1" xfId="1" applyNumberFormat="1" applyFont="1" applyFill="1" applyBorder="1" applyAlignment="1"/>
    <xf numFmtId="4" fontId="1" fillId="2" borderId="2" xfId="1" applyNumberFormat="1" applyFont="1" applyFill="1" applyBorder="1" applyAlignment="1"/>
    <xf numFmtId="4" fontId="12" fillId="2" borderId="1" xfId="1" applyNumberFormat="1" applyFont="1" applyFill="1" applyBorder="1" applyAlignment="1">
      <alignment horizontal="left" vertical="center"/>
    </xf>
    <xf numFmtId="4" fontId="12" fillId="2" borderId="2" xfId="1" applyNumberFormat="1" applyFont="1" applyFill="1" applyBorder="1" applyAlignment="1">
      <alignment horizontal="left" vertical="center"/>
    </xf>
    <xf numFmtId="4" fontId="12" fillId="2" borderId="3" xfId="1" applyNumberFormat="1" applyFont="1" applyFill="1" applyBorder="1" applyAlignment="1">
      <alignment horizontal="left" vertical="center"/>
    </xf>
    <xf numFmtId="4" fontId="8" fillId="0" borderId="14" xfId="1" applyNumberFormat="1" applyFont="1" applyFill="1" applyBorder="1" applyAlignment="1">
      <alignment vertical="center" wrapText="1"/>
    </xf>
    <xf numFmtId="4" fontId="8" fillId="0" borderId="14" xfId="1" applyNumberFormat="1" applyFont="1" applyFill="1" applyBorder="1" applyAlignment="1">
      <alignment horizontal="center" vertical="center" shrinkToFit="1"/>
    </xf>
    <xf numFmtId="4" fontId="8" fillId="0" borderId="6" xfId="1" applyNumberFormat="1" applyFont="1" applyFill="1" applyBorder="1" applyAlignment="1">
      <alignment vertical="center" wrapText="1"/>
    </xf>
    <xf numFmtId="4" fontId="8" fillId="0" borderId="53" xfId="1" applyNumberFormat="1" applyFont="1" applyFill="1" applyBorder="1" applyAlignment="1">
      <alignment horizontal="center" vertical="center" shrinkToFit="1"/>
    </xf>
    <xf numFmtId="4" fontId="12" fillId="2" borderId="1" xfId="1" applyNumberFormat="1" applyFont="1" applyFill="1" applyBorder="1" applyAlignment="1">
      <alignment vertical="center"/>
    </xf>
    <xf numFmtId="4" fontId="1" fillId="2" borderId="2" xfId="1" applyNumberFormat="1" applyFont="1" applyFill="1" applyBorder="1" applyAlignment="1">
      <alignment horizontal="center" vertical="center"/>
    </xf>
    <xf numFmtId="4" fontId="7" fillId="0" borderId="1" xfId="1" applyNumberFormat="1" applyFont="1" applyBorder="1" applyAlignment="1">
      <alignment vertical="center"/>
    </xf>
    <xf numFmtId="4" fontId="1" fillId="0" borderId="2" xfId="1" applyNumberFormat="1" applyFont="1" applyBorder="1" applyAlignment="1">
      <alignment horizontal="center" vertical="center"/>
    </xf>
    <xf numFmtId="3" fontId="8" fillId="0" borderId="14" xfId="1" applyNumberFormat="1" applyFont="1" applyBorder="1" applyAlignment="1">
      <alignment horizontal="center" vertical="center"/>
    </xf>
    <xf numFmtId="3" fontId="12" fillId="2" borderId="12" xfId="1" applyNumberFormat="1" applyFont="1" applyFill="1" applyBorder="1" applyAlignment="1">
      <alignment horizontal="left" vertical="center"/>
    </xf>
    <xf numFmtId="3" fontId="7" fillId="0" borderId="15" xfId="1" applyNumberFormat="1" applyFont="1" applyBorder="1" applyAlignment="1">
      <alignment horizontal="center" vertical="center"/>
    </xf>
    <xf numFmtId="3" fontId="8" fillId="0" borderId="53" xfId="1" applyNumberFormat="1" applyFont="1" applyBorder="1" applyAlignment="1"/>
  </cellXfs>
  <cellStyles count="4">
    <cellStyle name="normální" xfId="0" builtinId="0"/>
    <cellStyle name="normální 2" xfId="2"/>
    <cellStyle name="Normální 3" xfId="3"/>
    <cellStyle name="normální_POL.XL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5112">
    <pageSetUpPr fitToPage="1"/>
  </sheetPr>
  <dimension ref="B1:O57"/>
  <sheetViews>
    <sheetView showGridLines="0" showZeros="0" topLeftCell="B1" zoomScaleNormal="100" zoomScaleSheetLayoutView="75" workbookViewId="0">
      <selection activeCell="I2" sqref="I2"/>
    </sheetView>
  </sheetViews>
  <sheetFormatPr defaultRowHeight="12.75"/>
  <cols>
    <col min="1" max="1" width="0" style="1" hidden="1" customWidth="1"/>
    <col min="2" max="2" width="7.140625" style="1" customWidth="1"/>
    <col min="3" max="3" width="9.140625" style="1"/>
    <col min="4" max="4" width="30.5703125" style="1" customWidth="1"/>
    <col min="5" max="5" width="6.85546875" style="1" customWidth="1"/>
    <col min="6" max="6" width="13.140625" style="1" customWidth="1"/>
    <col min="7" max="7" width="12.42578125" style="2" customWidth="1"/>
    <col min="8" max="8" width="13.5703125" style="1" customWidth="1"/>
    <col min="9" max="9" width="11.42578125" style="2" customWidth="1"/>
    <col min="10" max="10" width="7" style="2" customWidth="1"/>
    <col min="11" max="11" width="10.7109375" style="1" customWidth="1"/>
    <col min="12" max="13" width="11.7109375" style="1" bestFit="1" customWidth="1"/>
    <col min="14" max="15" width="10.7109375" style="1" customWidth="1"/>
    <col min="16" max="16384" width="9.140625" style="1"/>
  </cols>
  <sheetData>
    <row r="1" spans="2:15" ht="12" customHeight="1"/>
    <row r="2" spans="2:15" ht="17.25" customHeight="1">
      <c r="B2" s="3"/>
      <c r="C2" s="4" t="s">
        <v>0</v>
      </c>
      <c r="E2" s="5"/>
      <c r="F2" s="4"/>
      <c r="G2" s="6"/>
      <c r="H2" s="7" t="s">
        <v>1</v>
      </c>
      <c r="I2" s="8"/>
      <c r="K2" s="3"/>
    </row>
    <row r="3" spans="2:15" ht="6" customHeight="1">
      <c r="C3" s="9"/>
      <c r="D3" s="10" t="s">
        <v>2</v>
      </c>
    </row>
    <row r="4" spans="2:15" ht="4.5" customHeight="1"/>
    <row r="5" spans="2:15" ht="18" customHeight="1">
      <c r="C5" s="11" t="s">
        <v>3</v>
      </c>
      <c r="D5" s="12" t="s">
        <v>151</v>
      </c>
      <c r="E5" s="13"/>
      <c r="F5" s="14"/>
      <c r="G5" s="15"/>
      <c r="H5" s="14"/>
      <c r="I5" s="15"/>
      <c r="O5" s="8"/>
    </row>
    <row r="7" spans="2:15">
      <c r="C7" s="16" t="s">
        <v>4</v>
      </c>
      <c r="D7" s="17" t="s">
        <v>152</v>
      </c>
      <c r="H7" s="18" t="s">
        <v>5</v>
      </c>
      <c r="J7" s="17"/>
      <c r="K7" s="17"/>
    </row>
    <row r="8" spans="2:15">
      <c r="D8" s="17"/>
      <c r="H8" s="18" t="s">
        <v>6</v>
      </c>
      <c r="J8" s="17"/>
      <c r="K8" s="17"/>
    </row>
    <row r="9" spans="2:15">
      <c r="C9" s="18"/>
      <c r="D9" s="17"/>
      <c r="H9" s="18"/>
      <c r="J9" s="17"/>
    </row>
    <row r="10" spans="2:15">
      <c r="H10" s="18"/>
      <c r="J10" s="17"/>
    </row>
    <row r="11" spans="2:15">
      <c r="C11" s="16" t="s">
        <v>7</v>
      </c>
      <c r="D11" s="1" t="s">
        <v>146</v>
      </c>
      <c r="H11" s="18" t="s">
        <v>5</v>
      </c>
      <c r="J11" s="17"/>
      <c r="K11" s="17"/>
    </row>
    <row r="12" spans="2:15">
      <c r="D12" s="17"/>
      <c r="H12" s="18" t="s">
        <v>6</v>
      </c>
      <c r="J12" s="17"/>
      <c r="K12" s="17"/>
    </row>
    <row r="13" spans="2:15" ht="12" customHeight="1">
      <c r="C13" s="18"/>
      <c r="D13" s="17"/>
      <c r="J13" s="18"/>
    </row>
    <row r="14" spans="2:15" ht="24.75" customHeight="1">
      <c r="C14" s="19"/>
      <c r="D14" s="17"/>
      <c r="H14" s="19" t="s">
        <v>8</v>
      </c>
      <c r="J14" s="18"/>
    </row>
    <row r="15" spans="2:15" ht="12.75" customHeight="1">
      <c r="J15" s="18"/>
    </row>
    <row r="16" spans="2:15" ht="28.5" customHeight="1">
      <c r="B16" s="365" t="s">
        <v>9</v>
      </c>
      <c r="C16" s="365"/>
      <c r="D16" s="365"/>
      <c r="H16" s="19" t="s">
        <v>9</v>
      </c>
    </row>
    <row r="17" spans="2:13" ht="25.5" customHeight="1">
      <c r="B17" s="364"/>
      <c r="C17" s="364"/>
      <c r="D17" s="364"/>
    </row>
    <row r="18" spans="2:13" ht="13.5" customHeight="1">
      <c r="B18" s="20"/>
      <c r="C18" s="21"/>
      <c r="D18" s="21"/>
      <c r="E18" s="22"/>
      <c r="F18" s="23"/>
      <c r="G18" s="24"/>
      <c r="H18" s="25"/>
      <c r="I18" s="24"/>
      <c r="J18" s="26" t="s">
        <v>10</v>
      </c>
      <c r="K18" s="27"/>
    </row>
    <row r="19" spans="2:13" ht="15" customHeight="1">
      <c r="B19" s="28" t="s">
        <v>11</v>
      </c>
      <c r="C19" s="29"/>
      <c r="D19" s="30">
        <v>15</v>
      </c>
      <c r="E19" s="31" t="s">
        <v>12</v>
      </c>
      <c r="F19" s="32"/>
      <c r="G19" s="33"/>
      <c r="H19" s="33"/>
      <c r="I19" s="366">
        <f>ROUND(G31,0)</f>
        <v>0</v>
      </c>
      <c r="J19" s="366"/>
      <c r="K19" s="34"/>
      <c r="L19" s="46"/>
      <c r="M19" s="46"/>
    </row>
    <row r="20" spans="2:13">
      <c r="B20" s="28" t="s">
        <v>13</v>
      </c>
      <c r="C20" s="29"/>
      <c r="D20" s="30">
        <v>15</v>
      </c>
      <c r="E20" s="31" t="s">
        <v>12</v>
      </c>
      <c r="F20" s="35"/>
      <c r="G20" s="36"/>
      <c r="H20" s="36"/>
      <c r="I20" s="367">
        <f>ROUND(I19*D20/100,0)</f>
        <v>0</v>
      </c>
      <c r="J20" s="367"/>
      <c r="K20" s="34"/>
    </row>
    <row r="21" spans="2:13">
      <c r="B21" s="28" t="s">
        <v>11</v>
      </c>
      <c r="C21" s="29"/>
      <c r="D21" s="30">
        <v>21</v>
      </c>
      <c r="E21" s="31" t="s">
        <v>12</v>
      </c>
      <c r="F21" s="35"/>
      <c r="G21" s="36"/>
      <c r="H21" s="36"/>
      <c r="I21" s="367">
        <f>ROUND(H31,0)</f>
        <v>0</v>
      </c>
      <c r="J21" s="367"/>
      <c r="K21" s="34"/>
      <c r="L21" s="181"/>
    </row>
    <row r="22" spans="2:13">
      <c r="B22" s="28" t="s">
        <v>13</v>
      </c>
      <c r="C22" s="29"/>
      <c r="D22" s="30">
        <f>SazbaDPH2</f>
        <v>21</v>
      </c>
      <c r="E22" s="31" t="s">
        <v>12</v>
      </c>
      <c r="F22" s="37"/>
      <c r="G22" s="38"/>
      <c r="H22" s="38"/>
      <c r="I22" s="368">
        <f>ROUND(I21*D21/100,0)</f>
        <v>0</v>
      </c>
      <c r="J22" s="368"/>
      <c r="K22" s="34"/>
      <c r="L22" s="182"/>
    </row>
    <row r="23" spans="2:13" ht="15.75">
      <c r="B23" s="39" t="s">
        <v>14</v>
      </c>
      <c r="C23" s="40"/>
      <c r="D23" s="40"/>
      <c r="E23" s="41"/>
      <c r="F23" s="42"/>
      <c r="G23" s="43"/>
      <c r="H23" s="43"/>
      <c r="I23" s="363">
        <f>SUM(I19:I22)</f>
        <v>0</v>
      </c>
      <c r="J23" s="363"/>
      <c r="K23" s="44"/>
    </row>
    <row r="26" spans="2:13" ht="1.5" customHeight="1"/>
    <row r="27" spans="2:13" ht="15.75" customHeight="1">
      <c r="B27" s="13" t="s">
        <v>15</v>
      </c>
      <c r="C27" s="45"/>
      <c r="D27" s="45"/>
      <c r="E27" s="45"/>
      <c r="F27" s="45"/>
      <c r="G27" s="45"/>
      <c r="H27" s="45"/>
      <c r="I27" s="45"/>
      <c r="J27" s="45"/>
      <c r="K27" s="45"/>
      <c r="L27" s="46"/>
    </row>
    <row r="28" spans="2:13" ht="5.25" customHeight="1">
      <c r="L28" s="46"/>
    </row>
    <row r="29" spans="2:13" ht="24" customHeight="1">
      <c r="B29" s="47" t="s">
        <v>16</v>
      </c>
      <c r="C29" s="48"/>
      <c r="D29" s="48"/>
      <c r="E29" s="49"/>
      <c r="F29" s="50" t="s">
        <v>17</v>
      </c>
      <c r="G29" s="51" t="str">
        <f>CONCATENATE("Základ DPH ",SazbaDPH1," %")</f>
        <v>Základ DPH 15 %</v>
      </c>
      <c r="H29" s="50" t="str">
        <f>CONCATENATE("Základ DPH ",SazbaDPH2," %")</f>
        <v>Základ DPH 21 %</v>
      </c>
      <c r="I29" s="50" t="s">
        <v>18</v>
      </c>
      <c r="J29" s="50" t="s">
        <v>12</v>
      </c>
    </row>
    <row r="30" spans="2:13">
      <c r="B30" s="52"/>
      <c r="C30" s="53" t="s">
        <v>129</v>
      </c>
      <c r="D30" s="54"/>
      <c r="E30" s="55"/>
      <c r="F30" s="56">
        <f>ROUND(G30+H30+I30,0)</f>
        <v>0</v>
      </c>
      <c r="G30" s="57"/>
      <c r="H30" s="58">
        <f>H41</f>
        <v>0</v>
      </c>
      <c r="I30" s="58">
        <f>21%*H30</f>
        <v>0</v>
      </c>
      <c r="J30" s="59" t="str">
        <f>IF(CelkemObjekty=0,"",F30/CelkemObjekty*100)</f>
        <v/>
      </c>
    </row>
    <row r="31" spans="2:13" ht="17.25" customHeight="1">
      <c r="B31" s="60" t="s">
        <v>21</v>
      </c>
      <c r="C31" s="61"/>
      <c r="D31" s="62"/>
      <c r="E31" s="63"/>
      <c r="F31" s="64">
        <f>F30</f>
        <v>0</v>
      </c>
      <c r="G31" s="64"/>
      <c r="H31" s="64">
        <f>SUM(H30:H30)</f>
        <v>0</v>
      </c>
      <c r="I31" s="64">
        <f>SUM(I30:I30)</f>
        <v>0</v>
      </c>
      <c r="J31" s="65" t="str">
        <f>IF(CelkemObjekty=0,"",F31/CelkemObjekty*100)</f>
        <v/>
      </c>
    </row>
    <row r="32" spans="2:13">
      <c r="B32" s="66"/>
      <c r="C32" s="66"/>
      <c r="D32" s="66"/>
      <c r="E32" s="66"/>
      <c r="F32" s="66"/>
      <c r="G32" s="66"/>
      <c r="H32" s="66"/>
      <c r="I32" s="66"/>
      <c r="J32" s="66"/>
      <c r="K32" s="66"/>
    </row>
    <row r="33" spans="2:11" ht="9.75" customHeight="1">
      <c r="B33" s="66"/>
      <c r="C33" s="66"/>
      <c r="D33" s="66"/>
      <c r="E33" s="66"/>
      <c r="F33" s="66"/>
      <c r="G33" s="66"/>
      <c r="H33" s="66"/>
      <c r="I33" s="66"/>
      <c r="J33" s="66"/>
      <c r="K33" s="66"/>
    </row>
    <row r="34" spans="2:11" ht="7.5" customHeight="1">
      <c r="B34" s="66"/>
      <c r="C34" s="66"/>
      <c r="D34" s="66"/>
      <c r="E34" s="66"/>
      <c r="F34" s="66"/>
      <c r="G34" s="66"/>
      <c r="H34" s="66"/>
      <c r="I34" s="66"/>
      <c r="J34" s="66"/>
      <c r="K34" s="66"/>
    </row>
    <row r="35" spans="2:11" ht="18">
      <c r="B35" s="13" t="s">
        <v>22</v>
      </c>
      <c r="C35" s="45"/>
      <c r="D35" s="45"/>
      <c r="E35" s="45"/>
      <c r="F35" s="45"/>
      <c r="G35" s="45"/>
      <c r="H35" s="45"/>
      <c r="I35" s="45"/>
      <c r="J35" s="45"/>
      <c r="K35" s="66"/>
    </row>
    <row r="36" spans="2:11">
      <c r="K36" s="66"/>
    </row>
    <row r="37" spans="2:11" ht="25.5">
      <c r="B37" s="263" t="s">
        <v>23</v>
      </c>
      <c r="C37" s="264" t="s">
        <v>24</v>
      </c>
      <c r="D37" s="264"/>
      <c r="E37" s="265"/>
      <c r="F37" s="266" t="s">
        <v>17</v>
      </c>
      <c r="G37" s="266" t="str">
        <f>CONCATENATE("Základ DPH ",SazbaDPH1," %")</f>
        <v>Základ DPH 15 %</v>
      </c>
      <c r="H37" s="266" t="str">
        <f>CONCATENATE("Základ DPH ",SazbaDPH2," %")</f>
        <v>Základ DPH 21 %</v>
      </c>
      <c r="I37" s="266" t="s">
        <v>18</v>
      </c>
      <c r="J37" s="266" t="s">
        <v>12</v>
      </c>
    </row>
    <row r="38" spans="2:11">
      <c r="B38" s="267" t="s">
        <v>19</v>
      </c>
      <c r="C38" s="268" t="s">
        <v>20</v>
      </c>
      <c r="D38" s="269"/>
      <c r="E38" s="270"/>
      <c r="F38" s="271">
        <f>H38+I38</f>
        <v>0</v>
      </c>
      <c r="G38" s="272"/>
      <c r="H38" s="272">
        <f>'SO 01 KL'!C23</f>
        <v>0</v>
      </c>
      <c r="I38" s="272">
        <f>H38*0.21</f>
        <v>0</v>
      </c>
      <c r="J38" s="273"/>
    </row>
    <row r="39" spans="2:11">
      <c r="B39" s="267" t="s">
        <v>130</v>
      </c>
      <c r="C39" s="268" t="s">
        <v>28</v>
      </c>
      <c r="D39" s="269"/>
      <c r="E39" s="270"/>
      <c r="F39" s="271">
        <f>H39+I39</f>
        <v>0</v>
      </c>
      <c r="G39" s="272"/>
      <c r="H39" s="272">
        <f>'SO 02 KL'!C23</f>
        <v>0</v>
      </c>
      <c r="I39" s="272">
        <f>H39*0.21</f>
        <v>0</v>
      </c>
      <c r="J39" s="273"/>
    </row>
    <row r="40" spans="2:11">
      <c r="B40" s="267" t="s">
        <v>199</v>
      </c>
      <c r="C40" s="268" t="s">
        <v>200</v>
      </c>
      <c r="D40" s="269"/>
      <c r="E40" s="270"/>
      <c r="F40" s="271">
        <f>H40+I40</f>
        <v>0</v>
      </c>
      <c r="G40" s="272"/>
      <c r="H40" s="272">
        <f>'SO 03 KL (2)'!F30</f>
        <v>0</v>
      </c>
      <c r="I40" s="272">
        <f>H40*0.21</f>
        <v>0</v>
      </c>
      <c r="J40" s="273"/>
    </row>
    <row r="41" spans="2:11">
      <c r="B41" s="274" t="s">
        <v>21</v>
      </c>
      <c r="C41" s="275"/>
      <c r="D41" s="274"/>
      <c r="E41" s="276"/>
      <c r="F41" s="277">
        <f>SUM(F38:F40)</f>
        <v>0</v>
      </c>
      <c r="G41" s="277">
        <f>SUM(G38:G39)</f>
        <v>0</v>
      </c>
      <c r="H41" s="277">
        <f>SUM(H38:H40)</f>
        <v>0</v>
      </c>
      <c r="I41" s="277">
        <f>SUM(I38:I40)</f>
        <v>0</v>
      </c>
      <c r="J41" s="326" t="e">
        <f>F41/CelkemObjekty</f>
        <v>#DIV/0!</v>
      </c>
    </row>
    <row r="42" spans="2:11" ht="9" customHeight="1"/>
    <row r="43" spans="2:11" ht="0.75" customHeight="1"/>
    <row r="44" spans="2:11" ht="0.75" customHeight="1"/>
    <row r="45" spans="2:11" ht="18">
      <c r="B45" s="13" t="s">
        <v>34</v>
      </c>
      <c r="C45" s="45"/>
      <c r="D45" s="45"/>
      <c r="E45" s="45"/>
      <c r="F45" s="45"/>
      <c r="G45" s="45"/>
      <c r="H45" s="45"/>
      <c r="I45" s="45"/>
      <c r="J45" s="45"/>
    </row>
    <row r="47" spans="2:11">
      <c r="B47" s="47" t="s">
        <v>35</v>
      </c>
      <c r="C47" s="48"/>
      <c r="D47" s="48"/>
      <c r="E47" s="72"/>
      <c r="F47" s="73"/>
      <c r="G47" s="51"/>
      <c r="H47" s="279" t="s">
        <v>17</v>
      </c>
      <c r="I47" s="266" t="s">
        <v>12</v>
      </c>
    </row>
    <row r="48" spans="2:11">
      <c r="B48" s="52" t="s">
        <v>36</v>
      </c>
      <c r="C48" s="53"/>
      <c r="D48" s="54"/>
      <c r="E48" s="74"/>
      <c r="F48" s="75"/>
      <c r="G48" s="57"/>
      <c r="H48" s="280">
        <f>'SO 01 KL'!G15+'SO 02 KL'!G15</f>
        <v>0</v>
      </c>
      <c r="I48" s="282"/>
      <c r="J48" s="1"/>
    </row>
    <row r="49" spans="2:10">
      <c r="B49" s="70" t="s">
        <v>37</v>
      </c>
      <c r="C49" s="71"/>
      <c r="D49" s="68"/>
      <c r="E49" s="76"/>
      <c r="F49" s="77"/>
      <c r="G49" s="67"/>
      <c r="H49" s="280">
        <f>'SO 01 KL'!G16+'SO 02 KL'!G16</f>
        <v>0</v>
      </c>
      <c r="I49" s="282"/>
      <c r="J49" s="1"/>
    </row>
    <row r="50" spans="2:10">
      <c r="B50" s="70" t="s">
        <v>38</v>
      </c>
      <c r="C50" s="71"/>
      <c r="D50" s="68"/>
      <c r="E50" s="76"/>
      <c r="F50" s="77"/>
      <c r="G50" s="67"/>
      <c r="H50" s="280">
        <f>'SO 01 KL'!G17+'SO 02 KL'!G17</f>
        <v>0</v>
      </c>
      <c r="I50" s="282"/>
      <c r="J50" s="1"/>
    </row>
    <row r="51" spans="2:10">
      <c r="B51" s="70" t="s">
        <v>39</v>
      </c>
      <c r="C51" s="71"/>
      <c r="D51" s="68"/>
      <c r="E51" s="76"/>
      <c r="F51" s="77"/>
      <c r="G51" s="67"/>
      <c r="H51" s="280">
        <f>'SO 01 KL'!G18+'SO 02 KL'!G18+'SO 03 KL (2)'!G18</f>
        <v>0</v>
      </c>
      <c r="I51" s="325"/>
      <c r="J51" s="1"/>
    </row>
    <row r="52" spans="2:10">
      <c r="B52" s="70" t="s">
        <v>40</v>
      </c>
      <c r="C52" s="71"/>
      <c r="D52" s="68"/>
      <c r="E52" s="76"/>
      <c r="F52" s="77"/>
      <c r="G52" s="67"/>
      <c r="H52" s="280">
        <f>'SO 01 KL'!G19+'SO 02 KL'!G19+'SO 03 KL (2)'!G19</f>
        <v>0</v>
      </c>
      <c r="I52" s="325"/>
      <c r="J52" s="1"/>
    </row>
    <row r="53" spans="2:10">
      <c r="B53" s="70" t="s">
        <v>41</v>
      </c>
      <c r="C53" s="71"/>
      <c r="D53" s="68"/>
      <c r="E53" s="76"/>
      <c r="F53" s="77"/>
      <c r="G53" s="67"/>
      <c r="H53" s="280">
        <f>'SO 01 KL'!G20+'SO 02 KL'!G20</f>
        <v>0</v>
      </c>
      <c r="I53" s="282"/>
      <c r="J53" s="1"/>
    </row>
    <row r="54" spans="2:10">
      <c r="B54" s="70" t="s">
        <v>42</v>
      </c>
      <c r="C54" s="71"/>
      <c r="D54" s="68"/>
      <c r="E54" s="76"/>
      <c r="F54" s="77"/>
      <c r="G54" s="67"/>
      <c r="H54" s="280">
        <f>'SO 01 KL'!G21+'SO 02 KL'!G21</f>
        <v>0</v>
      </c>
      <c r="I54" s="282"/>
      <c r="J54" s="1"/>
    </row>
    <row r="55" spans="2:10">
      <c r="B55" s="70" t="s">
        <v>43</v>
      </c>
      <c r="C55" s="71"/>
      <c r="D55" s="68"/>
      <c r="E55" s="76"/>
      <c r="F55" s="77"/>
      <c r="G55" s="67"/>
      <c r="H55" s="280">
        <f>'SO 01 KL'!G22+'SO 02 KL'!G22</f>
        <v>0</v>
      </c>
      <c r="I55" s="282"/>
      <c r="J55" s="1"/>
    </row>
    <row r="56" spans="2:10">
      <c r="B56" s="60" t="s">
        <v>21</v>
      </c>
      <c r="C56" s="61"/>
      <c r="D56" s="62"/>
      <c r="E56" s="78"/>
      <c r="F56" s="79"/>
      <c r="G56" s="69"/>
      <c r="H56" s="281">
        <f>SUM(H48:H55)</f>
        <v>0</v>
      </c>
      <c r="I56" s="278"/>
      <c r="J56" s="1"/>
    </row>
    <row r="57" spans="2:10">
      <c r="I57" s="1"/>
      <c r="J57" s="1"/>
    </row>
  </sheetData>
  <sheetProtection selectLockedCells="1" selectUnlockedCells="1"/>
  <mergeCells count="7">
    <mergeCell ref="I23:J23"/>
    <mergeCell ref="B17:D17"/>
    <mergeCell ref="B16:D16"/>
    <mergeCell ref="I19:J19"/>
    <mergeCell ref="I20:J20"/>
    <mergeCell ref="I21:J21"/>
    <mergeCell ref="I22:J22"/>
  </mergeCells>
  <pageMargins left="0.39370078740157483" right="0.31496062992125984" top="0.39370078740157483" bottom="0.39370078740157483" header="0.51181102362204722" footer="0.19685039370078741"/>
  <pageSetup paperSize="9" scale="88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1"/>
  <dimension ref="A1:BE51"/>
  <sheetViews>
    <sheetView showGridLines="0" showZeros="0" tabSelected="1" zoomScaleNormal="100" workbookViewId="0">
      <selection activeCell="H21" sqref="H21"/>
    </sheetView>
  </sheetViews>
  <sheetFormatPr defaultRowHeight="12.75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>
      <c r="A1" s="373" t="s">
        <v>44</v>
      </c>
      <c r="B1" s="373"/>
      <c r="C1" s="373"/>
      <c r="D1" s="373"/>
      <c r="E1" s="373"/>
      <c r="F1" s="373"/>
      <c r="G1" s="373"/>
    </row>
    <row r="2" spans="1:57" ht="12.75" customHeight="1">
      <c r="A2" s="80" t="s">
        <v>45</v>
      </c>
      <c r="B2" s="81"/>
      <c r="C2" s="82"/>
      <c r="D2" s="82"/>
      <c r="E2" s="81"/>
      <c r="F2" s="83" t="s">
        <v>46</v>
      </c>
      <c r="G2" s="84"/>
    </row>
    <row r="3" spans="1:57" ht="3" hidden="1" customHeight="1">
      <c r="A3" s="85"/>
      <c r="B3" s="86"/>
      <c r="C3" s="87"/>
      <c r="D3" s="87"/>
      <c r="E3" s="86"/>
      <c r="F3" s="88"/>
      <c r="G3" s="89"/>
    </row>
    <row r="4" spans="1:57" ht="12" customHeight="1">
      <c r="A4" s="90" t="s">
        <v>47</v>
      </c>
      <c r="B4" s="86"/>
      <c r="C4" s="87"/>
      <c r="D4" s="87"/>
      <c r="E4" s="86"/>
      <c r="F4" s="88" t="s">
        <v>48</v>
      </c>
      <c r="G4" s="91"/>
    </row>
    <row r="5" spans="1:57" ht="12.95" customHeight="1">
      <c r="A5" s="92" t="s">
        <v>19</v>
      </c>
      <c r="B5" s="93"/>
      <c r="C5" s="94" t="s">
        <v>20</v>
      </c>
      <c r="D5" s="95"/>
      <c r="E5" s="96"/>
      <c r="F5" s="88" t="s">
        <v>49</v>
      </c>
      <c r="G5" s="89"/>
    </row>
    <row r="6" spans="1:57" ht="12.95" customHeight="1">
      <c r="A6" s="90" t="s">
        <v>50</v>
      </c>
      <c r="B6" s="86"/>
      <c r="C6" s="87"/>
      <c r="D6" s="87"/>
      <c r="E6" s="86"/>
      <c r="F6" s="97" t="s">
        <v>51</v>
      </c>
      <c r="G6" s="98"/>
      <c r="O6" s="99"/>
    </row>
    <row r="7" spans="1:57" ht="12.95" customHeight="1">
      <c r="A7" s="100"/>
      <c r="B7" s="101"/>
      <c r="C7" s="102" t="str">
        <f>CisloStavby</f>
        <v>Zateplení ZŠ Křemže</v>
      </c>
      <c r="D7" s="103"/>
      <c r="E7" s="103"/>
      <c r="F7" s="104" t="s">
        <v>52</v>
      </c>
      <c r="G7" s="98"/>
    </row>
    <row r="8" spans="1:57">
      <c r="A8" s="105" t="s">
        <v>53</v>
      </c>
      <c r="B8" s="88"/>
      <c r="C8" s="374"/>
      <c r="D8" s="374"/>
      <c r="E8" s="374"/>
      <c r="F8" s="106" t="s">
        <v>54</v>
      </c>
      <c r="G8" s="107"/>
      <c r="H8" s="108"/>
      <c r="I8" s="109"/>
    </row>
    <row r="9" spans="1:57">
      <c r="A9" s="105" t="s">
        <v>55</v>
      </c>
      <c r="B9" s="88"/>
      <c r="C9" s="374"/>
      <c r="D9" s="374"/>
      <c r="E9" s="374"/>
      <c r="F9" s="88"/>
      <c r="G9" s="110"/>
      <c r="H9" s="111"/>
    </row>
    <row r="10" spans="1:57">
      <c r="A10" s="105" t="s">
        <v>56</v>
      </c>
      <c r="B10" s="88"/>
      <c r="C10" s="375"/>
      <c r="D10" s="375"/>
      <c r="E10" s="375"/>
      <c r="F10" s="112"/>
      <c r="G10" s="113"/>
      <c r="H10" s="114"/>
    </row>
    <row r="11" spans="1:57" ht="13.5" customHeight="1">
      <c r="A11" s="105" t="s">
        <v>57</v>
      </c>
      <c r="B11" s="88"/>
      <c r="C11" s="375"/>
      <c r="D11" s="375"/>
      <c r="E11" s="375"/>
      <c r="F11" s="115" t="s">
        <v>58</v>
      </c>
      <c r="G11" s="116"/>
      <c r="H11" s="111"/>
      <c r="BA11" s="117"/>
      <c r="BB11" s="117"/>
      <c r="BC11" s="117"/>
      <c r="BD11" s="117"/>
      <c r="BE11" s="117"/>
    </row>
    <row r="12" spans="1:57" ht="12.75" customHeight="1">
      <c r="A12" s="118" t="s">
        <v>59</v>
      </c>
      <c r="B12" s="86"/>
      <c r="C12" s="376"/>
      <c r="D12" s="376"/>
      <c r="E12" s="376"/>
      <c r="F12" s="119" t="s">
        <v>60</v>
      </c>
      <c r="G12" s="120"/>
      <c r="H12" s="111"/>
    </row>
    <row r="13" spans="1:57" ht="28.5" customHeight="1">
      <c r="A13" s="377" t="s">
        <v>61</v>
      </c>
      <c r="B13" s="377"/>
      <c r="C13" s="377"/>
      <c r="D13" s="377"/>
      <c r="E13" s="377"/>
      <c r="F13" s="377"/>
      <c r="G13" s="377"/>
      <c r="H13" s="111"/>
    </row>
    <row r="14" spans="1:57" ht="17.25" customHeight="1">
      <c r="A14" s="121" t="s">
        <v>62</v>
      </c>
      <c r="B14" s="122"/>
      <c r="C14" s="123"/>
      <c r="D14" s="378" t="s">
        <v>63</v>
      </c>
      <c r="E14" s="378"/>
      <c r="F14" s="378"/>
      <c r="G14" s="378"/>
    </row>
    <row r="15" spans="1:57" ht="15.95" customHeight="1">
      <c r="A15" s="124"/>
      <c r="B15" s="125" t="s">
        <v>64</v>
      </c>
      <c r="C15" s="126">
        <f>SO01Fasáda!F130</f>
        <v>0</v>
      </c>
      <c r="D15" s="133" t="s">
        <v>36</v>
      </c>
      <c r="E15" s="127"/>
      <c r="F15" s="128"/>
      <c r="G15" s="126">
        <v>0</v>
      </c>
    </row>
    <row r="16" spans="1:57" ht="15.95" customHeight="1">
      <c r="A16" s="124" t="s">
        <v>65</v>
      </c>
      <c r="B16" s="125" t="s">
        <v>66</v>
      </c>
      <c r="C16" s="126">
        <v>0</v>
      </c>
      <c r="D16" s="133" t="s">
        <v>37</v>
      </c>
      <c r="E16" s="129"/>
      <c r="F16" s="130"/>
      <c r="G16" s="126">
        <v>0</v>
      </c>
    </row>
    <row r="17" spans="1:7" ht="15.95" customHeight="1">
      <c r="A17" s="124" t="s">
        <v>67</v>
      </c>
      <c r="B17" s="125" t="s">
        <v>68</v>
      </c>
      <c r="C17" s="126">
        <v>0</v>
      </c>
      <c r="D17" s="133" t="s">
        <v>38</v>
      </c>
      <c r="E17" s="129"/>
      <c r="F17" s="130"/>
      <c r="G17" s="126"/>
    </row>
    <row r="18" spans="1:7" ht="15.95" customHeight="1">
      <c r="A18" s="131" t="s">
        <v>69</v>
      </c>
      <c r="B18" s="132" t="s">
        <v>70</v>
      </c>
      <c r="C18" s="126">
        <v>0</v>
      </c>
      <c r="D18" s="133" t="s">
        <v>39</v>
      </c>
      <c r="E18" s="129"/>
      <c r="F18" s="130"/>
      <c r="G18" s="126"/>
    </row>
    <row r="19" spans="1:7" ht="15.95" customHeight="1">
      <c r="A19" s="133" t="s">
        <v>71</v>
      </c>
      <c r="B19" s="125"/>
      <c r="C19" s="126">
        <f>C15</f>
        <v>0</v>
      </c>
      <c r="D19" s="133" t="s">
        <v>40</v>
      </c>
      <c r="E19" s="129"/>
      <c r="F19" s="130"/>
      <c r="G19" s="126"/>
    </row>
    <row r="20" spans="1:7" ht="15.95" customHeight="1">
      <c r="A20" s="133"/>
      <c r="B20" s="125"/>
      <c r="C20" s="126"/>
      <c r="D20" s="133" t="s">
        <v>41</v>
      </c>
      <c r="E20" s="129"/>
      <c r="F20" s="130"/>
      <c r="G20" s="126"/>
    </row>
    <row r="21" spans="1:7" ht="15.95" customHeight="1">
      <c r="A21" s="133" t="s">
        <v>25</v>
      </c>
      <c r="B21" s="125"/>
      <c r="C21" s="126">
        <v>0</v>
      </c>
      <c r="D21" s="133" t="s">
        <v>42</v>
      </c>
      <c r="E21" s="129"/>
      <c r="F21" s="130"/>
      <c r="G21" s="126"/>
    </row>
    <row r="22" spans="1:7" ht="15.95" customHeight="1">
      <c r="A22" s="134" t="s">
        <v>72</v>
      </c>
      <c r="B22" s="111"/>
      <c r="C22" s="126">
        <f>C19</f>
        <v>0</v>
      </c>
      <c r="D22" s="133" t="s">
        <v>43</v>
      </c>
      <c r="E22" s="129"/>
      <c r="F22" s="130"/>
      <c r="G22" s="126"/>
    </row>
    <row r="23" spans="1:7" ht="15.95" customHeight="1">
      <c r="A23" s="379" t="s">
        <v>74</v>
      </c>
      <c r="B23" s="379"/>
      <c r="C23" s="135">
        <f>C22+G23</f>
        <v>0</v>
      </c>
      <c r="D23" s="136" t="s">
        <v>75</v>
      </c>
      <c r="E23" s="137"/>
      <c r="F23" s="138"/>
      <c r="G23" s="126">
        <f>SUM(G15:G22)</f>
        <v>0</v>
      </c>
    </row>
    <row r="24" spans="1:7">
      <c r="A24" s="139" t="s">
        <v>76</v>
      </c>
      <c r="B24" s="140"/>
      <c r="C24" s="141"/>
      <c r="D24" s="140" t="s">
        <v>77</v>
      </c>
      <c r="E24" s="140"/>
      <c r="F24" s="142" t="s">
        <v>78</v>
      </c>
      <c r="G24" s="143"/>
    </row>
    <row r="25" spans="1:7">
      <c r="A25" s="134" t="s">
        <v>79</v>
      </c>
      <c r="B25" s="111"/>
      <c r="C25" s="144"/>
      <c r="D25" s="111" t="s">
        <v>79</v>
      </c>
      <c r="F25" s="145" t="s">
        <v>79</v>
      </c>
      <c r="G25" s="146"/>
    </row>
    <row r="26" spans="1:7" ht="37.5" customHeight="1">
      <c r="A26" s="134" t="s">
        <v>80</v>
      </c>
      <c r="B26" s="147"/>
      <c r="C26" s="148"/>
      <c r="D26" s="111" t="s">
        <v>80</v>
      </c>
      <c r="F26" s="145" t="s">
        <v>80</v>
      </c>
      <c r="G26" s="146"/>
    </row>
    <row r="27" spans="1:7">
      <c r="A27" s="134"/>
      <c r="B27" s="149"/>
      <c r="C27" s="150"/>
      <c r="D27" s="111"/>
      <c r="F27" s="145"/>
      <c r="G27" s="146"/>
    </row>
    <row r="28" spans="1:7">
      <c r="A28" s="134" t="s">
        <v>81</v>
      </c>
      <c r="B28" s="111"/>
      <c r="C28" s="150"/>
      <c r="D28" s="145" t="s">
        <v>82</v>
      </c>
      <c r="E28" s="150"/>
      <c r="F28" s="151" t="s">
        <v>82</v>
      </c>
      <c r="G28" s="146"/>
    </row>
    <row r="29" spans="1:7" ht="69" customHeight="1">
      <c r="A29" s="134"/>
      <c r="B29" s="111"/>
      <c r="C29" s="152"/>
      <c r="D29" s="153"/>
      <c r="E29" s="152"/>
      <c r="F29" s="111"/>
      <c r="G29" s="146"/>
    </row>
    <row r="30" spans="1:7">
      <c r="A30" s="154" t="s">
        <v>11</v>
      </c>
      <c r="B30" s="155"/>
      <c r="C30" s="156">
        <v>21</v>
      </c>
      <c r="D30" s="155" t="s">
        <v>83</v>
      </c>
      <c r="E30" s="157"/>
      <c r="F30" s="370">
        <f>C23-F32</f>
        <v>0</v>
      </c>
      <c r="G30" s="370"/>
    </row>
    <row r="31" spans="1:7">
      <c r="A31" s="154" t="s">
        <v>84</v>
      </c>
      <c r="B31" s="155"/>
      <c r="C31" s="156">
        <v>21</v>
      </c>
      <c r="D31" s="155" t="s">
        <v>85</v>
      </c>
      <c r="E31" s="157"/>
      <c r="F31" s="370">
        <f>ROUND(PRODUCT(F30,C31/100),0)</f>
        <v>0</v>
      </c>
      <c r="G31" s="370"/>
    </row>
    <row r="32" spans="1:7" ht="12.75" customHeight="1">
      <c r="A32" s="154" t="s">
        <v>11</v>
      </c>
      <c r="B32" s="155"/>
      <c r="C32" s="156">
        <v>0</v>
      </c>
      <c r="D32" s="155" t="s">
        <v>85</v>
      </c>
      <c r="E32" s="157"/>
      <c r="F32" s="370">
        <v>0</v>
      </c>
      <c r="G32" s="370"/>
    </row>
    <row r="33" spans="1:8" ht="12.75" customHeight="1">
      <c r="A33" s="154" t="s">
        <v>84</v>
      </c>
      <c r="B33" s="158"/>
      <c r="C33" s="159">
        <f>C32</f>
        <v>0</v>
      </c>
      <c r="D33" s="155" t="s">
        <v>85</v>
      </c>
      <c r="E33" s="130"/>
      <c r="F33" s="370">
        <f>ROUND(PRODUCT(F32,C33/100),0)</f>
        <v>0</v>
      </c>
      <c r="G33" s="370"/>
    </row>
    <row r="34" spans="1:8" s="163" customFormat="1" ht="19.5" customHeight="1">
      <c r="A34" s="160" t="s">
        <v>86</v>
      </c>
      <c r="B34" s="161"/>
      <c r="C34" s="161"/>
      <c r="D34" s="161"/>
      <c r="E34" s="162"/>
      <c r="F34" s="371">
        <f>ROUND(SUM(F30:F33),0)</f>
        <v>0</v>
      </c>
      <c r="G34" s="371"/>
    </row>
    <row r="36" spans="1:8">
      <c r="A36" s="2" t="s">
        <v>87</v>
      </c>
      <c r="B36" s="2"/>
      <c r="C36" s="2"/>
      <c r="D36" s="2"/>
      <c r="E36" s="2"/>
      <c r="F36" s="2"/>
      <c r="G36" s="2"/>
      <c r="H36" s="1" t="s">
        <v>2</v>
      </c>
    </row>
    <row r="37" spans="1:8" ht="14.25" customHeight="1">
      <c r="A37" s="2"/>
      <c r="B37" s="372"/>
      <c r="C37" s="372"/>
      <c r="D37" s="372"/>
      <c r="E37" s="372"/>
      <c r="F37" s="372"/>
      <c r="G37" s="372"/>
      <c r="H37" s="1" t="s">
        <v>2</v>
      </c>
    </row>
    <row r="38" spans="1:8" ht="12.75" customHeight="1">
      <c r="A38" s="164"/>
      <c r="B38" s="372"/>
      <c r="C38" s="372"/>
      <c r="D38" s="372"/>
      <c r="E38" s="372"/>
      <c r="F38" s="372"/>
      <c r="G38" s="372"/>
      <c r="H38" s="1" t="s">
        <v>2</v>
      </c>
    </row>
    <row r="39" spans="1:8">
      <c r="A39" s="164"/>
      <c r="B39" s="372"/>
      <c r="C39" s="372"/>
      <c r="D39" s="372"/>
      <c r="E39" s="372"/>
      <c r="F39" s="372"/>
      <c r="G39" s="372"/>
      <c r="H39" s="1" t="s">
        <v>2</v>
      </c>
    </row>
    <row r="40" spans="1:8">
      <c r="A40" s="164"/>
      <c r="B40" s="372"/>
      <c r="C40" s="372"/>
      <c r="D40" s="372"/>
      <c r="E40" s="372"/>
      <c r="F40" s="372"/>
      <c r="G40" s="372"/>
      <c r="H40" s="1" t="s">
        <v>2</v>
      </c>
    </row>
    <row r="41" spans="1:8">
      <c r="A41" s="164"/>
      <c r="B41" s="372"/>
      <c r="C41" s="372"/>
      <c r="D41" s="372"/>
      <c r="E41" s="372"/>
      <c r="F41" s="372"/>
      <c r="G41" s="372"/>
      <c r="H41" s="1" t="s">
        <v>2</v>
      </c>
    </row>
    <row r="42" spans="1:8">
      <c r="A42" s="164"/>
      <c r="B42" s="372"/>
      <c r="C42" s="372"/>
      <c r="D42" s="372"/>
      <c r="E42" s="372"/>
      <c r="F42" s="372"/>
      <c r="G42" s="372"/>
      <c r="H42" s="1" t="s">
        <v>2</v>
      </c>
    </row>
    <row r="43" spans="1:8">
      <c r="A43" s="164"/>
      <c r="B43" s="372"/>
      <c r="C43" s="372"/>
      <c r="D43" s="372"/>
      <c r="E43" s="372"/>
      <c r="F43" s="372"/>
      <c r="G43" s="372"/>
      <c r="H43" s="1" t="s">
        <v>2</v>
      </c>
    </row>
    <row r="44" spans="1:8" ht="12.75" customHeight="1">
      <c r="A44" s="164"/>
      <c r="B44" s="372"/>
      <c r="C44" s="372"/>
      <c r="D44" s="372"/>
      <c r="E44" s="372"/>
      <c r="F44" s="372"/>
      <c r="G44" s="372"/>
      <c r="H44" s="1" t="s">
        <v>2</v>
      </c>
    </row>
    <row r="45" spans="1:8" ht="12.75" customHeight="1">
      <c r="A45" s="164"/>
      <c r="B45" s="372"/>
      <c r="C45" s="372"/>
      <c r="D45" s="372"/>
      <c r="E45" s="372"/>
      <c r="F45" s="372"/>
      <c r="G45" s="372"/>
      <c r="H45" s="1" t="s">
        <v>2</v>
      </c>
    </row>
    <row r="46" spans="1:8">
      <c r="B46" s="369"/>
      <c r="C46" s="369"/>
      <c r="D46" s="369"/>
      <c r="E46" s="369"/>
      <c r="F46" s="369"/>
      <c r="G46" s="369"/>
    </row>
    <row r="47" spans="1:8">
      <c r="B47" s="369"/>
      <c r="C47" s="369"/>
      <c r="D47" s="369"/>
      <c r="E47" s="369"/>
      <c r="F47" s="369"/>
      <c r="G47" s="369"/>
    </row>
    <row r="48" spans="1:8">
      <c r="B48" s="369"/>
      <c r="C48" s="369"/>
      <c r="D48" s="369"/>
      <c r="E48" s="369"/>
      <c r="F48" s="369"/>
      <c r="G48" s="369"/>
    </row>
    <row r="49" spans="2:7">
      <c r="B49" s="369"/>
      <c r="C49" s="369"/>
      <c r="D49" s="369"/>
      <c r="E49" s="369"/>
      <c r="F49" s="369"/>
      <c r="G49" s="369"/>
    </row>
    <row r="50" spans="2:7">
      <c r="B50" s="369"/>
      <c r="C50" s="369"/>
      <c r="D50" s="369"/>
      <c r="E50" s="369"/>
      <c r="F50" s="369"/>
      <c r="G50" s="369"/>
    </row>
    <row r="51" spans="2:7">
      <c r="B51" s="369"/>
      <c r="C51" s="369"/>
      <c r="D51" s="369"/>
      <c r="E51" s="369"/>
      <c r="F51" s="369"/>
      <c r="G51" s="369"/>
    </row>
  </sheetData>
  <sheetProtection selectLockedCells="1" selectUnlockedCells="1"/>
  <mergeCells count="21">
    <mergeCell ref="F32:G32"/>
    <mergeCell ref="A1:G1"/>
    <mergeCell ref="C8:E8"/>
    <mergeCell ref="C9:E9"/>
    <mergeCell ref="C10:E10"/>
    <mergeCell ref="C11:E11"/>
    <mergeCell ref="C12:E12"/>
    <mergeCell ref="A13:G13"/>
    <mergeCell ref="D14:G14"/>
    <mergeCell ref="A23:B23"/>
    <mergeCell ref="F30:G30"/>
    <mergeCell ref="F31:G31"/>
    <mergeCell ref="B49:G49"/>
    <mergeCell ref="B50:G50"/>
    <mergeCell ref="B51:G51"/>
    <mergeCell ref="F33:G33"/>
    <mergeCell ref="F34:G34"/>
    <mergeCell ref="B37:G45"/>
    <mergeCell ref="B46:G46"/>
    <mergeCell ref="B47:G47"/>
    <mergeCell ref="B48:G48"/>
  </mergeCells>
  <pageMargins left="0.59055118110236227" right="0.39370078740157483" top="0.59055118110236227" bottom="0.98425196850393704" header="0.51181102362204722" footer="0.51181102362204722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2">
    <tabColor rgb="FFFFFF00"/>
  </sheetPr>
  <dimension ref="A1:BZ202"/>
  <sheetViews>
    <sheetView showGridLines="0" showZeros="0" zoomScaleNormal="100" zoomScaleSheetLayoutView="100" workbookViewId="0">
      <selection activeCell="E101" sqref="E101:E130"/>
    </sheetView>
  </sheetViews>
  <sheetFormatPr defaultRowHeight="12.75"/>
  <cols>
    <col min="1" max="1" width="10" style="166" customWidth="1"/>
    <col min="2" max="2" width="50.7109375" style="166" customWidth="1"/>
    <col min="3" max="3" width="5.5703125" style="166" customWidth="1"/>
    <col min="4" max="4" width="8.5703125" style="387" customWidth="1"/>
    <col min="5" max="5" width="9.85546875" style="387" customWidth="1"/>
    <col min="6" max="6" width="13.85546875" style="387" customWidth="1"/>
    <col min="7" max="10" width="9.140625" style="165" hidden="1" customWidth="1"/>
    <col min="11" max="11" width="16.28515625" style="344" customWidth="1"/>
    <col min="12" max="12" width="14.28515625" style="165" customWidth="1"/>
    <col min="13" max="13" width="9.140625" style="165"/>
    <col min="14" max="14" width="0" style="165" hidden="1" customWidth="1"/>
    <col min="15" max="16384" width="9.140625" style="165"/>
  </cols>
  <sheetData>
    <row r="1" spans="1:78" ht="15.75">
      <c r="A1" s="380" t="s">
        <v>90</v>
      </c>
      <c r="B1" s="380"/>
      <c r="C1" s="380"/>
      <c r="D1" s="380"/>
      <c r="E1" s="380"/>
      <c r="F1" s="380"/>
    </row>
    <row r="2" spans="1:78">
      <c r="B2" s="185"/>
      <c r="C2" s="185"/>
      <c r="D2" s="385"/>
      <c r="E2" s="385"/>
      <c r="F2" s="385"/>
    </row>
    <row r="3" spans="1:78">
      <c r="A3" s="229" t="s">
        <v>3</v>
      </c>
      <c r="B3" s="186" t="str">
        <f>CisloStavby</f>
        <v>Zateplení ZŠ Křemže</v>
      </c>
      <c r="C3" s="187"/>
      <c r="D3" s="395" t="s">
        <v>91</v>
      </c>
      <c r="E3" s="386"/>
      <c r="F3" s="396"/>
    </row>
    <row r="4" spans="1:78">
      <c r="A4" s="230" t="s">
        <v>88</v>
      </c>
      <c r="B4" s="190" t="s">
        <v>89</v>
      </c>
      <c r="C4" s="191"/>
      <c r="D4" s="397"/>
      <c r="E4" s="397"/>
      <c r="F4" s="397"/>
    </row>
    <row r="5" spans="1:78">
      <c r="A5" s="192"/>
    </row>
    <row r="6" spans="1:78" ht="15" customHeight="1">
      <c r="A6" s="193" t="s">
        <v>92</v>
      </c>
      <c r="B6" s="194" t="s">
        <v>93</v>
      </c>
      <c r="C6" s="194" t="s">
        <v>94</v>
      </c>
      <c r="D6" s="388" t="s">
        <v>95</v>
      </c>
      <c r="E6" s="388" t="s">
        <v>96</v>
      </c>
      <c r="F6" s="398" t="s">
        <v>97</v>
      </c>
      <c r="G6" s="167" t="s">
        <v>98</v>
      </c>
      <c r="H6" s="167" t="s">
        <v>99</v>
      </c>
      <c r="I6" s="167" t="s">
        <v>100</v>
      </c>
      <c r="J6" s="337" t="s">
        <v>101</v>
      </c>
    </row>
    <row r="7" spans="1:78">
      <c r="A7" s="196"/>
      <c r="B7" s="197" t="s">
        <v>122</v>
      </c>
      <c r="C7" s="198"/>
      <c r="D7" s="389"/>
      <c r="E7" s="389">
        <v>0</v>
      </c>
      <c r="F7" s="399"/>
      <c r="G7" s="168"/>
      <c r="H7" s="169"/>
      <c r="I7" s="170"/>
      <c r="J7" s="338"/>
      <c r="N7" s="172"/>
    </row>
    <row r="8" spans="1:78" s="320" customFormat="1">
      <c r="A8" s="311">
        <v>1</v>
      </c>
      <c r="B8" s="285" t="s">
        <v>136</v>
      </c>
      <c r="C8" s="286" t="s">
        <v>102</v>
      </c>
      <c r="D8" s="287">
        <v>93</v>
      </c>
      <c r="E8" s="287"/>
      <c r="F8" s="287"/>
      <c r="G8" s="318"/>
      <c r="H8" s="319"/>
      <c r="I8" s="318"/>
      <c r="J8" s="339"/>
      <c r="K8" s="344"/>
      <c r="N8" s="321"/>
      <c r="BY8" s="321"/>
      <c r="BZ8" s="321"/>
    </row>
    <row r="9" spans="1:78" s="320" customFormat="1" ht="12.75" customHeight="1">
      <c r="A9" s="311">
        <v>2</v>
      </c>
      <c r="B9" s="285" t="s">
        <v>123</v>
      </c>
      <c r="C9" s="286" t="s">
        <v>116</v>
      </c>
      <c r="D9" s="287">
        <v>43.725000000000001</v>
      </c>
      <c r="E9" s="287"/>
      <c r="F9" s="287"/>
      <c r="G9" s="318"/>
      <c r="H9" s="319"/>
      <c r="I9" s="318"/>
      <c r="J9" s="339"/>
      <c r="K9" s="344"/>
      <c r="N9" s="321"/>
      <c r="BY9" s="321"/>
      <c r="BZ9" s="321"/>
    </row>
    <row r="10" spans="1:78" s="320" customFormat="1">
      <c r="A10" s="311">
        <v>3</v>
      </c>
      <c r="B10" s="285" t="s">
        <v>124</v>
      </c>
      <c r="C10" s="286" t="s">
        <v>116</v>
      </c>
      <c r="D10" s="287">
        <v>43.725000000000001</v>
      </c>
      <c r="E10" s="287"/>
      <c r="F10" s="287"/>
      <c r="G10" s="318"/>
      <c r="H10" s="319"/>
      <c r="I10" s="318"/>
      <c r="J10" s="339"/>
      <c r="K10" s="344"/>
      <c r="N10" s="321"/>
      <c r="BY10" s="321"/>
      <c r="BZ10" s="321"/>
    </row>
    <row r="11" spans="1:78" s="320" customFormat="1" ht="12.75" customHeight="1">
      <c r="A11" s="311">
        <v>4</v>
      </c>
      <c r="B11" s="285" t="s">
        <v>127</v>
      </c>
      <c r="C11" s="286" t="s">
        <v>116</v>
      </c>
      <c r="D11" s="287">
        <v>7.2875000000000005</v>
      </c>
      <c r="E11" s="287"/>
      <c r="F11" s="287"/>
      <c r="G11" s="318"/>
      <c r="H11" s="319"/>
      <c r="I11" s="318"/>
      <c r="J11" s="339"/>
      <c r="K11" s="344"/>
      <c r="N11" s="321"/>
      <c r="BY11" s="321"/>
      <c r="BZ11" s="321"/>
    </row>
    <row r="12" spans="1:78" s="320" customFormat="1">
      <c r="A12" s="311">
        <v>5</v>
      </c>
      <c r="B12" s="285" t="s">
        <v>135</v>
      </c>
      <c r="C12" s="286" t="s">
        <v>116</v>
      </c>
      <c r="D12" s="287">
        <v>29.150000000000002</v>
      </c>
      <c r="E12" s="287"/>
      <c r="F12" s="287"/>
      <c r="G12" s="318"/>
      <c r="H12" s="319"/>
      <c r="I12" s="318"/>
      <c r="J12" s="339"/>
      <c r="K12" s="344"/>
      <c r="N12" s="321"/>
      <c r="BY12" s="321"/>
      <c r="BZ12" s="321"/>
    </row>
    <row r="13" spans="1:78" s="320" customFormat="1" ht="22.5">
      <c r="A13" s="311">
        <v>6</v>
      </c>
      <c r="B13" s="349" t="s">
        <v>207</v>
      </c>
      <c r="C13" s="350" t="s">
        <v>102</v>
      </c>
      <c r="D13" s="351">
        <v>113.95</v>
      </c>
      <c r="E13" s="287"/>
      <c r="F13" s="287"/>
      <c r="G13" s="318"/>
      <c r="H13" s="319"/>
      <c r="I13" s="318"/>
      <c r="J13" s="339"/>
      <c r="K13" s="344"/>
      <c r="N13" s="321"/>
      <c r="BY13" s="321"/>
      <c r="BZ13" s="321"/>
    </row>
    <row r="14" spans="1:78" s="320" customFormat="1">
      <c r="A14" s="311">
        <v>7</v>
      </c>
      <c r="B14" s="349" t="s">
        <v>137</v>
      </c>
      <c r="C14" s="350" t="s">
        <v>102</v>
      </c>
      <c r="D14" s="351">
        <v>159.4</v>
      </c>
      <c r="E14" s="287"/>
      <c r="F14" s="287"/>
      <c r="G14" s="318"/>
      <c r="H14" s="319"/>
      <c r="I14" s="318"/>
      <c r="J14" s="339"/>
      <c r="K14" s="344"/>
      <c r="N14" s="321"/>
      <c r="BY14" s="321"/>
      <c r="BZ14" s="321"/>
    </row>
    <row r="15" spans="1:78" s="320" customFormat="1">
      <c r="A15" s="311">
        <v>8</v>
      </c>
      <c r="B15" s="349" t="s">
        <v>125</v>
      </c>
      <c r="C15" s="350" t="s">
        <v>102</v>
      </c>
      <c r="D15" s="351">
        <v>124.04</v>
      </c>
      <c r="E15" s="287"/>
      <c r="F15" s="287"/>
      <c r="G15" s="318"/>
      <c r="H15" s="319"/>
      <c r="I15" s="318"/>
      <c r="J15" s="339"/>
      <c r="K15" s="344"/>
      <c r="N15" s="321"/>
      <c r="BY15" s="321"/>
      <c r="BZ15" s="321"/>
    </row>
    <row r="16" spans="1:78" s="320" customFormat="1">
      <c r="A16" s="311">
        <v>9</v>
      </c>
      <c r="B16" s="349" t="s">
        <v>126</v>
      </c>
      <c r="C16" s="350" t="s">
        <v>105</v>
      </c>
      <c r="D16" s="351">
        <v>295.33999999999997</v>
      </c>
      <c r="E16" s="287"/>
      <c r="F16" s="287"/>
      <c r="G16" s="318"/>
      <c r="H16" s="319"/>
      <c r="I16" s="318"/>
      <c r="J16" s="339"/>
      <c r="K16" s="344"/>
      <c r="N16" s="321"/>
      <c r="BY16" s="321"/>
      <c r="BZ16" s="321"/>
    </row>
    <row r="17" spans="1:78" s="320" customFormat="1">
      <c r="A17" s="331" t="s">
        <v>110</v>
      </c>
      <c r="B17" s="332" t="s">
        <v>122</v>
      </c>
      <c r="C17" s="333"/>
      <c r="D17" s="334"/>
      <c r="E17" s="335">
        <v>0</v>
      </c>
      <c r="F17" s="336">
        <f>SUM(F8:F16)</f>
        <v>0</v>
      </c>
      <c r="G17" s="322"/>
      <c r="H17" s="323">
        <f>SUM(H7:H16)</f>
        <v>0</v>
      </c>
      <c r="I17" s="322"/>
      <c r="J17" s="340">
        <f>SUM(J7:J16)</f>
        <v>0</v>
      </c>
      <c r="K17" s="344"/>
      <c r="N17" s="321"/>
      <c r="AY17" s="324">
        <f>SUM(AY7:AY16)</f>
        <v>0</v>
      </c>
      <c r="AZ17" s="324">
        <f>SUM(AZ7:AZ16)</f>
        <v>0</v>
      </c>
      <c r="BA17" s="324">
        <f>SUM(BA7:BA16)</f>
        <v>0</v>
      </c>
      <c r="BB17" s="324">
        <f>SUM(BB7:BB16)</f>
        <v>0</v>
      </c>
      <c r="BC17" s="324">
        <f>SUM(BC7:BC16)</f>
        <v>0</v>
      </c>
    </row>
    <row r="18" spans="1:78" s="320" customFormat="1">
      <c r="A18" s="313"/>
      <c r="B18" s="314" t="s">
        <v>27</v>
      </c>
      <c r="C18" s="312"/>
      <c r="D18" s="390"/>
      <c r="E18" s="390">
        <v>0</v>
      </c>
      <c r="F18" s="400"/>
      <c r="G18" s="168"/>
      <c r="H18" s="169"/>
      <c r="I18" s="170"/>
      <c r="J18" s="338"/>
      <c r="K18" s="344"/>
      <c r="N18" s="321"/>
    </row>
    <row r="19" spans="1:78" s="320" customFormat="1">
      <c r="A19" s="311">
        <v>10</v>
      </c>
      <c r="B19" s="349" t="s">
        <v>109</v>
      </c>
      <c r="C19" s="286" t="s">
        <v>102</v>
      </c>
      <c r="D19" s="287">
        <v>3546.68</v>
      </c>
      <c r="E19" s="287"/>
      <c r="F19" s="287"/>
      <c r="G19" s="318">
        <v>1E-4</v>
      </c>
      <c r="H19" s="319">
        <f>D19*G19</f>
        <v>0.35466799999999998</v>
      </c>
      <c r="I19" s="318">
        <v>0</v>
      </c>
      <c r="J19" s="339">
        <f>D19*I19</f>
        <v>0</v>
      </c>
      <c r="K19" s="344"/>
      <c r="N19" s="321"/>
      <c r="AX19" s="320">
        <v>1</v>
      </c>
      <c r="AY19" s="320">
        <f>IF(AX19=1,F19,0)</f>
        <v>0</v>
      </c>
      <c r="AZ19" s="320">
        <f>IF(AX19=2,F19,0)</f>
        <v>0</v>
      </c>
      <c r="BA19" s="320">
        <f>IF(AX19=3,F19,0)</f>
        <v>0</v>
      </c>
      <c r="BB19" s="320">
        <f>IF(AX19=4,F19,0)</f>
        <v>0</v>
      </c>
      <c r="BC19" s="320">
        <f>IF(AX19=5,F19,0)</f>
        <v>0</v>
      </c>
      <c r="BY19" s="321">
        <v>1</v>
      </c>
      <c r="BZ19" s="321">
        <v>1</v>
      </c>
    </row>
    <row r="20" spans="1:78" s="320" customFormat="1" ht="22.5">
      <c r="A20" s="311">
        <v>11</v>
      </c>
      <c r="B20" s="285" t="s">
        <v>213</v>
      </c>
      <c r="C20" s="286" t="s">
        <v>102</v>
      </c>
      <c r="D20" s="287">
        <v>252.64</v>
      </c>
      <c r="E20" s="287"/>
      <c r="F20" s="287"/>
      <c r="G20" s="318"/>
      <c r="H20" s="319"/>
      <c r="I20" s="318"/>
      <c r="J20" s="339"/>
      <c r="K20" s="344"/>
      <c r="N20" s="321"/>
      <c r="BY20" s="321"/>
      <c r="BZ20" s="321"/>
    </row>
    <row r="21" spans="1:78" s="320" customFormat="1" ht="22.5">
      <c r="A21" s="311">
        <v>12</v>
      </c>
      <c r="B21" s="285" t="s">
        <v>214</v>
      </c>
      <c r="C21" s="286" t="s">
        <v>102</v>
      </c>
      <c r="D21" s="287">
        <v>63.16</v>
      </c>
      <c r="E21" s="287"/>
      <c r="F21" s="287"/>
      <c r="G21" s="318"/>
      <c r="H21" s="319"/>
      <c r="I21" s="318"/>
      <c r="J21" s="339"/>
      <c r="K21" s="344"/>
      <c r="N21" s="321"/>
      <c r="BY21" s="321"/>
      <c r="BZ21" s="321"/>
    </row>
    <row r="22" spans="1:78" ht="22.5">
      <c r="A22" s="311">
        <v>13</v>
      </c>
      <c r="B22" s="285" t="s">
        <v>212</v>
      </c>
      <c r="C22" s="286" t="s">
        <v>102</v>
      </c>
      <c r="D22" s="287">
        <v>70.94</v>
      </c>
      <c r="E22" s="287"/>
      <c r="F22" s="287"/>
      <c r="G22" s="173">
        <v>3.7670000000000002E-2</v>
      </c>
      <c r="H22" s="174">
        <f>D22*G22</f>
        <v>2.6723097999999998</v>
      </c>
      <c r="I22" s="173">
        <v>0</v>
      </c>
      <c r="J22" s="341">
        <f>D22*I22</f>
        <v>0</v>
      </c>
      <c r="K22" s="346"/>
      <c r="L22" s="320"/>
      <c r="N22" s="172"/>
      <c r="AX22" s="165">
        <v>1</v>
      </c>
      <c r="AY22" s="165">
        <f>IF(AX22=1,F22,0)</f>
        <v>0</v>
      </c>
      <c r="AZ22" s="165">
        <f>IF(AX22=2,F22,0)</f>
        <v>0</v>
      </c>
      <c r="BA22" s="165">
        <f>IF(AX22=3,F22,0)</f>
        <v>0</v>
      </c>
      <c r="BB22" s="165">
        <f>IF(AX22=4,F22,0)</f>
        <v>0</v>
      </c>
      <c r="BC22" s="165">
        <f>IF(AX22=5,F22,0)</f>
        <v>0</v>
      </c>
      <c r="BY22" s="172">
        <v>1</v>
      </c>
      <c r="BZ22" s="172">
        <v>1</v>
      </c>
    </row>
    <row r="23" spans="1:78" ht="22.5">
      <c r="A23" s="311">
        <v>14</v>
      </c>
      <c r="B23" s="285" t="s">
        <v>215</v>
      </c>
      <c r="C23" s="286" t="s">
        <v>102</v>
      </c>
      <c r="D23" s="287">
        <v>80.61</v>
      </c>
      <c r="E23" s="287"/>
      <c r="F23" s="287"/>
      <c r="G23" s="173"/>
      <c r="H23" s="174"/>
      <c r="I23" s="173"/>
      <c r="J23" s="341"/>
      <c r="K23" s="346"/>
      <c r="L23" s="320"/>
      <c r="N23" s="172"/>
      <c r="BY23" s="172"/>
      <c r="BZ23" s="172"/>
    </row>
    <row r="24" spans="1:78">
      <c r="A24" s="311">
        <v>15</v>
      </c>
      <c r="B24" s="285" t="s">
        <v>216</v>
      </c>
      <c r="C24" s="286" t="s">
        <v>102</v>
      </c>
      <c r="D24" s="287">
        <v>53.85</v>
      </c>
      <c r="E24" s="287"/>
      <c r="F24" s="287"/>
      <c r="G24" s="173"/>
      <c r="H24" s="174"/>
      <c r="I24" s="173"/>
      <c r="J24" s="341"/>
      <c r="K24" s="346"/>
      <c r="L24" s="320"/>
      <c r="N24" s="172"/>
      <c r="BY24" s="172"/>
      <c r="BZ24" s="172"/>
    </row>
    <row r="25" spans="1:78" ht="22.5">
      <c r="A25" s="311">
        <v>16</v>
      </c>
      <c r="B25" s="285" t="s">
        <v>217</v>
      </c>
      <c r="C25" s="286" t="s">
        <v>102</v>
      </c>
      <c r="D25" s="287">
        <v>53.85</v>
      </c>
      <c r="E25" s="287"/>
      <c r="F25" s="287"/>
      <c r="G25" s="173"/>
      <c r="H25" s="174"/>
      <c r="I25" s="173"/>
      <c r="J25" s="341"/>
      <c r="K25" s="346"/>
      <c r="L25" s="320"/>
      <c r="N25" s="172"/>
      <c r="BY25" s="172"/>
      <c r="BZ25" s="172"/>
    </row>
    <row r="26" spans="1:78">
      <c r="A26" s="311">
        <v>17</v>
      </c>
      <c r="B26" s="285" t="s">
        <v>195</v>
      </c>
      <c r="C26" s="286" t="s">
        <v>102</v>
      </c>
      <c r="D26" s="287">
        <v>96</v>
      </c>
      <c r="E26" s="287"/>
      <c r="F26" s="287"/>
      <c r="G26" s="173"/>
      <c r="H26" s="174"/>
      <c r="I26" s="173"/>
      <c r="J26" s="341"/>
      <c r="K26" s="346"/>
      <c r="L26" s="320"/>
      <c r="N26" s="172"/>
      <c r="BY26" s="172"/>
      <c r="BZ26" s="172"/>
    </row>
    <row r="27" spans="1:78" ht="21.75" customHeight="1">
      <c r="A27" s="311">
        <v>18</v>
      </c>
      <c r="B27" s="285" t="s">
        <v>169</v>
      </c>
      <c r="C27" s="286" t="s">
        <v>102</v>
      </c>
      <c r="D27" s="287">
        <v>2407.29</v>
      </c>
      <c r="E27" s="287"/>
      <c r="F27" s="287"/>
      <c r="G27" s="173"/>
      <c r="H27" s="174"/>
      <c r="I27" s="173"/>
      <c r="J27" s="341"/>
      <c r="K27" s="346"/>
      <c r="L27" s="320"/>
      <c r="N27" s="172"/>
      <c r="BY27" s="172"/>
      <c r="BZ27" s="172"/>
    </row>
    <row r="28" spans="1:78" ht="22.5">
      <c r="A28" s="311">
        <v>19</v>
      </c>
      <c r="B28" s="285" t="s">
        <v>188</v>
      </c>
      <c r="C28" s="286" t="s">
        <v>102</v>
      </c>
      <c r="D28" s="287">
        <v>108.74</v>
      </c>
      <c r="E28" s="287"/>
      <c r="F28" s="287"/>
      <c r="G28" s="173"/>
      <c r="H28" s="174"/>
      <c r="I28" s="173"/>
      <c r="J28" s="341"/>
      <c r="K28" s="346"/>
      <c r="L28" s="320"/>
      <c r="N28" s="172"/>
      <c r="BY28" s="172"/>
      <c r="BZ28" s="172"/>
    </row>
    <row r="29" spans="1:78" ht="22.5">
      <c r="A29" s="311">
        <v>20</v>
      </c>
      <c r="B29" s="285" t="s">
        <v>186</v>
      </c>
      <c r="C29" s="286" t="s">
        <v>102</v>
      </c>
      <c r="D29" s="287">
        <v>121.12</v>
      </c>
      <c r="E29" s="287"/>
      <c r="F29" s="287"/>
      <c r="G29" s="173"/>
      <c r="H29" s="174"/>
      <c r="I29" s="173"/>
      <c r="J29" s="341"/>
      <c r="K29" s="346"/>
      <c r="L29" s="320"/>
      <c r="N29" s="172"/>
      <c r="BY29" s="172"/>
      <c r="BZ29" s="172"/>
    </row>
    <row r="30" spans="1:78" ht="22.5">
      <c r="A30" s="311">
        <v>21</v>
      </c>
      <c r="B30" s="285" t="s">
        <v>187</v>
      </c>
      <c r="C30" s="286" t="s">
        <v>102</v>
      </c>
      <c r="D30" s="287">
        <v>63.09</v>
      </c>
      <c r="E30" s="287"/>
      <c r="F30" s="287"/>
      <c r="G30" s="173"/>
      <c r="H30" s="174"/>
      <c r="I30" s="173"/>
      <c r="J30" s="341"/>
      <c r="K30" s="346"/>
      <c r="L30" s="320"/>
      <c r="N30" s="172"/>
      <c r="BY30" s="172"/>
      <c r="BZ30" s="172"/>
    </row>
    <row r="31" spans="1:78" ht="22.5">
      <c r="A31" s="311">
        <v>22</v>
      </c>
      <c r="B31" s="285" t="s">
        <v>170</v>
      </c>
      <c r="C31" s="286" t="s">
        <v>102</v>
      </c>
      <c r="D31" s="287">
        <v>105.07</v>
      </c>
      <c r="E31" s="287"/>
      <c r="F31" s="287"/>
      <c r="G31" s="173"/>
      <c r="H31" s="174"/>
      <c r="I31" s="173"/>
      <c r="J31" s="341"/>
      <c r="K31" s="345"/>
      <c r="L31" s="320"/>
      <c r="N31" s="172"/>
      <c r="BY31" s="172"/>
      <c r="BZ31" s="172"/>
    </row>
    <row r="32" spans="1:78" ht="22.5">
      <c r="A32" s="311">
        <v>23</v>
      </c>
      <c r="B32" s="285" t="s">
        <v>190</v>
      </c>
      <c r="C32" s="286" t="s">
        <v>102</v>
      </c>
      <c r="D32" s="287">
        <v>53.072000000000003</v>
      </c>
      <c r="E32" s="287"/>
      <c r="F32" s="287"/>
      <c r="G32" s="173"/>
      <c r="H32" s="174"/>
      <c r="I32" s="173"/>
      <c r="J32" s="341"/>
      <c r="K32" s="346"/>
      <c r="L32" s="320"/>
      <c r="N32" s="172"/>
      <c r="BY32" s="172"/>
      <c r="BZ32" s="172"/>
    </row>
    <row r="33" spans="1:78" ht="22.5">
      <c r="A33" s="311">
        <v>24</v>
      </c>
      <c r="B33" s="285" t="s">
        <v>189</v>
      </c>
      <c r="C33" s="286" t="s">
        <v>102</v>
      </c>
      <c r="D33" s="287">
        <v>40.29</v>
      </c>
      <c r="E33" s="287"/>
      <c r="F33" s="287"/>
      <c r="G33" s="173"/>
      <c r="H33" s="174"/>
      <c r="I33" s="173"/>
      <c r="J33" s="341"/>
      <c r="K33" s="345"/>
      <c r="L33" s="320"/>
      <c r="N33" s="172"/>
      <c r="BY33" s="172"/>
      <c r="BZ33" s="172"/>
    </row>
    <row r="34" spans="1:78" ht="22.5">
      <c r="A34" s="311">
        <v>25</v>
      </c>
      <c r="B34" s="285" t="s">
        <v>154</v>
      </c>
      <c r="C34" s="286" t="s">
        <v>102</v>
      </c>
      <c r="D34" s="287">
        <v>7.28</v>
      </c>
      <c r="E34" s="287"/>
      <c r="F34" s="287"/>
      <c r="G34" s="173"/>
      <c r="H34" s="174"/>
      <c r="I34" s="173"/>
      <c r="J34" s="341"/>
      <c r="K34" s="346"/>
      <c r="L34" s="320"/>
      <c r="N34" s="172"/>
      <c r="BY34" s="172"/>
      <c r="BZ34" s="172"/>
    </row>
    <row r="35" spans="1:78" ht="22.5">
      <c r="A35" s="311">
        <v>26</v>
      </c>
      <c r="B35" s="285" t="s">
        <v>192</v>
      </c>
      <c r="C35" s="286" t="s">
        <v>102</v>
      </c>
      <c r="D35" s="287">
        <v>472.29599999999999</v>
      </c>
      <c r="E35" s="287"/>
      <c r="F35" s="287"/>
      <c r="G35" s="173">
        <v>9.75E-3</v>
      </c>
      <c r="H35" s="174">
        <f t="shared" ref="H35:H48" si="0">D35*G35</f>
        <v>4.6048859999999996</v>
      </c>
      <c r="I35" s="173">
        <v>0</v>
      </c>
      <c r="J35" s="341">
        <f t="shared" ref="J35:J48" si="1">D35*I35</f>
        <v>0</v>
      </c>
      <c r="K35" s="346"/>
      <c r="L35" s="320"/>
      <c r="N35" s="172"/>
      <c r="AX35" s="165">
        <v>1</v>
      </c>
      <c r="AY35" s="165">
        <f t="shared" ref="AY35:AY43" si="2">IF(AX35=1,F35,0)</f>
        <v>0</v>
      </c>
      <c r="AZ35" s="165">
        <f t="shared" ref="AZ35:AZ43" si="3">IF(AX35=2,F35,0)</f>
        <v>0</v>
      </c>
      <c r="BA35" s="165">
        <f t="shared" ref="BA35:BA43" si="4">IF(AX35=3,F35,0)</f>
        <v>0</v>
      </c>
      <c r="BB35" s="165">
        <f t="shared" ref="BB35:BB43" si="5">IF(AX35=4,F35,0)</f>
        <v>0</v>
      </c>
      <c r="BC35" s="165">
        <f t="shared" ref="BC35:BC43" si="6">IF(AX35=5,F35,0)</f>
        <v>0</v>
      </c>
      <c r="BY35" s="172">
        <v>1</v>
      </c>
      <c r="BZ35" s="172">
        <v>1</v>
      </c>
    </row>
    <row r="36" spans="1:78" ht="22.5">
      <c r="A36" s="311">
        <v>27</v>
      </c>
      <c r="B36" s="285" t="s">
        <v>193</v>
      </c>
      <c r="C36" s="286" t="s">
        <v>102</v>
      </c>
      <c r="D36" s="287">
        <v>28.62</v>
      </c>
      <c r="E36" s="287"/>
      <c r="F36" s="287"/>
      <c r="G36" s="173"/>
      <c r="H36" s="174"/>
      <c r="I36" s="173"/>
      <c r="J36" s="341"/>
      <c r="K36" s="346"/>
      <c r="L36" s="320"/>
      <c r="N36" s="172"/>
      <c r="BY36" s="172"/>
      <c r="BZ36" s="172"/>
    </row>
    <row r="37" spans="1:78" ht="22.5">
      <c r="A37" s="311">
        <v>28</v>
      </c>
      <c r="B37" s="285" t="s">
        <v>171</v>
      </c>
      <c r="C37" s="286" t="s">
        <v>102</v>
      </c>
      <c r="D37" s="287">
        <v>150.62</v>
      </c>
      <c r="E37" s="287"/>
      <c r="F37" s="287"/>
      <c r="G37" s="173"/>
      <c r="H37" s="174"/>
      <c r="I37" s="173"/>
      <c r="J37" s="341"/>
      <c r="K37" s="346"/>
      <c r="L37" s="320"/>
      <c r="N37" s="172"/>
      <c r="BY37" s="172"/>
      <c r="BZ37" s="172"/>
    </row>
    <row r="38" spans="1:78" ht="22.5">
      <c r="A38" s="311">
        <v>29</v>
      </c>
      <c r="B38" s="285" t="s">
        <v>131</v>
      </c>
      <c r="C38" s="286" t="s">
        <v>102</v>
      </c>
      <c r="D38" s="287">
        <v>158.96</v>
      </c>
      <c r="E38" s="287"/>
      <c r="F38" s="287"/>
      <c r="G38" s="173">
        <v>1.039E-2</v>
      </c>
      <c r="H38" s="174">
        <f t="shared" si="0"/>
        <v>1.6515944</v>
      </c>
      <c r="I38" s="173">
        <v>0</v>
      </c>
      <c r="J38" s="341">
        <f t="shared" si="1"/>
        <v>0</v>
      </c>
      <c r="K38" s="346"/>
      <c r="L38" s="320"/>
      <c r="N38" s="172"/>
      <c r="AX38" s="165">
        <v>1</v>
      </c>
      <c r="AY38" s="165">
        <f t="shared" si="2"/>
        <v>0</v>
      </c>
      <c r="AZ38" s="165">
        <f t="shared" si="3"/>
        <v>0</v>
      </c>
      <c r="BA38" s="165">
        <f t="shared" si="4"/>
        <v>0</v>
      </c>
      <c r="BB38" s="165">
        <f t="shared" si="5"/>
        <v>0</v>
      </c>
      <c r="BC38" s="165">
        <f t="shared" si="6"/>
        <v>0</v>
      </c>
      <c r="BY38" s="172">
        <v>1</v>
      </c>
      <c r="BZ38" s="172">
        <v>0</v>
      </c>
    </row>
    <row r="39" spans="1:78">
      <c r="A39" s="311">
        <v>30</v>
      </c>
      <c r="B39" s="285" t="s">
        <v>194</v>
      </c>
      <c r="C39" s="286" t="s">
        <v>102</v>
      </c>
      <c r="D39" s="287">
        <v>135.32</v>
      </c>
      <c r="E39" s="287"/>
      <c r="F39" s="287"/>
      <c r="G39" s="173"/>
      <c r="H39" s="174"/>
      <c r="I39" s="173"/>
      <c r="J39" s="341"/>
      <c r="K39" s="346"/>
      <c r="L39" s="320"/>
      <c r="N39" s="172"/>
      <c r="BY39" s="172"/>
      <c r="BZ39" s="172"/>
    </row>
    <row r="40" spans="1:78">
      <c r="A40" s="311">
        <v>31</v>
      </c>
      <c r="B40" s="285" t="s">
        <v>106</v>
      </c>
      <c r="C40" s="286" t="s">
        <v>105</v>
      </c>
      <c r="D40" s="287">
        <v>664.86</v>
      </c>
      <c r="E40" s="287"/>
      <c r="F40" s="287"/>
      <c r="G40" s="173">
        <v>1.1E-4</v>
      </c>
      <c r="H40" s="174">
        <f t="shared" si="0"/>
        <v>7.3134600000000008E-2</v>
      </c>
      <c r="I40" s="173">
        <v>0</v>
      </c>
      <c r="J40" s="341">
        <f t="shared" si="1"/>
        <v>0</v>
      </c>
      <c r="K40" s="346"/>
      <c r="L40" s="320"/>
      <c r="N40" s="172"/>
      <c r="AX40" s="165">
        <v>1</v>
      </c>
      <c r="AY40" s="165">
        <f t="shared" si="2"/>
        <v>0</v>
      </c>
      <c r="AZ40" s="165">
        <f t="shared" si="3"/>
        <v>0</v>
      </c>
      <c r="BA40" s="165">
        <f t="shared" si="4"/>
        <v>0</v>
      </c>
      <c r="BB40" s="165">
        <f t="shared" si="5"/>
        <v>0</v>
      </c>
      <c r="BC40" s="165">
        <f t="shared" si="6"/>
        <v>0</v>
      </c>
      <c r="BY40" s="172">
        <v>1</v>
      </c>
      <c r="BZ40" s="172">
        <v>1</v>
      </c>
    </row>
    <row r="41" spans="1:78">
      <c r="A41" s="311">
        <v>32</v>
      </c>
      <c r="B41" s="285" t="s">
        <v>107</v>
      </c>
      <c r="C41" s="286" t="s">
        <v>105</v>
      </c>
      <c r="D41" s="287">
        <v>1531.1</v>
      </c>
      <c r="E41" s="287"/>
      <c r="F41" s="287"/>
      <c r="G41" s="173">
        <v>0</v>
      </c>
      <c r="H41" s="174">
        <f t="shared" si="0"/>
        <v>0</v>
      </c>
      <c r="I41" s="173">
        <v>0</v>
      </c>
      <c r="J41" s="341">
        <f t="shared" si="1"/>
        <v>0</v>
      </c>
      <c r="K41" s="346"/>
      <c r="L41" s="320"/>
      <c r="N41" s="172"/>
      <c r="AX41" s="165">
        <v>1</v>
      </c>
      <c r="AY41" s="165">
        <f t="shared" si="2"/>
        <v>0</v>
      </c>
      <c r="AZ41" s="165">
        <f t="shared" si="3"/>
        <v>0</v>
      </c>
      <c r="BA41" s="165">
        <f t="shared" si="4"/>
        <v>0</v>
      </c>
      <c r="BB41" s="165">
        <f t="shared" si="5"/>
        <v>0</v>
      </c>
      <c r="BC41" s="165">
        <f t="shared" si="6"/>
        <v>0</v>
      </c>
      <c r="BY41" s="172">
        <v>1</v>
      </c>
      <c r="BZ41" s="172">
        <v>1</v>
      </c>
    </row>
    <row r="42" spans="1:78">
      <c r="A42" s="311">
        <v>33</v>
      </c>
      <c r="B42" s="285" t="s">
        <v>108</v>
      </c>
      <c r="C42" s="286" t="s">
        <v>105</v>
      </c>
      <c r="D42" s="287">
        <v>465.6</v>
      </c>
      <c r="E42" s="287"/>
      <c r="F42" s="287"/>
      <c r="G42" s="173">
        <v>0</v>
      </c>
      <c r="H42" s="174">
        <f t="shared" si="0"/>
        <v>0</v>
      </c>
      <c r="I42" s="173">
        <v>0</v>
      </c>
      <c r="J42" s="341">
        <f t="shared" si="1"/>
        <v>0</v>
      </c>
      <c r="K42" s="346"/>
      <c r="L42" s="320"/>
      <c r="N42" s="172"/>
      <c r="AX42" s="165">
        <v>1</v>
      </c>
      <c r="AY42" s="165">
        <f t="shared" si="2"/>
        <v>0</v>
      </c>
      <c r="AZ42" s="165">
        <f t="shared" si="3"/>
        <v>0</v>
      </c>
      <c r="BA42" s="165">
        <f t="shared" si="4"/>
        <v>0</v>
      </c>
      <c r="BB42" s="165">
        <f t="shared" si="5"/>
        <v>0</v>
      </c>
      <c r="BC42" s="165">
        <f t="shared" si="6"/>
        <v>0</v>
      </c>
      <c r="BY42" s="172">
        <v>1</v>
      </c>
      <c r="BZ42" s="172">
        <v>1</v>
      </c>
    </row>
    <row r="43" spans="1:78">
      <c r="A43" s="311">
        <v>34</v>
      </c>
      <c r="B43" s="285" t="s">
        <v>132</v>
      </c>
      <c r="C43" s="286" t="s">
        <v>105</v>
      </c>
      <c r="D43" s="287">
        <v>1225.55</v>
      </c>
      <c r="E43" s="287"/>
      <c r="F43" s="287"/>
      <c r="G43" s="173">
        <v>1E-4</v>
      </c>
      <c r="H43" s="174">
        <f t="shared" si="0"/>
        <v>0.122555</v>
      </c>
      <c r="I43" s="173"/>
      <c r="J43" s="341">
        <f t="shared" si="1"/>
        <v>0</v>
      </c>
      <c r="K43" s="346"/>
      <c r="L43" s="320"/>
      <c r="N43" s="172"/>
      <c r="AX43" s="165">
        <v>1</v>
      </c>
      <c r="AY43" s="165">
        <f t="shared" si="2"/>
        <v>0</v>
      </c>
      <c r="AZ43" s="165">
        <f t="shared" si="3"/>
        <v>0</v>
      </c>
      <c r="BA43" s="165">
        <f t="shared" si="4"/>
        <v>0</v>
      </c>
      <c r="BB43" s="165">
        <f t="shared" si="5"/>
        <v>0</v>
      </c>
      <c r="BC43" s="165">
        <f t="shared" si="6"/>
        <v>0</v>
      </c>
      <c r="BY43" s="172">
        <v>3</v>
      </c>
      <c r="BZ43" s="172">
        <v>1</v>
      </c>
    </row>
    <row r="44" spans="1:78">
      <c r="A44" s="311">
        <v>35</v>
      </c>
      <c r="B44" s="285" t="s">
        <v>150</v>
      </c>
      <c r="C44" s="286" t="s">
        <v>105</v>
      </c>
      <c r="D44" s="287">
        <v>443.15</v>
      </c>
      <c r="E44" s="287"/>
      <c r="F44" s="287"/>
      <c r="G44" s="173"/>
      <c r="H44" s="174"/>
      <c r="I44" s="173"/>
      <c r="J44" s="341">
        <f t="shared" si="1"/>
        <v>0</v>
      </c>
      <c r="K44" s="346"/>
      <c r="L44" s="320"/>
      <c r="N44" s="172"/>
      <c r="BY44" s="172"/>
      <c r="BZ44" s="172"/>
    </row>
    <row r="45" spans="1:78">
      <c r="A45" s="311">
        <v>36</v>
      </c>
      <c r="B45" s="285" t="s">
        <v>104</v>
      </c>
      <c r="C45" s="286" t="s">
        <v>102</v>
      </c>
      <c r="D45" s="287">
        <v>847.57</v>
      </c>
      <c r="E45" s="287"/>
      <c r="F45" s="287"/>
      <c r="G45" s="173">
        <v>4.0000000000000003E-5</v>
      </c>
      <c r="H45" s="174">
        <f t="shared" si="0"/>
        <v>3.3902800000000004E-2</v>
      </c>
      <c r="I45" s="173">
        <v>0</v>
      </c>
      <c r="J45" s="341">
        <f t="shared" si="1"/>
        <v>0</v>
      </c>
      <c r="K45" s="346"/>
      <c r="L45" s="320"/>
      <c r="N45" s="172"/>
      <c r="AX45" s="165">
        <v>1</v>
      </c>
      <c r="AY45" s="165">
        <f>IF(AX45=1,F45,0)</f>
        <v>0</v>
      </c>
      <c r="AZ45" s="165">
        <f>IF(AX45=2,F45,0)</f>
        <v>0</v>
      </c>
      <c r="BA45" s="165">
        <f>IF(AX45=3,F45,0)</f>
        <v>0</v>
      </c>
      <c r="BB45" s="165">
        <f>IF(AX45=4,F45,0)</f>
        <v>0</v>
      </c>
      <c r="BC45" s="165">
        <f>IF(AX45=5,F45,0)</f>
        <v>0</v>
      </c>
      <c r="BY45" s="172">
        <v>1</v>
      </c>
      <c r="BZ45" s="172">
        <v>1</v>
      </c>
    </row>
    <row r="46" spans="1:78">
      <c r="A46" s="311">
        <v>37</v>
      </c>
      <c r="B46" s="285" t="s">
        <v>103</v>
      </c>
      <c r="C46" s="286" t="s">
        <v>102</v>
      </c>
      <c r="D46" s="287">
        <v>3546.68</v>
      </c>
      <c r="E46" s="287"/>
      <c r="F46" s="287"/>
      <c r="G46" s="173">
        <v>1.9000000000000001E-4</v>
      </c>
      <c r="H46" s="174">
        <f t="shared" si="0"/>
        <v>0.67386920000000006</v>
      </c>
      <c r="I46" s="173">
        <v>0</v>
      </c>
      <c r="J46" s="341">
        <f t="shared" si="1"/>
        <v>0</v>
      </c>
      <c r="K46" s="348"/>
      <c r="L46" s="320"/>
      <c r="N46" s="172"/>
      <c r="AX46" s="165">
        <v>1</v>
      </c>
      <c r="AY46" s="165">
        <f>IF(AX46=1,F46,0)</f>
        <v>0</v>
      </c>
      <c r="AZ46" s="165">
        <f>IF(AX46=2,F46,0)</f>
        <v>0</v>
      </c>
      <c r="BA46" s="165">
        <f>IF(AX46=3,F46,0)</f>
        <v>0</v>
      </c>
      <c r="BB46" s="165">
        <f>IF(AX46=4,F46,0)</f>
        <v>0</v>
      </c>
      <c r="BC46" s="165">
        <f>IF(AX46=5,F46,0)</f>
        <v>0</v>
      </c>
      <c r="BY46" s="172">
        <v>1</v>
      </c>
      <c r="BZ46" s="172">
        <v>0</v>
      </c>
    </row>
    <row r="47" spans="1:78">
      <c r="A47" s="311">
        <v>38</v>
      </c>
      <c r="B47" s="285" t="s">
        <v>121</v>
      </c>
      <c r="C47" s="286" t="s">
        <v>102</v>
      </c>
      <c r="D47" s="287">
        <v>3062.39</v>
      </c>
      <c r="E47" s="287"/>
      <c r="F47" s="287"/>
      <c r="G47" s="173">
        <v>3.47E-3</v>
      </c>
      <c r="H47" s="174">
        <f t="shared" si="0"/>
        <v>10.6264933</v>
      </c>
      <c r="I47" s="173">
        <v>0</v>
      </c>
      <c r="J47" s="341">
        <f t="shared" si="1"/>
        <v>0</v>
      </c>
      <c r="K47" s="348"/>
      <c r="L47" s="320"/>
      <c r="N47" s="172"/>
      <c r="AX47" s="165">
        <v>1</v>
      </c>
      <c r="AY47" s="165">
        <f>IF(AX47=1,F47,0)</f>
        <v>0</v>
      </c>
      <c r="AZ47" s="165">
        <f>IF(AX47=2,F47,0)</f>
        <v>0</v>
      </c>
      <c r="BA47" s="165">
        <f>IF(AX47=3,F47,0)</f>
        <v>0</v>
      </c>
      <c r="BB47" s="165">
        <f>IF(AX47=4,F47,0)</f>
        <v>0</v>
      </c>
      <c r="BC47" s="165">
        <f>IF(AX47=5,F47,0)</f>
        <v>0</v>
      </c>
      <c r="BY47" s="172">
        <v>1</v>
      </c>
      <c r="BZ47" s="172">
        <v>1</v>
      </c>
    </row>
    <row r="48" spans="1:78">
      <c r="A48" s="311">
        <v>39</v>
      </c>
      <c r="B48" s="285" t="s">
        <v>133</v>
      </c>
      <c r="C48" s="286" t="s">
        <v>102</v>
      </c>
      <c r="D48" s="287">
        <v>484.29</v>
      </c>
      <c r="E48" s="287"/>
      <c r="F48" s="287"/>
      <c r="G48" s="173">
        <v>3.6800000000000001E-3</v>
      </c>
      <c r="H48" s="174">
        <f t="shared" si="0"/>
        <v>1.7821872000000001</v>
      </c>
      <c r="I48" s="173">
        <v>0</v>
      </c>
      <c r="J48" s="341">
        <f t="shared" si="1"/>
        <v>0</v>
      </c>
      <c r="K48" s="346"/>
      <c r="L48" s="320"/>
      <c r="N48" s="172"/>
      <c r="AX48" s="165">
        <v>1</v>
      </c>
      <c r="AY48" s="165">
        <f>IF(AX48=1,F48,0)</f>
        <v>0</v>
      </c>
      <c r="AZ48" s="165">
        <f>IF(AX48=2,F48,0)</f>
        <v>0</v>
      </c>
      <c r="BA48" s="165">
        <f>IF(AX48=3,F48,0)</f>
        <v>0</v>
      </c>
      <c r="BB48" s="165">
        <f>IF(AX48=4,F48,0)</f>
        <v>0</v>
      </c>
      <c r="BC48" s="165">
        <f>IF(AX48=5,F48,0)</f>
        <v>0</v>
      </c>
      <c r="BY48" s="172">
        <v>1</v>
      </c>
      <c r="BZ48" s="172">
        <v>1</v>
      </c>
    </row>
    <row r="49" spans="1:78">
      <c r="A49" s="200" t="s">
        <v>110</v>
      </c>
      <c r="B49" s="201" t="s">
        <v>27</v>
      </c>
      <c r="C49" s="202"/>
      <c r="D49" s="203"/>
      <c r="E49" s="203">
        <v>0</v>
      </c>
      <c r="F49" s="204">
        <f>SUM(F18:F48)</f>
        <v>0</v>
      </c>
      <c r="G49" s="175"/>
      <c r="H49" s="176">
        <f>SUM(H18:H48)</f>
        <v>22.595600299999997</v>
      </c>
      <c r="I49" s="175"/>
      <c r="J49" s="342">
        <f>SUM(J18:J48)</f>
        <v>0</v>
      </c>
      <c r="K49" s="346"/>
      <c r="L49" s="320"/>
      <c r="N49" s="172"/>
      <c r="AY49" s="177">
        <f>SUM(AY18:AY48)</f>
        <v>0</v>
      </c>
      <c r="AZ49" s="177">
        <f>SUM(AZ18:AZ48)</f>
        <v>0</v>
      </c>
      <c r="BA49" s="177">
        <f>SUM(BA18:BA48)</f>
        <v>0</v>
      </c>
      <c r="BB49" s="177">
        <f>SUM(BB18:BB48)</f>
        <v>0</v>
      </c>
      <c r="BC49" s="177">
        <f>SUM(BC18:BC48)</f>
        <v>0</v>
      </c>
    </row>
    <row r="50" spans="1:78">
      <c r="A50" s="196"/>
      <c r="B50" s="197" t="s">
        <v>31</v>
      </c>
      <c r="C50" s="198"/>
      <c r="D50" s="389"/>
      <c r="E50" s="389">
        <v>0</v>
      </c>
      <c r="F50" s="399"/>
      <c r="G50" s="168"/>
      <c r="H50" s="169"/>
      <c r="I50" s="170"/>
      <c r="J50" s="338"/>
      <c r="K50" s="346"/>
      <c r="L50" s="320"/>
      <c r="N50" s="172"/>
    </row>
    <row r="51" spans="1:78">
      <c r="A51" s="228">
        <v>40</v>
      </c>
      <c r="B51" s="285" t="s">
        <v>111</v>
      </c>
      <c r="C51" s="286" t="s">
        <v>102</v>
      </c>
      <c r="D51" s="287">
        <v>3636</v>
      </c>
      <c r="E51" s="199"/>
      <c r="F51" s="199"/>
      <c r="G51" s="173">
        <v>1.8380000000000001E-2</v>
      </c>
      <c r="H51" s="174">
        <f>D51*G51</f>
        <v>66.829679999999996</v>
      </c>
      <c r="I51" s="173">
        <v>0</v>
      </c>
      <c r="J51" s="341">
        <f>D51*I51</f>
        <v>0</v>
      </c>
      <c r="K51" s="346"/>
      <c r="L51" s="320"/>
      <c r="N51" s="172"/>
      <c r="AX51" s="165">
        <v>1</v>
      </c>
      <c r="AY51" s="165">
        <f>IF(AX51=1,F51,0)</f>
        <v>0</v>
      </c>
      <c r="AZ51" s="165">
        <f>IF(AX51=2,F51,0)</f>
        <v>0</v>
      </c>
      <c r="BA51" s="165">
        <f>IF(AX51=3,F51,0)</f>
        <v>0</v>
      </c>
      <c r="BB51" s="165">
        <f>IF(AX51=4,F51,0)</f>
        <v>0</v>
      </c>
      <c r="BC51" s="165">
        <f>IF(AX51=5,F51,0)</f>
        <v>0</v>
      </c>
      <c r="BY51" s="172">
        <v>1</v>
      </c>
      <c r="BZ51" s="172">
        <v>1</v>
      </c>
    </row>
    <row r="52" spans="1:78">
      <c r="A52" s="228">
        <v>41</v>
      </c>
      <c r="B52" s="285" t="s">
        <v>147</v>
      </c>
      <c r="C52" s="286" t="s">
        <v>102</v>
      </c>
      <c r="D52" s="287">
        <v>9090</v>
      </c>
      <c r="E52" s="199"/>
      <c r="F52" s="199"/>
      <c r="G52" s="173">
        <v>9.5E-4</v>
      </c>
      <c r="H52" s="174">
        <f>D52*G52</f>
        <v>8.6355000000000004</v>
      </c>
      <c r="I52" s="173">
        <v>0</v>
      </c>
      <c r="J52" s="341">
        <f>D52*I52</f>
        <v>0</v>
      </c>
      <c r="K52" s="346"/>
      <c r="L52" s="320"/>
      <c r="N52" s="172"/>
      <c r="AX52" s="165">
        <v>1</v>
      </c>
      <c r="AY52" s="165">
        <f>IF(AX52=1,F52,0)</f>
        <v>0</v>
      </c>
      <c r="AZ52" s="165">
        <f>IF(AX52=2,F52,0)</f>
        <v>0</v>
      </c>
      <c r="BA52" s="165">
        <f>IF(AX52=3,F52,0)</f>
        <v>0</v>
      </c>
      <c r="BB52" s="165">
        <f>IF(AX52=4,F52,0)</f>
        <v>0</v>
      </c>
      <c r="BC52" s="165">
        <f>IF(AX52=5,F52,0)</f>
        <v>0</v>
      </c>
      <c r="BY52" s="172">
        <v>1</v>
      </c>
      <c r="BZ52" s="172">
        <v>1</v>
      </c>
    </row>
    <row r="53" spans="1:78">
      <c r="A53" s="228">
        <v>42</v>
      </c>
      <c r="B53" s="285" t="s">
        <v>112</v>
      </c>
      <c r="C53" s="286" t="s">
        <v>102</v>
      </c>
      <c r="D53" s="287">
        <v>3636</v>
      </c>
      <c r="E53" s="199"/>
      <c r="F53" s="199"/>
      <c r="G53" s="173">
        <v>0</v>
      </c>
      <c r="H53" s="174">
        <f>D53*G53</f>
        <v>0</v>
      </c>
      <c r="I53" s="173">
        <v>0</v>
      </c>
      <c r="J53" s="341">
        <f>D53*I53</f>
        <v>0</v>
      </c>
      <c r="K53" s="346"/>
      <c r="L53" s="320"/>
      <c r="N53" s="172"/>
      <c r="AX53" s="165">
        <v>1</v>
      </c>
      <c r="AY53" s="165">
        <f>IF(AX53=1,F53,0)</f>
        <v>0</v>
      </c>
      <c r="AZ53" s="165">
        <f>IF(AX53=2,F53,0)</f>
        <v>0</v>
      </c>
      <c r="BA53" s="165">
        <f>IF(AX53=3,F53,0)</f>
        <v>0</v>
      </c>
      <c r="BB53" s="165">
        <f>IF(AX53=4,F53,0)</f>
        <v>0</v>
      </c>
      <c r="BC53" s="165">
        <f>IF(AX53=5,F53,0)</f>
        <v>0</v>
      </c>
      <c r="BY53" s="172">
        <v>1</v>
      </c>
      <c r="BZ53" s="172">
        <v>1</v>
      </c>
    </row>
    <row r="54" spans="1:78">
      <c r="A54" s="228">
        <v>43</v>
      </c>
      <c r="B54" s="285" t="s">
        <v>128</v>
      </c>
      <c r="C54" s="286" t="s">
        <v>102</v>
      </c>
      <c r="D54" s="287">
        <v>3636</v>
      </c>
      <c r="E54" s="199"/>
      <c r="F54" s="199"/>
      <c r="G54" s="173"/>
      <c r="H54" s="174"/>
      <c r="I54" s="173"/>
      <c r="J54" s="341"/>
      <c r="K54" s="346"/>
      <c r="L54" s="320"/>
      <c r="N54" s="172"/>
      <c r="BY54" s="172"/>
      <c r="BZ54" s="172"/>
    </row>
    <row r="55" spans="1:78">
      <c r="A55" s="228">
        <v>44</v>
      </c>
      <c r="B55" s="285" t="s">
        <v>113</v>
      </c>
      <c r="C55" s="286" t="s">
        <v>102</v>
      </c>
      <c r="D55" s="287">
        <v>3636</v>
      </c>
      <c r="E55" s="199"/>
      <c r="F55" s="199"/>
      <c r="G55" s="173">
        <v>0</v>
      </c>
      <c r="H55" s="174">
        <f>D55*G55</f>
        <v>0</v>
      </c>
      <c r="I55" s="173">
        <v>0</v>
      </c>
      <c r="J55" s="341">
        <f>D55*I55</f>
        <v>0</v>
      </c>
      <c r="K55" s="346"/>
      <c r="L55" s="320"/>
      <c r="N55" s="172"/>
      <c r="AX55" s="165">
        <v>1</v>
      </c>
      <c r="AY55" s="165">
        <f>IF(AX55=1,F55,0)</f>
        <v>0</v>
      </c>
      <c r="AZ55" s="165">
        <f>IF(AX55=2,F55,0)</f>
        <v>0</v>
      </c>
      <c r="BA55" s="165">
        <f>IF(AX55=3,F55,0)</f>
        <v>0</v>
      </c>
      <c r="BB55" s="165">
        <f>IF(AX55=4,F55,0)</f>
        <v>0</v>
      </c>
      <c r="BC55" s="165">
        <f>IF(AX55=5,F55,0)</f>
        <v>0</v>
      </c>
      <c r="BY55" s="172">
        <v>1</v>
      </c>
      <c r="BZ55" s="172">
        <v>1</v>
      </c>
    </row>
    <row r="56" spans="1:78">
      <c r="A56" s="228">
        <v>45</v>
      </c>
      <c r="B56" s="285" t="s">
        <v>265</v>
      </c>
      <c r="C56" s="286" t="s">
        <v>102</v>
      </c>
      <c r="D56" s="287">
        <v>9090</v>
      </c>
      <c r="E56" s="199"/>
      <c r="F56" s="199"/>
      <c r="G56" s="173">
        <v>0</v>
      </c>
      <c r="H56" s="174">
        <f>D56*G56</f>
        <v>0</v>
      </c>
      <c r="I56" s="173">
        <v>0</v>
      </c>
      <c r="J56" s="341">
        <f>D56*I56</f>
        <v>0</v>
      </c>
      <c r="K56" s="346"/>
      <c r="L56" s="320"/>
      <c r="N56" s="172"/>
      <c r="AX56" s="165">
        <v>1</v>
      </c>
      <c r="AY56" s="165">
        <f>IF(AX56=1,F56,0)</f>
        <v>0</v>
      </c>
      <c r="AZ56" s="165">
        <f>IF(AX56=2,F56,0)</f>
        <v>0</v>
      </c>
      <c r="BA56" s="165">
        <f>IF(AX56=3,F56,0)</f>
        <v>0</v>
      </c>
      <c r="BB56" s="165">
        <f>IF(AX56=4,F56,0)</f>
        <v>0</v>
      </c>
      <c r="BC56" s="165">
        <f>IF(AX56=5,F56,0)</f>
        <v>0</v>
      </c>
      <c r="BY56" s="172">
        <v>1</v>
      </c>
      <c r="BZ56" s="172">
        <v>1</v>
      </c>
    </row>
    <row r="57" spans="1:78">
      <c r="A57" s="228">
        <v>46</v>
      </c>
      <c r="B57" s="285" t="s">
        <v>114</v>
      </c>
      <c r="C57" s="286" t="s">
        <v>102</v>
      </c>
      <c r="D57" s="287">
        <v>3636</v>
      </c>
      <c r="E57" s="199"/>
      <c r="F57" s="199"/>
      <c r="G57" s="173">
        <v>0</v>
      </c>
      <c r="H57" s="174">
        <f>D57*G57</f>
        <v>0</v>
      </c>
      <c r="I57" s="173">
        <v>0</v>
      </c>
      <c r="J57" s="341">
        <f>D57*I57</f>
        <v>0</v>
      </c>
      <c r="K57" s="346"/>
      <c r="L57" s="320"/>
      <c r="N57" s="172"/>
      <c r="AX57" s="165">
        <v>1</v>
      </c>
      <c r="AY57" s="165">
        <f>IF(AX57=1,F57,0)</f>
        <v>0</v>
      </c>
      <c r="AZ57" s="165">
        <f>IF(AX57=2,F57,0)</f>
        <v>0</v>
      </c>
      <c r="BA57" s="165">
        <f>IF(AX57=3,F57,0)</f>
        <v>0</v>
      </c>
      <c r="BB57" s="165">
        <f>IF(AX57=4,F57,0)</f>
        <v>0</v>
      </c>
      <c r="BC57" s="165">
        <f>IF(AX57=5,F57,0)</f>
        <v>0</v>
      </c>
      <c r="BY57" s="172">
        <v>1</v>
      </c>
      <c r="BZ57" s="172">
        <v>1</v>
      </c>
    </row>
    <row r="58" spans="1:78">
      <c r="A58" s="200" t="s">
        <v>110</v>
      </c>
      <c r="B58" s="201" t="s">
        <v>31</v>
      </c>
      <c r="C58" s="202"/>
      <c r="D58" s="203"/>
      <c r="E58" s="203">
        <v>0</v>
      </c>
      <c r="F58" s="204">
        <f>SUM(F50:F57)</f>
        <v>0</v>
      </c>
      <c r="G58" s="175"/>
      <c r="H58" s="176">
        <f>SUM(H50:H57)</f>
        <v>75.465180000000004</v>
      </c>
      <c r="I58" s="175"/>
      <c r="J58" s="342">
        <f>SUM(J50:J57)</f>
        <v>0</v>
      </c>
      <c r="K58" s="346"/>
      <c r="L58" s="320"/>
      <c r="N58" s="172"/>
      <c r="AY58" s="177">
        <f>SUM(AY50:AY57)</f>
        <v>0</v>
      </c>
      <c r="AZ58" s="177">
        <f>SUM(AZ50:AZ57)</f>
        <v>0</v>
      </c>
      <c r="BA58" s="177">
        <f>SUM(BA50:BA57)</f>
        <v>0</v>
      </c>
      <c r="BB58" s="177">
        <f>SUM(BB50:BB57)</f>
        <v>0</v>
      </c>
      <c r="BC58" s="177">
        <f>SUM(BC50:BC57)</f>
        <v>0</v>
      </c>
    </row>
    <row r="59" spans="1:78">
      <c r="A59" s="196"/>
      <c r="B59" s="197" t="s">
        <v>33</v>
      </c>
      <c r="C59" s="198"/>
      <c r="D59" s="389"/>
      <c r="E59" s="389">
        <v>0</v>
      </c>
      <c r="F59" s="399"/>
      <c r="G59" s="168"/>
      <c r="H59" s="169"/>
      <c r="I59" s="170"/>
      <c r="J59" s="338"/>
      <c r="K59" s="346"/>
      <c r="L59" s="320"/>
      <c r="N59" s="172"/>
    </row>
    <row r="60" spans="1:78">
      <c r="A60" s="228">
        <v>47</v>
      </c>
      <c r="B60" s="285" t="s">
        <v>143</v>
      </c>
      <c r="C60" s="286" t="s">
        <v>134</v>
      </c>
      <c r="D60" s="287">
        <v>1</v>
      </c>
      <c r="E60" s="287"/>
      <c r="F60" s="199"/>
      <c r="G60" s="173">
        <v>0</v>
      </c>
      <c r="H60" s="174">
        <f>D60*G60</f>
        <v>0</v>
      </c>
      <c r="I60" s="173"/>
      <c r="J60" s="341">
        <f>D60*I60</f>
        <v>0</v>
      </c>
      <c r="K60" s="346"/>
      <c r="L60" s="320"/>
      <c r="N60" s="172"/>
      <c r="AX60" s="165">
        <v>1</v>
      </c>
      <c r="AY60" s="165">
        <f>IF(AX60=1,F60,0)</f>
        <v>0</v>
      </c>
      <c r="AZ60" s="165">
        <f>IF(AX60=2,F60,0)</f>
        <v>0</v>
      </c>
      <c r="BA60" s="165">
        <f>IF(AX60=3,F60,0)</f>
        <v>0</v>
      </c>
      <c r="BB60" s="165">
        <f>IF(AX60=4,F60,0)</f>
        <v>0</v>
      </c>
      <c r="BC60" s="165">
        <f>IF(AX60=5,F60,0)</f>
        <v>0</v>
      </c>
      <c r="BY60" s="172">
        <v>7</v>
      </c>
      <c r="BZ60" s="172">
        <v>1</v>
      </c>
    </row>
    <row r="61" spans="1:78">
      <c r="A61" s="200" t="s">
        <v>110</v>
      </c>
      <c r="B61" s="201" t="s">
        <v>33</v>
      </c>
      <c r="C61" s="202"/>
      <c r="D61" s="203"/>
      <c r="E61" s="203">
        <v>0</v>
      </c>
      <c r="F61" s="204">
        <f>SUM(F59:F60)</f>
        <v>0</v>
      </c>
      <c r="G61" s="175"/>
      <c r="H61" s="176">
        <f>SUM(H59:H60)</f>
        <v>0</v>
      </c>
      <c r="I61" s="175"/>
      <c r="J61" s="342">
        <f>SUM(J59:J60)</f>
        <v>0</v>
      </c>
      <c r="K61" s="346"/>
      <c r="L61" s="320"/>
      <c r="N61" s="172"/>
      <c r="AY61" s="177">
        <f>SUM(AY59:AY60)</f>
        <v>0</v>
      </c>
      <c r="AZ61" s="177">
        <f>SUM(AZ59:AZ60)</f>
        <v>0</v>
      </c>
      <c r="BA61" s="177">
        <f>SUM(BA59:BA60)</f>
        <v>0</v>
      </c>
      <c r="BB61" s="177">
        <f>SUM(BB59:BB60)</f>
        <v>0</v>
      </c>
      <c r="BC61" s="177">
        <f>SUM(BC59:BC60)</f>
        <v>0</v>
      </c>
    </row>
    <row r="62" spans="1:78">
      <c r="A62" s="196"/>
      <c r="B62" s="197" t="s">
        <v>155</v>
      </c>
      <c r="C62" s="198"/>
      <c r="D62" s="294"/>
      <c r="E62" s="294">
        <v>0</v>
      </c>
      <c r="F62" s="295"/>
      <c r="G62" s="289"/>
      <c r="H62" s="290"/>
      <c r="I62" s="289"/>
      <c r="J62" s="343"/>
      <c r="K62" s="346"/>
      <c r="L62" s="320"/>
      <c r="N62" s="172"/>
      <c r="AY62" s="177"/>
      <c r="AZ62" s="177"/>
      <c r="BA62" s="177"/>
      <c r="BB62" s="177"/>
      <c r="BC62" s="177"/>
    </row>
    <row r="63" spans="1:78">
      <c r="A63" s="228">
        <v>48</v>
      </c>
      <c r="B63" s="285" t="s">
        <v>208</v>
      </c>
      <c r="C63" s="291" t="s">
        <v>105</v>
      </c>
      <c r="D63" s="296">
        <v>438.29</v>
      </c>
      <c r="E63" s="296"/>
      <c r="F63" s="296"/>
      <c r="G63" s="289"/>
      <c r="H63" s="290"/>
      <c r="I63" s="289"/>
      <c r="J63" s="343"/>
      <c r="K63" s="346"/>
      <c r="L63" s="320"/>
      <c r="N63" s="172"/>
      <c r="AY63" s="177"/>
      <c r="AZ63" s="177"/>
      <c r="BA63" s="177"/>
      <c r="BB63" s="177"/>
      <c r="BC63" s="177"/>
    </row>
    <row r="64" spans="1:78">
      <c r="A64" s="228">
        <v>49</v>
      </c>
      <c r="B64" s="285" t="s">
        <v>209</v>
      </c>
      <c r="C64" s="291" t="s">
        <v>105</v>
      </c>
      <c r="D64" s="296">
        <v>34.17</v>
      </c>
      <c r="E64" s="296"/>
      <c r="F64" s="296"/>
      <c r="G64" s="289"/>
      <c r="H64" s="290"/>
      <c r="I64" s="289"/>
      <c r="J64" s="343"/>
      <c r="K64" s="346"/>
      <c r="L64" s="320"/>
      <c r="N64" s="172"/>
      <c r="AY64" s="177"/>
      <c r="AZ64" s="177"/>
      <c r="BA64" s="177"/>
      <c r="BB64" s="177"/>
      <c r="BC64" s="177"/>
    </row>
    <row r="65" spans="1:55">
      <c r="A65" s="228">
        <v>50</v>
      </c>
      <c r="B65" s="285" t="s">
        <v>196</v>
      </c>
      <c r="C65" s="291" t="s">
        <v>102</v>
      </c>
      <c r="D65" s="296">
        <v>5</v>
      </c>
      <c r="E65" s="296"/>
      <c r="F65" s="296"/>
      <c r="G65" s="289"/>
      <c r="H65" s="290"/>
      <c r="I65" s="289"/>
      <c r="J65" s="343"/>
      <c r="K65" s="346"/>
      <c r="L65" s="320"/>
      <c r="N65" s="172"/>
      <c r="AY65" s="177"/>
      <c r="AZ65" s="177"/>
      <c r="BA65" s="177"/>
      <c r="BB65" s="177"/>
      <c r="BC65" s="177"/>
    </row>
    <row r="66" spans="1:55">
      <c r="A66" s="228">
        <v>51</v>
      </c>
      <c r="B66" s="285" t="s">
        <v>268</v>
      </c>
      <c r="C66" s="291" t="s">
        <v>206</v>
      </c>
      <c r="D66" s="401">
        <v>67.900000000000006</v>
      </c>
      <c r="E66" s="296"/>
      <c r="F66" s="296"/>
      <c r="G66" s="289"/>
      <c r="H66" s="290"/>
      <c r="I66" s="289"/>
      <c r="J66" s="343"/>
      <c r="K66" s="346"/>
      <c r="L66" s="320"/>
      <c r="N66" s="172"/>
      <c r="AY66" s="177"/>
      <c r="AZ66" s="177"/>
      <c r="BA66" s="177"/>
      <c r="BB66" s="177"/>
      <c r="BC66" s="177"/>
    </row>
    <row r="67" spans="1:55">
      <c r="A67" s="228">
        <v>52</v>
      </c>
      <c r="B67" s="285" t="s">
        <v>156</v>
      </c>
      <c r="C67" s="291" t="s">
        <v>105</v>
      </c>
      <c r="D67" s="296">
        <v>119.3</v>
      </c>
      <c r="E67" s="296"/>
      <c r="F67" s="296"/>
      <c r="G67" s="289"/>
      <c r="H67" s="290"/>
      <c r="I67" s="289"/>
      <c r="J67" s="343"/>
      <c r="K67" s="346"/>
      <c r="L67" s="320"/>
      <c r="N67" s="172"/>
      <c r="AY67" s="177"/>
      <c r="AZ67" s="177"/>
      <c r="BA67" s="177"/>
      <c r="BB67" s="177"/>
      <c r="BC67" s="177"/>
    </row>
    <row r="68" spans="1:55" ht="22.5">
      <c r="A68" s="228">
        <v>53</v>
      </c>
      <c r="B68" s="285" t="s">
        <v>157</v>
      </c>
      <c r="C68" s="291" t="s">
        <v>105</v>
      </c>
      <c r="D68" s="296">
        <v>190</v>
      </c>
      <c r="E68" s="296"/>
      <c r="F68" s="296"/>
      <c r="G68" s="289"/>
      <c r="H68" s="290"/>
      <c r="I68" s="289"/>
      <c r="J68" s="343"/>
      <c r="K68" s="346"/>
      <c r="L68" s="320"/>
      <c r="N68" s="172"/>
      <c r="AY68" s="177"/>
      <c r="AZ68" s="177"/>
      <c r="BA68" s="177"/>
      <c r="BB68" s="177"/>
      <c r="BC68" s="177"/>
    </row>
    <row r="69" spans="1:55">
      <c r="A69" s="228">
        <v>54</v>
      </c>
      <c r="B69" s="285" t="s">
        <v>158</v>
      </c>
      <c r="C69" s="291" t="s">
        <v>117</v>
      </c>
      <c r="D69" s="296">
        <v>16</v>
      </c>
      <c r="E69" s="296"/>
      <c r="F69" s="296"/>
      <c r="G69" s="289"/>
      <c r="H69" s="290"/>
      <c r="I69" s="289"/>
      <c r="J69" s="343"/>
      <c r="K69" s="346"/>
      <c r="L69" s="320"/>
      <c r="N69" s="172"/>
      <c r="AY69" s="177"/>
      <c r="AZ69" s="177"/>
      <c r="BA69" s="177"/>
      <c r="BB69" s="177"/>
      <c r="BC69" s="177"/>
    </row>
    <row r="70" spans="1:55">
      <c r="A70" s="228">
        <v>55</v>
      </c>
      <c r="B70" s="285" t="s">
        <v>266</v>
      </c>
      <c r="C70" s="291" t="s">
        <v>105</v>
      </c>
      <c r="D70" s="296">
        <v>16</v>
      </c>
      <c r="E70" s="296"/>
      <c r="F70" s="296"/>
      <c r="G70" s="289"/>
      <c r="H70" s="290"/>
      <c r="I70" s="289"/>
      <c r="J70" s="343"/>
      <c r="K70" s="346"/>
      <c r="L70" s="320"/>
      <c r="N70" s="172"/>
      <c r="AY70" s="177"/>
      <c r="AZ70" s="177"/>
      <c r="BA70" s="177"/>
      <c r="BB70" s="177"/>
      <c r="BC70" s="177"/>
    </row>
    <row r="71" spans="1:55">
      <c r="A71" s="228">
        <v>56</v>
      </c>
      <c r="B71" s="285" t="s">
        <v>160</v>
      </c>
      <c r="C71" s="291" t="s">
        <v>117</v>
      </c>
      <c r="D71" s="296">
        <v>14</v>
      </c>
      <c r="E71" s="296"/>
      <c r="F71" s="296"/>
      <c r="G71" s="289"/>
      <c r="H71" s="290"/>
      <c r="I71" s="289"/>
      <c r="J71" s="343"/>
      <c r="K71" s="346"/>
      <c r="L71" s="320"/>
      <c r="N71" s="172"/>
      <c r="AY71" s="177"/>
      <c r="AZ71" s="177"/>
      <c r="BA71" s="177"/>
      <c r="BB71" s="177"/>
      <c r="BC71" s="177"/>
    </row>
    <row r="72" spans="1:55">
      <c r="A72" s="228">
        <v>57</v>
      </c>
      <c r="B72" s="285" t="s">
        <v>159</v>
      </c>
      <c r="C72" s="291" t="s">
        <v>162</v>
      </c>
      <c r="D72" s="296">
        <v>78.400000000000006</v>
      </c>
      <c r="E72" s="296"/>
      <c r="F72" s="296"/>
      <c r="G72" s="289"/>
      <c r="H72" s="290"/>
      <c r="I72" s="289"/>
      <c r="J72" s="343"/>
      <c r="K72" s="346"/>
      <c r="L72" s="320"/>
      <c r="N72" s="172"/>
      <c r="AY72" s="177"/>
      <c r="AZ72" s="177"/>
      <c r="BA72" s="177"/>
      <c r="BB72" s="177"/>
      <c r="BC72" s="177"/>
    </row>
    <row r="73" spans="1:55">
      <c r="A73" s="228">
        <v>58</v>
      </c>
      <c r="B73" s="285" t="s">
        <v>161</v>
      </c>
      <c r="C73" s="291" t="s">
        <v>162</v>
      </c>
      <c r="D73" s="296">
        <v>156.80000000000001</v>
      </c>
      <c r="E73" s="296"/>
      <c r="F73" s="296"/>
      <c r="G73" s="289"/>
      <c r="H73" s="290"/>
      <c r="I73" s="289"/>
      <c r="J73" s="343"/>
      <c r="K73" s="346"/>
      <c r="L73" s="320"/>
      <c r="N73" s="172"/>
      <c r="AY73" s="177"/>
      <c r="AZ73" s="177"/>
      <c r="BA73" s="177"/>
      <c r="BB73" s="177"/>
      <c r="BC73" s="177"/>
    </row>
    <row r="74" spans="1:55">
      <c r="A74" s="228">
        <v>59</v>
      </c>
      <c r="B74" s="285" t="s">
        <v>164</v>
      </c>
      <c r="C74" s="291" t="s">
        <v>162</v>
      </c>
      <c r="D74" s="296">
        <v>1176</v>
      </c>
      <c r="E74" s="296"/>
      <c r="F74" s="296"/>
      <c r="G74" s="289"/>
      <c r="H74" s="290"/>
      <c r="I74" s="289"/>
      <c r="J74" s="343"/>
      <c r="K74" s="346"/>
      <c r="L74" s="320"/>
      <c r="N74" s="172"/>
      <c r="AY74" s="177"/>
      <c r="AZ74" s="177"/>
      <c r="BA74" s="177"/>
      <c r="BB74" s="177"/>
      <c r="BC74" s="177"/>
    </row>
    <row r="75" spans="1:55">
      <c r="A75" s="228">
        <v>60</v>
      </c>
      <c r="B75" s="285" t="s">
        <v>165</v>
      </c>
      <c r="C75" s="291" t="s">
        <v>162</v>
      </c>
      <c r="D75" s="296">
        <v>78.400000000000006</v>
      </c>
      <c r="E75" s="296"/>
      <c r="F75" s="296"/>
      <c r="G75" s="289"/>
      <c r="H75" s="290"/>
      <c r="I75" s="289"/>
      <c r="J75" s="343"/>
      <c r="K75" s="346"/>
      <c r="L75" s="320"/>
      <c r="N75" s="172"/>
      <c r="AY75" s="177"/>
      <c r="AZ75" s="177"/>
      <c r="BA75" s="177"/>
      <c r="BB75" s="177"/>
      <c r="BC75" s="177"/>
    </row>
    <row r="76" spans="1:55">
      <c r="A76" s="228">
        <v>61</v>
      </c>
      <c r="B76" s="285" t="s">
        <v>166</v>
      </c>
      <c r="C76" s="291" t="s">
        <v>162</v>
      </c>
      <c r="D76" s="296">
        <v>78.400000000000006</v>
      </c>
      <c r="E76" s="296"/>
      <c r="F76" s="296"/>
      <c r="G76" s="289"/>
      <c r="H76" s="290"/>
      <c r="I76" s="289"/>
      <c r="J76" s="343"/>
      <c r="K76" s="346"/>
      <c r="L76" s="320"/>
      <c r="N76" s="172"/>
      <c r="AY76" s="177"/>
      <c r="AZ76" s="177"/>
      <c r="BA76" s="177"/>
      <c r="BB76" s="177"/>
      <c r="BC76" s="177"/>
    </row>
    <row r="77" spans="1:55">
      <c r="A77" s="228">
        <v>62</v>
      </c>
      <c r="B77" s="285" t="s">
        <v>167</v>
      </c>
      <c r="C77" s="291" t="s">
        <v>162</v>
      </c>
      <c r="D77" s="296">
        <v>78.400000000000006</v>
      </c>
      <c r="E77" s="296"/>
      <c r="F77" s="296"/>
      <c r="G77" s="289"/>
      <c r="H77" s="290"/>
      <c r="I77" s="289"/>
      <c r="J77" s="343"/>
      <c r="K77" s="346"/>
      <c r="L77" s="320"/>
      <c r="N77" s="172"/>
      <c r="AY77" s="177"/>
      <c r="AZ77" s="177"/>
      <c r="BA77" s="177"/>
      <c r="BB77" s="177"/>
      <c r="BC77" s="177"/>
    </row>
    <row r="78" spans="1:55">
      <c r="A78" s="228">
        <v>63</v>
      </c>
      <c r="B78" s="285" t="s">
        <v>168</v>
      </c>
      <c r="C78" s="291" t="s">
        <v>162</v>
      </c>
      <c r="D78" s="296">
        <v>78.400000000000006</v>
      </c>
      <c r="E78" s="296"/>
      <c r="F78" s="296"/>
      <c r="G78" s="289"/>
      <c r="H78" s="290"/>
      <c r="I78" s="289"/>
      <c r="J78" s="343"/>
      <c r="K78" s="346"/>
      <c r="L78" s="320"/>
      <c r="N78" s="172"/>
      <c r="AY78" s="177"/>
      <c r="AZ78" s="177"/>
      <c r="BA78" s="177"/>
      <c r="BB78" s="177"/>
      <c r="BC78" s="177"/>
    </row>
    <row r="79" spans="1:55">
      <c r="A79" s="228">
        <v>64</v>
      </c>
      <c r="B79" s="285" t="s">
        <v>163</v>
      </c>
      <c r="C79" s="291" t="s">
        <v>102</v>
      </c>
      <c r="D79" s="296">
        <v>96</v>
      </c>
      <c r="E79" s="296"/>
      <c r="F79" s="296"/>
      <c r="G79" s="289"/>
      <c r="H79" s="290"/>
      <c r="I79" s="289"/>
      <c r="J79" s="343"/>
      <c r="K79" s="346"/>
      <c r="L79" s="320"/>
      <c r="N79" s="172"/>
      <c r="AY79" s="177"/>
      <c r="AZ79" s="177"/>
      <c r="BA79" s="177"/>
      <c r="BB79" s="177"/>
      <c r="BC79" s="177"/>
    </row>
    <row r="80" spans="1:55">
      <c r="A80" s="228">
        <v>65</v>
      </c>
      <c r="B80" s="285" t="s">
        <v>184</v>
      </c>
      <c r="C80" s="291" t="s">
        <v>102</v>
      </c>
      <c r="D80" s="296">
        <v>55</v>
      </c>
      <c r="E80" s="296"/>
      <c r="F80" s="296"/>
      <c r="G80" s="289"/>
      <c r="H80" s="290"/>
      <c r="I80" s="289"/>
      <c r="J80" s="343"/>
      <c r="K80" s="346"/>
      <c r="L80" s="320"/>
      <c r="N80" s="172"/>
      <c r="AY80" s="177"/>
      <c r="AZ80" s="177"/>
      <c r="BA80" s="177"/>
      <c r="BB80" s="177"/>
      <c r="BC80" s="177"/>
    </row>
    <row r="81" spans="1:78" ht="22.5">
      <c r="A81" s="228">
        <v>66</v>
      </c>
      <c r="B81" s="285" t="s">
        <v>218</v>
      </c>
      <c r="C81" s="291" t="s">
        <v>102</v>
      </c>
      <c r="D81" s="296">
        <v>59.11</v>
      </c>
      <c r="E81" s="296"/>
      <c r="F81" s="296"/>
      <c r="G81" s="289"/>
      <c r="H81" s="290"/>
      <c r="I81" s="289"/>
      <c r="J81" s="343"/>
      <c r="K81" s="346"/>
      <c r="L81" s="320"/>
      <c r="N81" s="172"/>
      <c r="AY81" s="177"/>
      <c r="AZ81" s="177"/>
      <c r="BA81" s="177"/>
      <c r="BB81" s="177"/>
      <c r="BC81" s="177"/>
    </row>
    <row r="82" spans="1:78" ht="22.5">
      <c r="A82" s="228">
        <v>67</v>
      </c>
      <c r="B82" s="285" t="s">
        <v>219</v>
      </c>
      <c r="C82" s="291" t="s">
        <v>134</v>
      </c>
      <c r="D82" s="296">
        <v>1</v>
      </c>
      <c r="E82" s="296"/>
      <c r="F82" s="296"/>
      <c r="G82" s="289"/>
      <c r="H82" s="290"/>
      <c r="I82" s="289"/>
      <c r="J82" s="343"/>
      <c r="K82" s="346"/>
      <c r="L82" s="320"/>
      <c r="N82" s="172"/>
      <c r="AY82" s="177"/>
      <c r="AZ82" s="177"/>
      <c r="BA82" s="177"/>
      <c r="BB82" s="177"/>
      <c r="BC82" s="177"/>
    </row>
    <row r="83" spans="1:78">
      <c r="A83" s="228">
        <v>68</v>
      </c>
      <c r="B83" s="285" t="s">
        <v>220</v>
      </c>
      <c r="C83" s="291" t="s">
        <v>117</v>
      </c>
      <c r="D83" s="296">
        <v>63</v>
      </c>
      <c r="E83" s="296"/>
      <c r="F83" s="296"/>
      <c r="G83" s="289"/>
      <c r="H83" s="290"/>
      <c r="I83" s="289"/>
      <c r="J83" s="343"/>
      <c r="K83" s="346"/>
      <c r="L83" s="320"/>
      <c r="N83" s="172"/>
      <c r="AY83" s="177"/>
      <c r="AZ83" s="177"/>
      <c r="BA83" s="177"/>
      <c r="BB83" s="177"/>
      <c r="BC83" s="177"/>
    </row>
    <row r="84" spans="1:78">
      <c r="A84" s="228">
        <v>69</v>
      </c>
      <c r="B84" s="285" t="s">
        <v>239</v>
      </c>
      <c r="C84" s="291" t="s">
        <v>116</v>
      </c>
      <c r="D84" s="296">
        <v>3.9375</v>
      </c>
      <c r="E84" s="296"/>
      <c r="F84" s="296"/>
      <c r="G84" s="289"/>
      <c r="H84" s="290"/>
      <c r="I84" s="289"/>
      <c r="J84" s="343"/>
      <c r="K84" s="346"/>
      <c r="L84" s="320"/>
      <c r="N84" s="172"/>
      <c r="AY84" s="177"/>
      <c r="AZ84" s="177"/>
      <c r="BA84" s="177"/>
      <c r="BB84" s="177"/>
      <c r="BC84" s="177"/>
    </row>
    <row r="85" spans="1:78">
      <c r="A85" s="200" t="s">
        <v>110</v>
      </c>
      <c r="B85" s="201" t="s">
        <v>155</v>
      </c>
      <c r="C85" s="202"/>
      <c r="D85" s="297"/>
      <c r="E85" s="297">
        <v>0</v>
      </c>
      <c r="F85" s="293">
        <f>SUM(F63:J84)</f>
        <v>0</v>
      </c>
      <c r="G85" s="175"/>
      <c r="H85" s="176">
        <f>SUM(H65:H68)</f>
        <v>0</v>
      </c>
      <c r="I85" s="175"/>
      <c r="J85" s="342">
        <f>SUM(J65:J68)</f>
        <v>0</v>
      </c>
      <c r="K85" s="346"/>
      <c r="L85" s="320"/>
      <c r="N85" s="172"/>
      <c r="AY85" s="177">
        <f>SUM(AY65:AY68)</f>
        <v>0</v>
      </c>
      <c r="AZ85" s="177">
        <f>SUM(AZ65:AZ68)</f>
        <v>0</v>
      </c>
      <c r="BA85" s="177">
        <f>SUM(BA65:BA68)</f>
        <v>0</v>
      </c>
      <c r="BB85" s="177">
        <f>SUM(BB65:BB68)</f>
        <v>0</v>
      </c>
      <c r="BC85" s="177">
        <f>SUM(BC65:BC68)</f>
        <v>0</v>
      </c>
    </row>
    <row r="86" spans="1:78">
      <c r="A86" s="196"/>
      <c r="B86" s="197" t="s">
        <v>29</v>
      </c>
      <c r="C86" s="198"/>
      <c r="D86" s="391"/>
      <c r="E86" s="391">
        <v>0</v>
      </c>
      <c r="F86" s="399"/>
      <c r="G86" s="168"/>
      <c r="H86" s="169"/>
      <c r="I86" s="170"/>
      <c r="J86" s="338"/>
      <c r="K86" s="346"/>
      <c r="L86" s="320"/>
      <c r="N86" s="172"/>
    </row>
    <row r="87" spans="1:78" ht="23.25" customHeight="1">
      <c r="A87" s="228">
        <v>70</v>
      </c>
      <c r="B87" s="285" t="s">
        <v>173</v>
      </c>
      <c r="C87" s="286" t="s">
        <v>105</v>
      </c>
      <c r="D87" s="287">
        <v>465.6</v>
      </c>
      <c r="E87" s="199"/>
      <c r="F87" s="199"/>
      <c r="G87" s="173">
        <v>3.47E-3</v>
      </c>
      <c r="H87" s="174">
        <f>D87*G87</f>
        <v>1.6156320000000002</v>
      </c>
      <c r="I87" s="173">
        <v>0</v>
      </c>
      <c r="J87" s="341">
        <f>D87*I87</f>
        <v>0</v>
      </c>
      <c r="K87" s="346"/>
      <c r="L87" s="320"/>
      <c r="N87" s="172"/>
      <c r="AX87" s="165">
        <v>2</v>
      </c>
      <c r="AY87" s="165">
        <f>IF(AX87=1,F87,0)</f>
        <v>0</v>
      </c>
      <c r="AZ87" s="165">
        <f>IF(AX87=2,F87,0)</f>
        <v>0</v>
      </c>
      <c r="BA87" s="165">
        <f>IF(AX87=3,F87,0)</f>
        <v>0</v>
      </c>
      <c r="BB87" s="165">
        <f>IF(AX87=4,F87,0)</f>
        <v>0</v>
      </c>
      <c r="BC87" s="165">
        <f>IF(AX87=5,F87,0)</f>
        <v>0</v>
      </c>
      <c r="BY87" s="172">
        <v>1</v>
      </c>
      <c r="BZ87" s="172">
        <v>0</v>
      </c>
    </row>
    <row r="88" spans="1:78" ht="22.5">
      <c r="A88" s="228">
        <v>71</v>
      </c>
      <c r="B88" s="285" t="s">
        <v>224</v>
      </c>
      <c r="C88" s="286" t="s">
        <v>102</v>
      </c>
      <c r="D88" s="287">
        <v>5</v>
      </c>
      <c r="E88" s="199"/>
      <c r="F88" s="199"/>
      <c r="G88" s="288"/>
      <c r="H88" s="174"/>
      <c r="I88" s="288"/>
      <c r="J88" s="341"/>
      <c r="K88" s="346"/>
      <c r="L88" s="320"/>
      <c r="N88" s="172"/>
      <c r="BY88" s="172"/>
      <c r="BZ88" s="172"/>
    </row>
    <row r="89" spans="1:78">
      <c r="A89" s="228">
        <v>72</v>
      </c>
      <c r="B89" s="352" t="s">
        <v>197</v>
      </c>
      <c r="C89" s="286" t="s">
        <v>105</v>
      </c>
      <c r="D89" s="287">
        <v>148</v>
      </c>
      <c r="E89" s="199"/>
      <c r="F89" s="199"/>
      <c r="G89" s="288"/>
      <c r="H89" s="174"/>
      <c r="I89" s="288"/>
      <c r="J89" s="341"/>
      <c r="L89" s="320"/>
      <c r="N89" s="172"/>
      <c r="BY89" s="172"/>
      <c r="BZ89" s="172"/>
    </row>
    <row r="90" spans="1:78" ht="22.5">
      <c r="A90" s="228">
        <v>73</v>
      </c>
      <c r="B90" s="285" t="s">
        <v>172</v>
      </c>
      <c r="C90" s="286" t="s">
        <v>117</v>
      </c>
      <c r="D90" s="287">
        <v>14</v>
      </c>
      <c r="E90" s="287"/>
      <c r="F90" s="287"/>
      <c r="G90" s="288"/>
      <c r="H90" s="174"/>
      <c r="I90" s="288"/>
      <c r="J90" s="341"/>
      <c r="K90" s="346"/>
      <c r="L90" s="320"/>
      <c r="N90" s="172"/>
      <c r="BY90" s="172"/>
      <c r="BZ90" s="172"/>
    </row>
    <row r="91" spans="1:78">
      <c r="A91" s="228">
        <v>74</v>
      </c>
      <c r="B91" s="285" t="s">
        <v>185</v>
      </c>
      <c r="C91" s="286" t="s">
        <v>105</v>
      </c>
      <c r="D91" s="287">
        <v>190</v>
      </c>
      <c r="E91" s="287"/>
      <c r="F91" s="287"/>
      <c r="G91" s="353"/>
      <c r="H91" s="319"/>
      <c r="I91" s="353"/>
      <c r="J91" s="339"/>
      <c r="L91" s="320"/>
      <c r="N91" s="172"/>
      <c r="BY91" s="172"/>
      <c r="BZ91" s="172"/>
    </row>
    <row r="92" spans="1:78">
      <c r="A92" s="228">
        <v>75</v>
      </c>
      <c r="B92" s="285" t="s">
        <v>174</v>
      </c>
      <c r="C92" s="286" t="s">
        <v>105</v>
      </c>
      <c r="D92" s="287">
        <v>31.8</v>
      </c>
      <c r="E92" s="287"/>
      <c r="F92" s="287"/>
      <c r="G92" s="288"/>
      <c r="H92" s="174"/>
      <c r="I92" s="288"/>
      <c r="J92" s="341"/>
      <c r="L92" s="320"/>
      <c r="N92" s="172"/>
      <c r="BY92" s="172"/>
      <c r="BZ92" s="172"/>
    </row>
    <row r="93" spans="1:78">
      <c r="A93" s="228">
        <v>76</v>
      </c>
      <c r="B93" s="285" t="s">
        <v>176</v>
      </c>
      <c r="C93" s="286" t="s">
        <v>105</v>
      </c>
      <c r="D93" s="287">
        <v>1</v>
      </c>
      <c r="E93" s="287"/>
      <c r="F93" s="287"/>
      <c r="G93" s="288"/>
      <c r="H93" s="174"/>
      <c r="I93" s="288"/>
      <c r="J93" s="341"/>
      <c r="L93" s="320"/>
      <c r="N93" s="172"/>
      <c r="BY93" s="172"/>
      <c r="BZ93" s="172"/>
    </row>
    <row r="94" spans="1:78">
      <c r="A94" s="228">
        <v>77</v>
      </c>
      <c r="B94" s="285" t="s">
        <v>175</v>
      </c>
      <c r="C94" s="286" t="s">
        <v>105</v>
      </c>
      <c r="D94" s="287">
        <v>143.38</v>
      </c>
      <c r="E94" s="287"/>
      <c r="F94" s="287"/>
      <c r="G94" s="288"/>
      <c r="H94" s="174"/>
      <c r="I94" s="288"/>
      <c r="J94" s="341"/>
      <c r="L94" s="320"/>
      <c r="N94" s="172"/>
      <c r="BY94" s="172"/>
      <c r="BZ94" s="172"/>
    </row>
    <row r="95" spans="1:78">
      <c r="A95" s="228">
        <v>78</v>
      </c>
      <c r="B95" s="285" t="s">
        <v>177</v>
      </c>
      <c r="C95" s="286" t="s">
        <v>102</v>
      </c>
      <c r="D95" s="287">
        <v>55</v>
      </c>
      <c r="E95" s="199"/>
      <c r="F95" s="199"/>
      <c r="G95" s="288"/>
      <c r="H95" s="174"/>
      <c r="I95" s="288"/>
      <c r="J95" s="341"/>
      <c r="L95" s="320"/>
      <c r="N95" s="172"/>
      <c r="BY95" s="172"/>
      <c r="BZ95" s="172"/>
    </row>
    <row r="96" spans="1:78">
      <c r="A96" s="228">
        <v>79</v>
      </c>
      <c r="B96" s="285" t="s">
        <v>267</v>
      </c>
      <c r="C96" s="286" t="s">
        <v>105</v>
      </c>
      <c r="D96" s="287">
        <v>76</v>
      </c>
      <c r="E96" s="287"/>
      <c r="F96" s="287"/>
      <c r="G96" s="288"/>
      <c r="H96" s="174"/>
      <c r="I96" s="288"/>
      <c r="J96" s="341"/>
      <c r="L96" s="320"/>
      <c r="N96" s="172"/>
      <c r="BY96" s="172"/>
      <c r="BZ96" s="172"/>
    </row>
    <row r="97" spans="1:78">
      <c r="A97" s="228">
        <v>80</v>
      </c>
      <c r="B97" s="285" t="s">
        <v>210</v>
      </c>
      <c r="C97" s="286" t="s">
        <v>105</v>
      </c>
      <c r="D97" s="287">
        <v>77</v>
      </c>
      <c r="E97" s="199"/>
      <c r="F97" s="199"/>
      <c r="G97" s="288"/>
      <c r="H97" s="174"/>
      <c r="I97" s="288"/>
      <c r="J97" s="341"/>
      <c r="L97" s="320"/>
      <c r="N97" s="172"/>
      <c r="BY97" s="172"/>
      <c r="BZ97" s="172"/>
    </row>
    <row r="98" spans="1:78" ht="22.5">
      <c r="A98" s="228">
        <v>81</v>
      </c>
      <c r="B98" s="285" t="s">
        <v>223</v>
      </c>
      <c r="C98" s="286" t="s">
        <v>105</v>
      </c>
      <c r="D98" s="287">
        <v>12</v>
      </c>
      <c r="E98" s="199"/>
      <c r="F98" s="199"/>
      <c r="G98" s="288"/>
      <c r="H98" s="174"/>
      <c r="I98" s="288"/>
      <c r="J98" s="341"/>
      <c r="L98" s="320"/>
      <c r="N98" s="172"/>
      <c r="BY98" s="172"/>
      <c r="BZ98" s="172"/>
    </row>
    <row r="99" spans="1:78" ht="22.5">
      <c r="A99" s="228">
        <v>82</v>
      </c>
      <c r="B99" s="285" t="s">
        <v>231</v>
      </c>
      <c r="C99" s="286" t="s">
        <v>105</v>
      </c>
      <c r="D99" s="287">
        <v>6.51</v>
      </c>
      <c r="E99" s="287"/>
      <c r="F99" s="199"/>
      <c r="G99" s="288"/>
      <c r="H99" s="174"/>
      <c r="I99" s="288"/>
      <c r="J99" s="341"/>
      <c r="L99" s="320"/>
      <c r="N99" s="172"/>
      <c r="BY99" s="172"/>
      <c r="BZ99" s="172"/>
    </row>
    <row r="100" spans="1:78" ht="22.5">
      <c r="A100" s="228">
        <v>83</v>
      </c>
      <c r="B100" s="285" t="s">
        <v>232</v>
      </c>
      <c r="C100" s="286" t="s">
        <v>105</v>
      </c>
      <c r="D100" s="287">
        <v>4.7</v>
      </c>
      <c r="E100" s="287"/>
      <c r="F100" s="287"/>
      <c r="G100" s="288"/>
      <c r="H100" s="174"/>
      <c r="I100" s="288"/>
      <c r="J100" s="341"/>
      <c r="L100" s="320"/>
      <c r="N100" s="172"/>
      <c r="BY100" s="172"/>
      <c r="BZ100" s="172"/>
    </row>
    <row r="101" spans="1:78">
      <c r="A101" s="200" t="s">
        <v>110</v>
      </c>
      <c r="B101" s="201" t="s">
        <v>29</v>
      </c>
      <c r="C101" s="202"/>
      <c r="D101" s="298"/>
      <c r="E101" s="203"/>
      <c r="F101" s="204">
        <f>SUM(F87:F100)</f>
        <v>0</v>
      </c>
      <c r="G101" s="175"/>
      <c r="H101" s="176">
        <f>SUM(H86:H87)</f>
        <v>1.6156320000000002</v>
      </c>
      <c r="I101" s="175"/>
      <c r="J101" s="342">
        <f>SUM(J86:J87)</f>
        <v>0</v>
      </c>
      <c r="L101" s="320"/>
      <c r="N101" s="172"/>
      <c r="AY101" s="177">
        <f>SUM(AY86:AY87)</f>
        <v>0</v>
      </c>
      <c r="AZ101" s="177">
        <f>SUM(AZ86:AZ87)</f>
        <v>0</v>
      </c>
      <c r="BA101" s="177">
        <f>SUM(BA86:BA87)</f>
        <v>0</v>
      </c>
      <c r="BB101" s="177">
        <f>SUM(BB86:BB87)</f>
        <v>0</v>
      </c>
      <c r="BC101" s="177">
        <f>SUM(BC86:BC87)</f>
        <v>0</v>
      </c>
    </row>
    <row r="102" spans="1:78">
      <c r="A102" s="228"/>
      <c r="B102" s="197" t="s">
        <v>30</v>
      </c>
      <c r="C102" s="198"/>
      <c r="D102" s="391"/>
      <c r="E102" s="389"/>
      <c r="F102" s="399"/>
      <c r="G102" s="168"/>
      <c r="H102" s="169"/>
      <c r="I102" s="170"/>
      <c r="J102" s="338"/>
      <c r="L102" s="320"/>
      <c r="N102" s="172"/>
    </row>
    <row r="103" spans="1:78" ht="22.5">
      <c r="A103" s="228">
        <v>84</v>
      </c>
      <c r="B103" s="285" t="s">
        <v>251</v>
      </c>
      <c r="C103" s="286" t="s">
        <v>105</v>
      </c>
      <c r="D103" s="287">
        <v>184.45</v>
      </c>
      <c r="E103" s="287"/>
      <c r="F103" s="287"/>
      <c r="G103" s="173">
        <v>0</v>
      </c>
      <c r="H103" s="174">
        <f>D103*G103</f>
        <v>0</v>
      </c>
      <c r="I103" s="173"/>
      <c r="J103" s="341">
        <f>D103*I103</f>
        <v>0</v>
      </c>
      <c r="L103" s="320"/>
      <c r="N103" s="172"/>
      <c r="AX103" s="165">
        <v>2</v>
      </c>
      <c r="AY103" s="165">
        <f>IF(AX103=1,F103,0)</f>
        <v>0</v>
      </c>
      <c r="AZ103" s="165">
        <f>IF(AX103=2,F103,0)</f>
        <v>0</v>
      </c>
      <c r="BA103" s="165">
        <f>IF(AX103=3,F103,0)</f>
        <v>0</v>
      </c>
      <c r="BB103" s="165">
        <f>IF(AX103=4,F103,0)</f>
        <v>0</v>
      </c>
      <c r="BC103" s="165">
        <f>IF(AX103=5,F103,0)</f>
        <v>0</v>
      </c>
      <c r="BY103" s="172">
        <v>12</v>
      </c>
      <c r="BZ103" s="172">
        <v>0</v>
      </c>
    </row>
    <row r="104" spans="1:78">
      <c r="A104" s="228">
        <v>85</v>
      </c>
      <c r="B104" s="301" t="s">
        <v>178</v>
      </c>
      <c r="C104" s="305" t="s">
        <v>102</v>
      </c>
      <c r="D104" s="306">
        <v>26.539100000000001</v>
      </c>
      <c r="E104" s="296"/>
      <c r="F104" s="287"/>
      <c r="G104" s="288"/>
      <c r="H104" s="174"/>
      <c r="I104" s="288"/>
      <c r="J104" s="341"/>
      <c r="L104" s="320"/>
      <c r="N104" s="172"/>
      <c r="BY104" s="172"/>
      <c r="BZ104" s="172"/>
    </row>
    <row r="105" spans="1:78" ht="22.5">
      <c r="A105" s="228">
        <v>86</v>
      </c>
      <c r="B105" s="301" t="s">
        <v>225</v>
      </c>
      <c r="C105" s="305" t="s">
        <v>102</v>
      </c>
      <c r="D105" s="306">
        <v>26.54</v>
      </c>
      <c r="E105" s="296"/>
      <c r="F105" s="287"/>
      <c r="G105" s="288"/>
      <c r="H105" s="174"/>
      <c r="I105" s="288"/>
      <c r="J105" s="341"/>
      <c r="L105" s="320"/>
      <c r="N105" s="172"/>
      <c r="BY105" s="172"/>
      <c r="BZ105" s="172"/>
    </row>
    <row r="106" spans="1:78">
      <c r="A106" s="228">
        <v>87</v>
      </c>
      <c r="B106" s="301" t="s">
        <v>182</v>
      </c>
      <c r="C106" s="305" t="s">
        <v>117</v>
      </c>
      <c r="D106" s="306">
        <v>16</v>
      </c>
      <c r="E106" s="296"/>
      <c r="F106" s="287"/>
      <c r="G106" s="288"/>
      <c r="H106" s="174"/>
      <c r="I106" s="288"/>
      <c r="J106" s="341"/>
      <c r="L106" s="320"/>
      <c r="N106" s="172"/>
      <c r="BY106" s="172"/>
      <c r="BZ106" s="172"/>
    </row>
    <row r="107" spans="1:78">
      <c r="A107" s="228">
        <v>88</v>
      </c>
      <c r="B107" s="301" t="s">
        <v>228</v>
      </c>
      <c r="C107" s="305" t="s">
        <v>117</v>
      </c>
      <c r="D107" s="306">
        <v>5</v>
      </c>
      <c r="E107" s="296"/>
      <c r="F107" s="287"/>
      <c r="G107" s="288"/>
      <c r="H107" s="174"/>
      <c r="I107" s="288"/>
      <c r="J107" s="341"/>
      <c r="L107" s="320"/>
      <c r="N107" s="172"/>
      <c r="BY107" s="172"/>
      <c r="BZ107" s="172"/>
    </row>
    <row r="108" spans="1:78">
      <c r="A108" s="228">
        <v>89</v>
      </c>
      <c r="B108" s="301" t="s">
        <v>229</v>
      </c>
      <c r="C108" s="305" t="s">
        <v>117</v>
      </c>
      <c r="D108" s="306">
        <v>2</v>
      </c>
      <c r="E108" s="296"/>
      <c r="F108" s="287"/>
      <c r="G108" s="288"/>
      <c r="H108" s="174"/>
      <c r="I108" s="288"/>
      <c r="J108" s="341"/>
      <c r="L108" s="320"/>
      <c r="N108" s="172"/>
      <c r="BY108" s="172"/>
      <c r="BZ108" s="172"/>
    </row>
    <row r="109" spans="1:78">
      <c r="A109" s="228">
        <v>90</v>
      </c>
      <c r="B109" s="301" t="s">
        <v>222</v>
      </c>
      <c r="C109" s="303" t="s">
        <v>134</v>
      </c>
      <c r="D109" s="296">
        <v>1</v>
      </c>
      <c r="E109" s="304"/>
      <c r="F109" s="199"/>
      <c r="G109" s="288"/>
      <c r="H109" s="174"/>
      <c r="I109" s="288"/>
      <c r="J109" s="341"/>
      <c r="L109" s="320"/>
      <c r="N109" s="172"/>
      <c r="BY109" s="172"/>
      <c r="BZ109" s="172"/>
    </row>
    <row r="110" spans="1:78">
      <c r="A110" s="228">
        <v>91</v>
      </c>
      <c r="B110" s="301" t="s">
        <v>211</v>
      </c>
      <c r="C110" s="303" t="s">
        <v>134</v>
      </c>
      <c r="D110" s="296">
        <v>1</v>
      </c>
      <c r="E110" s="304"/>
      <c r="F110" s="199"/>
      <c r="G110" s="288"/>
      <c r="H110" s="174"/>
      <c r="I110" s="288"/>
      <c r="J110" s="341"/>
      <c r="L110" s="320"/>
      <c r="N110" s="172"/>
      <c r="BY110" s="172"/>
      <c r="BZ110" s="172"/>
    </row>
    <row r="111" spans="1:78">
      <c r="A111" s="228">
        <v>92</v>
      </c>
      <c r="B111" s="301" t="s">
        <v>221</v>
      </c>
      <c r="C111" s="305" t="s">
        <v>117</v>
      </c>
      <c r="D111" s="345">
        <v>63</v>
      </c>
      <c r="E111" s="306"/>
      <c r="F111" s="306"/>
      <c r="G111" s="288"/>
      <c r="H111" s="174"/>
      <c r="I111" s="288"/>
      <c r="J111" s="341"/>
      <c r="L111" s="320"/>
      <c r="N111" s="172"/>
      <c r="BY111" s="172"/>
      <c r="BZ111" s="172"/>
    </row>
    <row r="112" spans="1:78">
      <c r="A112" s="228">
        <v>93</v>
      </c>
      <c r="B112" s="358" t="s">
        <v>226</v>
      </c>
      <c r="C112" s="303" t="s">
        <v>102</v>
      </c>
      <c r="D112" s="296">
        <v>3.58</v>
      </c>
      <c r="E112" s="296"/>
      <c r="F112" s="296"/>
      <c r="G112" s="353"/>
      <c r="H112" s="319"/>
      <c r="I112" s="353"/>
      <c r="J112" s="339"/>
      <c r="L112" s="320"/>
      <c r="N112" s="172"/>
      <c r="BY112" s="172"/>
      <c r="BZ112" s="172"/>
    </row>
    <row r="113" spans="1:78">
      <c r="A113" s="228">
        <v>94</v>
      </c>
      <c r="B113" s="358" t="s">
        <v>227</v>
      </c>
      <c r="C113" s="303" t="s">
        <v>102</v>
      </c>
      <c r="D113" s="402">
        <v>2492.6410000000001</v>
      </c>
      <c r="E113" s="296"/>
      <c r="F113" s="357"/>
      <c r="G113" s="353"/>
      <c r="H113" s="319"/>
      <c r="I113" s="353"/>
      <c r="J113" s="339"/>
      <c r="L113" s="320"/>
      <c r="N113" s="172"/>
      <c r="BY113" s="172"/>
      <c r="BZ113" s="172"/>
    </row>
    <row r="114" spans="1:78">
      <c r="A114" s="200" t="s">
        <v>110</v>
      </c>
      <c r="B114" s="355" t="s">
        <v>30</v>
      </c>
      <c r="C114" s="302"/>
      <c r="D114" s="297"/>
      <c r="E114" s="330"/>
      <c r="F114" s="356">
        <f>SUM(F103:F113)</f>
        <v>0</v>
      </c>
      <c r="G114" s="175"/>
      <c r="H114" s="176">
        <f>SUM(H98:H99)</f>
        <v>0</v>
      </c>
      <c r="I114" s="175"/>
      <c r="J114" s="342">
        <f>SUM(J98:J99)</f>
        <v>0</v>
      </c>
      <c r="L114" s="320"/>
      <c r="N114" s="172"/>
      <c r="AY114" s="177">
        <f>SUM(AY98:AY99)</f>
        <v>0</v>
      </c>
      <c r="AZ114" s="177">
        <f>SUM(AZ98:AZ99)</f>
        <v>0</v>
      </c>
      <c r="BA114" s="177">
        <f>SUM(BA98:BA99)</f>
        <v>0</v>
      </c>
      <c r="BB114" s="177">
        <f>SUM(BB98:BB99)</f>
        <v>0</v>
      </c>
      <c r="BC114" s="177">
        <f>SUM(BC98:BC99)</f>
        <v>0</v>
      </c>
    </row>
    <row r="115" spans="1:78">
      <c r="A115" s="242"/>
      <c r="B115" s="217" t="s">
        <v>233</v>
      </c>
      <c r="C115" s="308"/>
      <c r="D115" s="403"/>
      <c r="E115" s="392"/>
      <c r="F115" s="404"/>
      <c r="G115" s="168"/>
      <c r="H115" s="169"/>
      <c r="I115" s="170"/>
      <c r="J115" s="338"/>
      <c r="L115" s="320"/>
      <c r="N115" s="172"/>
    </row>
    <row r="116" spans="1:78">
      <c r="A116" s="354">
        <v>95</v>
      </c>
      <c r="B116" s="307" t="s">
        <v>234</v>
      </c>
      <c r="C116" s="359" t="s">
        <v>102</v>
      </c>
      <c r="D116" s="360">
        <v>29.056499999999996</v>
      </c>
      <c r="E116" s="360"/>
      <c r="F116" s="405"/>
      <c r="G116" s="309"/>
      <c r="H116" s="169"/>
      <c r="I116" s="170"/>
      <c r="J116" s="338"/>
      <c r="L116" s="320"/>
      <c r="N116" s="172"/>
    </row>
    <row r="117" spans="1:78" ht="22.5">
      <c r="A117" s="354">
        <v>96</v>
      </c>
      <c r="B117" s="307" t="s">
        <v>235</v>
      </c>
      <c r="C117" s="359" t="s">
        <v>102</v>
      </c>
      <c r="D117" s="360">
        <v>10.169774999999998</v>
      </c>
      <c r="E117" s="360"/>
      <c r="F117" s="405"/>
      <c r="G117" s="288"/>
      <c r="H117" s="174"/>
      <c r="I117" s="288"/>
      <c r="J117" s="341"/>
      <c r="L117" s="320"/>
      <c r="N117" s="172"/>
      <c r="BY117" s="172"/>
      <c r="BZ117" s="172"/>
    </row>
    <row r="118" spans="1:78">
      <c r="A118" s="354">
        <v>97</v>
      </c>
      <c r="B118" s="358" t="s">
        <v>236</v>
      </c>
      <c r="C118" s="303" t="s">
        <v>102</v>
      </c>
      <c r="D118" s="296">
        <v>29.056499999999996</v>
      </c>
      <c r="E118" s="296"/>
      <c r="F118" s="357"/>
      <c r="G118" s="288"/>
      <c r="H118" s="174"/>
      <c r="I118" s="288"/>
      <c r="J118" s="341"/>
      <c r="L118" s="320"/>
      <c r="N118" s="172"/>
      <c r="BY118" s="172"/>
      <c r="BZ118" s="172"/>
    </row>
    <row r="119" spans="1:78">
      <c r="A119" s="354">
        <v>98</v>
      </c>
      <c r="B119" s="358" t="s">
        <v>237</v>
      </c>
      <c r="C119" s="303" t="s">
        <v>102</v>
      </c>
      <c r="D119" s="296">
        <v>29.056499999999996</v>
      </c>
      <c r="E119" s="296"/>
      <c r="F119" s="357"/>
      <c r="G119" s="288"/>
      <c r="H119" s="174"/>
      <c r="I119" s="288"/>
      <c r="J119" s="341"/>
      <c r="L119" s="320"/>
      <c r="N119" s="172"/>
      <c r="BY119" s="172"/>
      <c r="BZ119" s="172"/>
    </row>
    <row r="120" spans="1:78">
      <c r="A120" s="354">
        <v>99</v>
      </c>
      <c r="B120" s="358" t="s">
        <v>238</v>
      </c>
      <c r="C120" s="303" t="s">
        <v>102</v>
      </c>
      <c r="D120" s="296">
        <v>2.625</v>
      </c>
      <c r="E120" s="296"/>
      <c r="F120" s="296"/>
      <c r="G120" s="288"/>
      <c r="H120" s="174"/>
      <c r="I120" s="288"/>
      <c r="J120" s="341"/>
      <c r="L120" s="320"/>
      <c r="N120" s="172"/>
      <c r="BY120" s="172"/>
      <c r="BZ120" s="172"/>
    </row>
    <row r="121" spans="1:78">
      <c r="A121" s="354">
        <v>100</v>
      </c>
      <c r="B121" s="358" t="s">
        <v>240</v>
      </c>
      <c r="C121" s="303" t="s">
        <v>117</v>
      </c>
      <c r="D121" s="296">
        <v>2</v>
      </c>
      <c r="E121" s="296"/>
      <c r="F121" s="296"/>
      <c r="G121" s="288"/>
      <c r="H121" s="174"/>
      <c r="I121" s="288"/>
      <c r="J121" s="341"/>
      <c r="L121" s="320"/>
      <c r="N121" s="172"/>
      <c r="BY121" s="172"/>
      <c r="BZ121" s="172"/>
    </row>
    <row r="122" spans="1:78">
      <c r="A122" s="354">
        <v>101</v>
      </c>
      <c r="B122" s="361" t="s">
        <v>252</v>
      </c>
      <c r="C122" s="310" t="s">
        <v>102</v>
      </c>
      <c r="D122" s="317">
        <v>3.18</v>
      </c>
      <c r="E122" s="317"/>
      <c r="F122" s="405"/>
      <c r="G122" s="309"/>
      <c r="H122" s="169"/>
      <c r="I122" s="338"/>
      <c r="J122" s="338"/>
      <c r="L122" s="320"/>
      <c r="N122" s="172"/>
    </row>
    <row r="123" spans="1:78">
      <c r="A123" s="200" t="s">
        <v>110</v>
      </c>
      <c r="B123" s="355" t="s">
        <v>30</v>
      </c>
      <c r="C123" s="302"/>
      <c r="D123" s="297"/>
      <c r="E123" s="330"/>
      <c r="F123" s="356">
        <f>SUM(F116:F122)</f>
        <v>0</v>
      </c>
      <c r="G123" s="175"/>
      <c r="H123" s="176">
        <f>SUM(H102:H103)</f>
        <v>0</v>
      </c>
      <c r="I123" s="175"/>
      <c r="J123" s="342">
        <f>SUM(J102:J103)</f>
        <v>0</v>
      </c>
      <c r="L123" s="320"/>
      <c r="N123" s="172"/>
      <c r="AY123" s="177">
        <f>SUM(AY102:AY103)</f>
        <v>0</v>
      </c>
      <c r="AZ123" s="177">
        <f>SUM(AZ102:AZ103)</f>
        <v>0</v>
      </c>
      <c r="BA123" s="177">
        <f>SUM(BA102:BA103)</f>
        <v>0</v>
      </c>
      <c r="BB123" s="177">
        <f>SUM(BB102:BB103)</f>
        <v>0</v>
      </c>
      <c r="BC123" s="177">
        <f>SUM(BC102:BC103)</f>
        <v>0</v>
      </c>
    </row>
    <row r="124" spans="1:78">
      <c r="A124" s="242"/>
      <c r="B124" s="217" t="s">
        <v>181</v>
      </c>
      <c r="C124" s="308"/>
      <c r="D124" s="403"/>
      <c r="E124" s="392"/>
      <c r="F124" s="404"/>
      <c r="G124" s="168"/>
      <c r="H124" s="169"/>
      <c r="I124" s="170"/>
      <c r="J124" s="338"/>
      <c r="L124" s="320"/>
      <c r="N124" s="172"/>
    </row>
    <row r="125" spans="1:78">
      <c r="A125" s="354">
        <v>102</v>
      </c>
      <c r="B125" s="307" t="s">
        <v>183</v>
      </c>
      <c r="C125" s="310" t="s">
        <v>134</v>
      </c>
      <c r="D125" s="317">
        <v>3</v>
      </c>
      <c r="E125" s="296"/>
      <c r="F125" s="405"/>
      <c r="G125" s="309"/>
      <c r="H125" s="169"/>
      <c r="I125" s="170"/>
      <c r="J125" s="338"/>
      <c r="L125" s="320"/>
      <c r="N125" s="172"/>
    </row>
    <row r="126" spans="1:78">
      <c r="A126" s="200" t="s">
        <v>110</v>
      </c>
      <c r="B126" s="201" t="s">
        <v>30</v>
      </c>
      <c r="C126" s="302"/>
      <c r="D126" s="297"/>
      <c r="E126" s="292"/>
      <c r="F126" s="293">
        <f>SUM(F125:F125)</f>
        <v>0</v>
      </c>
      <c r="G126" s="175"/>
      <c r="H126" s="176">
        <f>SUM(H104:H110)</f>
        <v>0</v>
      </c>
      <c r="I126" s="175"/>
      <c r="J126" s="342">
        <f>SUM(J104:J110)</f>
        <v>0</v>
      </c>
      <c r="L126" s="320"/>
      <c r="N126" s="172"/>
      <c r="AY126" s="177">
        <f>SUM(AY104:AY110)</f>
        <v>0</v>
      </c>
      <c r="AZ126" s="177">
        <f>SUM(AZ104:AZ110)</f>
        <v>0</v>
      </c>
      <c r="BA126" s="177">
        <f>SUM(BA104:BA110)</f>
        <v>0</v>
      </c>
      <c r="BB126" s="177">
        <f>SUM(BB104:BB110)</f>
        <v>0</v>
      </c>
      <c r="BC126" s="177">
        <f>SUM(BC104:BC110)</f>
        <v>0</v>
      </c>
    </row>
    <row r="127" spans="1:78">
      <c r="A127" s="242"/>
      <c r="B127" s="217" t="s">
        <v>140</v>
      </c>
      <c r="C127" s="243"/>
      <c r="D127" s="406"/>
      <c r="E127" s="393"/>
      <c r="F127" s="407"/>
      <c r="G127" s="168"/>
      <c r="H127" s="169"/>
      <c r="I127" s="170"/>
      <c r="J127" s="338"/>
      <c r="L127" s="320"/>
      <c r="N127" s="172"/>
    </row>
    <row r="128" spans="1:78">
      <c r="A128" s="354">
        <v>103</v>
      </c>
      <c r="B128" s="283" t="s">
        <v>179</v>
      </c>
      <c r="C128" s="284" t="s">
        <v>134</v>
      </c>
      <c r="D128" s="258">
        <v>1</v>
      </c>
      <c r="E128" s="250"/>
      <c r="F128" s="219"/>
      <c r="G128" s="173">
        <v>0</v>
      </c>
      <c r="H128" s="174">
        <f>D128*G128</f>
        <v>0</v>
      </c>
      <c r="I128" s="173"/>
      <c r="J128" s="341">
        <f>D128*I128</f>
        <v>0</v>
      </c>
      <c r="L128" s="320"/>
      <c r="N128" s="172"/>
      <c r="AX128" s="165">
        <v>1</v>
      </c>
      <c r="AY128" s="165">
        <f>IF(AX128=1,F128,0)</f>
        <v>0</v>
      </c>
      <c r="AZ128" s="165">
        <f>IF(AX128=2,F128,0)</f>
        <v>0</v>
      </c>
      <c r="BA128" s="165">
        <f>IF(AX128=3,F128,0)</f>
        <v>0</v>
      </c>
      <c r="BB128" s="165">
        <f>IF(AX128=4,F128,0)</f>
        <v>0</v>
      </c>
      <c r="BC128" s="165">
        <f>IF(AX128=5,F128,0)</f>
        <v>0</v>
      </c>
      <c r="BY128" s="172">
        <v>12</v>
      </c>
      <c r="BZ128" s="172">
        <v>0</v>
      </c>
    </row>
    <row r="129" spans="1:55">
      <c r="A129" s="253" t="s">
        <v>110</v>
      </c>
      <c r="B129" s="220" t="s">
        <v>180</v>
      </c>
      <c r="C129" s="254"/>
      <c r="D129" s="299"/>
      <c r="E129" s="255"/>
      <c r="F129" s="222">
        <f>SUM(F128)</f>
        <v>0</v>
      </c>
      <c r="G129" s="175"/>
      <c r="H129" s="176">
        <f>SUM(H124:H125)</f>
        <v>0</v>
      </c>
      <c r="I129" s="175"/>
      <c r="J129" s="342">
        <f>SUM(J124:J125)</f>
        <v>0</v>
      </c>
      <c r="L129" s="180"/>
      <c r="N129" s="172"/>
      <c r="AY129" s="177">
        <f>SUM(AY124:AY125)</f>
        <v>0</v>
      </c>
      <c r="AZ129" s="177">
        <f>SUM(AZ124:AZ125)</f>
        <v>0</v>
      </c>
      <c r="BA129" s="177">
        <f>SUM(BA124:BA125)</f>
        <v>0</v>
      </c>
      <c r="BB129" s="177">
        <f>SUM(BB124:BB125)</f>
        <v>0</v>
      </c>
      <c r="BC129" s="177">
        <f>SUM(BC124:BC125)</f>
        <v>0</v>
      </c>
    </row>
    <row r="130" spans="1:55">
      <c r="A130" s="231" t="s">
        <v>144</v>
      </c>
      <c r="B130" s="231"/>
      <c r="C130" s="231"/>
      <c r="D130" s="300"/>
      <c r="E130" s="232"/>
      <c r="F130" s="233">
        <f>F129+F126+F123+F101+F85+F61+F58+F49+F17+F114</f>
        <v>0</v>
      </c>
      <c r="G130" s="175"/>
      <c r="H130" s="176"/>
      <c r="I130" s="175"/>
      <c r="J130" s="342"/>
      <c r="L130" s="180"/>
      <c r="N130" s="172"/>
      <c r="AY130" s="177"/>
      <c r="AZ130" s="177"/>
      <c r="BA130" s="177"/>
      <c r="BB130" s="177"/>
      <c r="BC130" s="177"/>
    </row>
    <row r="131" spans="1:55">
      <c r="D131" s="408"/>
    </row>
    <row r="132" spans="1:55">
      <c r="D132" s="408"/>
    </row>
    <row r="153" spans="1:6">
      <c r="A153" s="205"/>
      <c r="B153" s="205"/>
      <c r="C153" s="205"/>
      <c r="D153" s="394"/>
      <c r="E153" s="394"/>
      <c r="F153" s="394"/>
    </row>
    <row r="154" spans="1:6">
      <c r="A154" s="205"/>
      <c r="B154" s="205"/>
      <c r="C154" s="205"/>
      <c r="D154" s="394"/>
      <c r="E154" s="394"/>
      <c r="F154" s="394"/>
    </row>
    <row r="155" spans="1:6">
      <c r="A155" s="205"/>
      <c r="B155" s="205"/>
      <c r="C155" s="205"/>
      <c r="D155" s="394"/>
      <c r="E155" s="394"/>
      <c r="F155" s="394"/>
    </row>
    <row r="156" spans="1:6">
      <c r="A156" s="205"/>
      <c r="B156" s="205"/>
      <c r="C156" s="205"/>
      <c r="D156" s="394"/>
      <c r="E156" s="394"/>
      <c r="F156" s="394"/>
    </row>
    <row r="188" spans="1:6">
      <c r="A188" s="178"/>
    </row>
    <row r="189" spans="1:6">
      <c r="A189" s="205"/>
      <c r="B189" s="206"/>
      <c r="C189" s="206"/>
      <c r="D189" s="208"/>
      <c r="E189" s="208"/>
      <c r="F189" s="208"/>
    </row>
    <row r="190" spans="1:6">
      <c r="A190" s="179"/>
      <c r="B190" s="205"/>
      <c r="C190" s="205"/>
      <c r="D190" s="394"/>
      <c r="E190" s="394"/>
      <c r="F190" s="394"/>
    </row>
    <row r="191" spans="1:6">
      <c r="A191" s="205"/>
      <c r="B191" s="205"/>
      <c r="C191" s="205"/>
      <c r="D191" s="394"/>
      <c r="E191" s="394"/>
      <c r="F191" s="394"/>
    </row>
    <row r="192" spans="1:6">
      <c r="A192" s="205"/>
      <c r="B192" s="205"/>
      <c r="C192" s="205"/>
      <c r="D192" s="394"/>
      <c r="E192" s="394"/>
      <c r="F192" s="394"/>
    </row>
    <row r="193" spans="1:6">
      <c r="A193" s="205"/>
      <c r="B193" s="205"/>
      <c r="C193" s="205"/>
      <c r="D193" s="394"/>
      <c r="E193" s="394"/>
      <c r="F193" s="394"/>
    </row>
    <row r="194" spans="1:6">
      <c r="A194" s="205"/>
      <c r="B194" s="205"/>
      <c r="C194" s="205"/>
      <c r="D194" s="394"/>
      <c r="E194" s="394"/>
      <c r="F194" s="394"/>
    </row>
    <row r="195" spans="1:6">
      <c r="A195" s="205"/>
      <c r="B195" s="205"/>
      <c r="C195" s="205"/>
      <c r="D195" s="394"/>
      <c r="E195" s="394"/>
      <c r="F195" s="394"/>
    </row>
    <row r="196" spans="1:6">
      <c r="A196" s="205"/>
      <c r="B196" s="205"/>
      <c r="C196" s="205"/>
      <c r="D196" s="394"/>
      <c r="E196" s="394"/>
      <c r="F196" s="394"/>
    </row>
    <row r="197" spans="1:6">
      <c r="A197" s="205"/>
      <c r="B197" s="205"/>
      <c r="C197" s="205"/>
      <c r="D197" s="394"/>
      <c r="E197" s="394"/>
      <c r="F197" s="394"/>
    </row>
    <row r="198" spans="1:6">
      <c r="A198" s="205"/>
      <c r="B198" s="205"/>
      <c r="C198" s="205"/>
      <c r="D198" s="394"/>
      <c r="E198" s="394"/>
      <c r="F198" s="394"/>
    </row>
    <row r="199" spans="1:6">
      <c r="A199" s="205"/>
      <c r="B199" s="205"/>
      <c r="C199" s="205"/>
      <c r="D199" s="394"/>
      <c r="E199" s="394"/>
      <c r="F199" s="394"/>
    </row>
    <row r="200" spans="1:6">
      <c r="A200" s="205"/>
      <c r="B200" s="205"/>
      <c r="C200" s="205"/>
      <c r="D200" s="394"/>
      <c r="E200" s="394"/>
      <c r="F200" s="394"/>
    </row>
    <row r="201" spans="1:6">
      <c r="A201" s="205"/>
      <c r="B201" s="205"/>
      <c r="C201" s="205"/>
      <c r="D201" s="394"/>
      <c r="E201" s="394"/>
      <c r="F201" s="394"/>
    </row>
    <row r="202" spans="1:6">
      <c r="A202" s="205"/>
      <c r="B202" s="205"/>
      <c r="C202" s="205"/>
      <c r="D202" s="394"/>
      <c r="E202" s="394"/>
      <c r="F202" s="394"/>
    </row>
  </sheetData>
  <sheetProtection selectLockedCells="1" selectUnlockedCells="1"/>
  <mergeCells count="2">
    <mergeCell ref="A1:F1"/>
    <mergeCell ref="D4:F4"/>
  </mergeCells>
  <pageMargins left="0.59055118110236227" right="0.39370078740157483" top="0.59055118110236227" bottom="0.98425196850393704" header="0.51181102362204722" footer="0.51181102362204722"/>
  <pageSetup paperSize="9" scale="96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27"/>
  <dimension ref="A1:BE51"/>
  <sheetViews>
    <sheetView showGridLines="0" showZeros="0" topLeftCell="A10" zoomScaleNormal="100" workbookViewId="0">
      <selection activeCell="G18" sqref="G18:G21"/>
    </sheetView>
  </sheetViews>
  <sheetFormatPr defaultRowHeight="12.75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>
      <c r="A1" s="373" t="s">
        <v>44</v>
      </c>
      <c r="B1" s="373"/>
      <c r="C1" s="373"/>
      <c r="D1" s="373"/>
      <c r="E1" s="373"/>
      <c r="F1" s="373"/>
      <c r="G1" s="373"/>
    </row>
    <row r="2" spans="1:57" ht="12.75" customHeight="1">
      <c r="A2" s="80" t="s">
        <v>45</v>
      </c>
      <c r="B2" s="81"/>
      <c r="C2" s="82"/>
      <c r="D2" s="82"/>
      <c r="E2" s="81"/>
      <c r="F2" s="83" t="s">
        <v>46</v>
      </c>
      <c r="G2" s="84"/>
    </row>
    <row r="3" spans="1:57" ht="3" hidden="1" customHeight="1">
      <c r="A3" s="85"/>
      <c r="B3" s="86"/>
      <c r="C3" s="87"/>
      <c r="D3" s="87"/>
      <c r="E3" s="86"/>
      <c r="F3" s="88"/>
      <c r="G3" s="89"/>
    </row>
    <row r="4" spans="1:57" ht="12" customHeight="1">
      <c r="A4" s="90" t="s">
        <v>47</v>
      </c>
      <c r="B4" s="86"/>
      <c r="C4" s="87"/>
      <c r="D4" s="87"/>
      <c r="E4" s="86"/>
      <c r="F4" s="88" t="s">
        <v>48</v>
      </c>
      <c r="G4" s="91"/>
    </row>
    <row r="5" spans="1:57" ht="12.95" customHeight="1">
      <c r="A5" s="92" t="s">
        <v>130</v>
      </c>
      <c r="B5" s="93"/>
      <c r="C5" s="94" t="s">
        <v>202</v>
      </c>
      <c r="D5" s="95"/>
      <c r="E5" s="96"/>
      <c r="F5" s="88" t="s">
        <v>49</v>
      </c>
      <c r="G5" s="89"/>
    </row>
    <row r="6" spans="1:57" ht="12.95" customHeight="1">
      <c r="A6" s="90" t="s">
        <v>50</v>
      </c>
      <c r="B6" s="86"/>
      <c r="C6" s="87"/>
      <c r="D6" s="87"/>
      <c r="E6" s="86"/>
      <c r="F6" s="97" t="s">
        <v>51</v>
      </c>
      <c r="G6" s="98"/>
      <c r="O6" s="99"/>
    </row>
    <row r="7" spans="1:57" ht="12.95" customHeight="1">
      <c r="A7" s="100"/>
      <c r="B7" s="101"/>
      <c r="C7" s="102" t="str">
        <f>CisloStavby</f>
        <v>Zateplení ZŠ Křemže</v>
      </c>
      <c r="D7" s="103"/>
      <c r="E7" s="103"/>
      <c r="F7" s="104" t="s">
        <v>52</v>
      </c>
      <c r="G7" s="98"/>
    </row>
    <row r="8" spans="1:57">
      <c r="A8" s="105" t="s">
        <v>53</v>
      </c>
      <c r="B8" s="88"/>
      <c r="C8" s="374"/>
      <c r="D8" s="374"/>
      <c r="E8" s="374"/>
      <c r="F8" s="106" t="s">
        <v>54</v>
      </c>
      <c r="G8" s="107"/>
      <c r="H8" s="108"/>
      <c r="I8" s="109"/>
    </row>
    <row r="9" spans="1:57">
      <c r="A9" s="105" t="s">
        <v>55</v>
      </c>
      <c r="B9" s="88"/>
      <c r="C9" s="374"/>
      <c r="D9" s="374"/>
      <c r="E9" s="374"/>
      <c r="F9" s="88"/>
      <c r="G9" s="110"/>
      <c r="H9" s="111"/>
    </row>
    <row r="10" spans="1:57">
      <c r="A10" s="105" t="s">
        <v>56</v>
      </c>
      <c r="B10" s="88"/>
      <c r="C10" s="375"/>
      <c r="D10" s="375"/>
      <c r="E10" s="375"/>
      <c r="F10" s="112"/>
      <c r="G10" s="113"/>
      <c r="H10" s="114"/>
    </row>
    <row r="11" spans="1:57" ht="13.5" customHeight="1">
      <c r="A11" s="105" t="s">
        <v>57</v>
      </c>
      <c r="B11" s="88"/>
      <c r="C11" s="375"/>
      <c r="D11" s="375"/>
      <c r="E11" s="375"/>
      <c r="F11" s="115" t="s">
        <v>58</v>
      </c>
      <c r="G11" s="116"/>
      <c r="H11" s="111"/>
      <c r="BA11" s="117"/>
      <c r="BB11" s="117"/>
      <c r="BC11" s="117"/>
      <c r="BD11" s="117"/>
      <c r="BE11" s="117"/>
    </row>
    <row r="12" spans="1:57" ht="12.75" customHeight="1">
      <c r="A12" s="118" t="s">
        <v>59</v>
      </c>
      <c r="B12" s="86"/>
      <c r="C12" s="376"/>
      <c r="D12" s="376"/>
      <c r="E12" s="376"/>
      <c r="F12" s="119" t="s">
        <v>60</v>
      </c>
      <c r="G12" s="120">
        <v>3</v>
      </c>
      <c r="H12" s="111"/>
    </row>
    <row r="13" spans="1:57" ht="28.5" customHeight="1">
      <c r="A13" s="377" t="s">
        <v>61</v>
      </c>
      <c r="B13" s="377"/>
      <c r="C13" s="377"/>
      <c r="D13" s="377"/>
      <c r="E13" s="377"/>
      <c r="F13" s="377"/>
      <c r="G13" s="377"/>
      <c r="H13" s="111"/>
    </row>
    <row r="14" spans="1:57" ht="17.25" customHeight="1">
      <c r="A14" s="121" t="s">
        <v>62</v>
      </c>
      <c r="B14" s="122"/>
      <c r="C14" s="123"/>
      <c r="D14" s="378" t="s">
        <v>63</v>
      </c>
      <c r="E14" s="378"/>
      <c r="F14" s="378"/>
      <c r="G14" s="378"/>
    </row>
    <row r="15" spans="1:57" ht="15.95" customHeight="1">
      <c r="A15" s="124"/>
      <c r="B15" s="125" t="s">
        <v>64</v>
      </c>
      <c r="C15" s="126">
        <f>SO02Okna!F38</f>
        <v>0</v>
      </c>
      <c r="D15" s="183" t="str">
        <f>'SO 01 KL'!D15</f>
        <v>Ztížené výrobní podmínky</v>
      </c>
      <c r="E15" s="127"/>
      <c r="F15" s="128"/>
      <c r="G15" s="126">
        <v>0</v>
      </c>
    </row>
    <row r="16" spans="1:57" ht="15.95" customHeight="1">
      <c r="A16" s="124" t="s">
        <v>65</v>
      </c>
      <c r="B16" s="125" t="s">
        <v>66</v>
      </c>
      <c r="C16" s="126">
        <v>0</v>
      </c>
      <c r="D16" s="184" t="str">
        <f>'SO 01 KL'!D16</f>
        <v>Oborová přirážka</v>
      </c>
      <c r="E16" s="129"/>
      <c r="F16" s="130"/>
      <c r="G16" s="126">
        <v>0</v>
      </c>
    </row>
    <row r="17" spans="1:7" ht="15.95" customHeight="1">
      <c r="A17" s="124" t="s">
        <v>67</v>
      </c>
      <c r="B17" s="125" t="s">
        <v>68</v>
      </c>
      <c r="C17" s="126">
        <v>0</v>
      </c>
      <c r="D17" s="184" t="str">
        <f>'SO 01 KL'!D17</f>
        <v>Přesun stavebních kapacit</v>
      </c>
      <c r="E17" s="129"/>
      <c r="F17" s="130"/>
      <c r="G17" s="126">
        <v>0</v>
      </c>
    </row>
    <row r="18" spans="1:7" ht="15.95" customHeight="1">
      <c r="A18" s="131" t="s">
        <v>69</v>
      </c>
      <c r="B18" s="132" t="s">
        <v>70</v>
      </c>
      <c r="C18" s="126">
        <v>0</v>
      </c>
      <c r="D18" s="184" t="str">
        <f>'SO 01 KL'!D18</f>
        <v>Mimostaveništní doprava</v>
      </c>
      <c r="E18" s="129"/>
      <c r="F18" s="130"/>
      <c r="G18" s="126"/>
    </row>
    <row r="19" spans="1:7" ht="15.95" customHeight="1">
      <c r="A19" s="133" t="s">
        <v>71</v>
      </c>
      <c r="B19" s="125"/>
      <c r="C19" s="126">
        <f>SUM(C15:C18)</f>
        <v>0</v>
      </c>
      <c r="D19" s="184" t="str">
        <f>'SO 01 KL'!D19</f>
        <v>Zařízení staveniště</v>
      </c>
      <c r="E19" s="129"/>
      <c r="F19" s="130"/>
      <c r="G19" s="126"/>
    </row>
    <row r="20" spans="1:7" ht="15.95" customHeight="1">
      <c r="A20" s="133"/>
      <c r="B20" s="125"/>
      <c r="C20" s="126"/>
      <c r="D20" s="184" t="str">
        <f>'SO 01 KL'!D20</f>
        <v>Provoz investora</v>
      </c>
      <c r="E20" s="129"/>
      <c r="F20" s="130"/>
      <c r="G20" s="126"/>
    </row>
    <row r="21" spans="1:7" ht="15.95" customHeight="1">
      <c r="A21" s="133" t="s">
        <v>25</v>
      </c>
      <c r="B21" s="125"/>
      <c r="C21" s="126">
        <v>0</v>
      </c>
      <c r="D21" s="184" t="str">
        <f>'SO 01 KL'!D21</f>
        <v>Kompletační činnost (IČD)</v>
      </c>
      <c r="E21" s="129"/>
      <c r="F21" s="130"/>
      <c r="G21" s="126"/>
    </row>
    <row r="22" spans="1:7" ht="15.95" customHeight="1">
      <c r="A22" s="134" t="s">
        <v>72</v>
      </c>
      <c r="B22" s="111"/>
      <c r="C22" s="126">
        <f>C19+C21</f>
        <v>0</v>
      </c>
      <c r="D22" s="85" t="s">
        <v>73</v>
      </c>
      <c r="E22" s="129"/>
      <c r="F22" s="130"/>
      <c r="G22" s="126"/>
    </row>
    <row r="23" spans="1:7" ht="15.95" customHeight="1">
      <c r="A23" s="379" t="s">
        <v>74</v>
      </c>
      <c r="B23" s="379"/>
      <c r="C23" s="135">
        <f>C22+G23</f>
        <v>0</v>
      </c>
      <c r="D23" s="136" t="s">
        <v>75</v>
      </c>
      <c r="E23" s="137"/>
      <c r="F23" s="138"/>
      <c r="G23" s="126">
        <f>SUM(G15:G22)</f>
        <v>0</v>
      </c>
    </row>
    <row r="24" spans="1:7">
      <c r="A24" s="139" t="s">
        <v>76</v>
      </c>
      <c r="B24" s="140"/>
      <c r="C24" s="141"/>
      <c r="D24" s="140" t="s">
        <v>77</v>
      </c>
      <c r="E24" s="140"/>
      <c r="F24" s="142" t="s">
        <v>78</v>
      </c>
      <c r="G24" s="143"/>
    </row>
    <row r="25" spans="1:7">
      <c r="A25" s="134" t="s">
        <v>79</v>
      </c>
      <c r="B25" s="111"/>
      <c r="C25" s="144"/>
      <c r="D25" s="111" t="s">
        <v>79</v>
      </c>
      <c r="F25" s="145" t="s">
        <v>79</v>
      </c>
      <c r="G25" s="146"/>
    </row>
    <row r="26" spans="1:7" ht="37.5" customHeight="1">
      <c r="A26" s="134" t="s">
        <v>80</v>
      </c>
      <c r="B26" s="147"/>
      <c r="C26" s="148"/>
      <c r="D26" s="111" t="s">
        <v>80</v>
      </c>
      <c r="F26" s="145" t="s">
        <v>80</v>
      </c>
      <c r="G26" s="146"/>
    </row>
    <row r="27" spans="1:7">
      <c r="A27" s="134"/>
      <c r="B27" s="149"/>
      <c r="C27" s="150"/>
      <c r="D27" s="111"/>
      <c r="F27" s="145"/>
      <c r="G27" s="146"/>
    </row>
    <row r="28" spans="1:7">
      <c r="A28" s="134" t="s">
        <v>81</v>
      </c>
      <c r="B28" s="111"/>
      <c r="C28" s="150"/>
      <c r="D28" s="145" t="s">
        <v>82</v>
      </c>
      <c r="E28" s="150"/>
      <c r="F28" s="151" t="s">
        <v>82</v>
      </c>
      <c r="G28" s="146"/>
    </row>
    <row r="29" spans="1:7" ht="69" customHeight="1">
      <c r="A29" s="134"/>
      <c r="B29" s="111"/>
      <c r="C29" s="152"/>
      <c r="D29" s="153"/>
      <c r="E29" s="152"/>
      <c r="F29" s="111"/>
      <c r="G29" s="146"/>
    </row>
    <row r="30" spans="1:7">
      <c r="A30" s="154" t="s">
        <v>11</v>
      </c>
      <c r="B30" s="155"/>
      <c r="C30" s="156">
        <v>21</v>
      </c>
      <c r="D30" s="155" t="s">
        <v>83</v>
      </c>
      <c r="E30" s="157"/>
      <c r="F30" s="370">
        <f>C23-F32</f>
        <v>0</v>
      </c>
      <c r="G30" s="370"/>
    </row>
    <row r="31" spans="1:7">
      <c r="A31" s="154" t="s">
        <v>84</v>
      </c>
      <c r="B31" s="155"/>
      <c r="C31" s="156">
        <f>C30</f>
        <v>21</v>
      </c>
      <c r="D31" s="155" t="s">
        <v>85</v>
      </c>
      <c r="E31" s="157"/>
      <c r="F31" s="370">
        <f>ROUND(PRODUCT(F30,C31/100),0)</f>
        <v>0</v>
      </c>
      <c r="G31" s="370"/>
    </row>
    <row r="32" spans="1:7" ht="12.75" customHeight="1">
      <c r="A32" s="154" t="s">
        <v>11</v>
      </c>
      <c r="B32" s="155"/>
      <c r="C32" s="156">
        <v>0</v>
      </c>
      <c r="D32" s="155" t="s">
        <v>85</v>
      </c>
      <c r="E32" s="157"/>
      <c r="F32" s="370">
        <v>0</v>
      </c>
      <c r="G32" s="370"/>
    </row>
    <row r="33" spans="1:8" ht="12.75" customHeight="1">
      <c r="A33" s="154" t="s">
        <v>84</v>
      </c>
      <c r="B33" s="158"/>
      <c r="C33" s="159">
        <f>C32</f>
        <v>0</v>
      </c>
      <c r="D33" s="155" t="s">
        <v>85</v>
      </c>
      <c r="E33" s="130"/>
      <c r="F33" s="370">
        <f>ROUND(PRODUCT(F32,C33/100),0)</f>
        <v>0</v>
      </c>
      <c r="G33" s="370"/>
    </row>
    <row r="34" spans="1:8" s="163" customFormat="1" ht="19.5" customHeight="1">
      <c r="A34" s="160" t="s">
        <v>86</v>
      </c>
      <c r="B34" s="161"/>
      <c r="C34" s="161"/>
      <c r="D34" s="161"/>
      <c r="E34" s="162"/>
      <c r="F34" s="371">
        <f>ROUND(SUM(F30:F33),0)</f>
        <v>0</v>
      </c>
      <c r="G34" s="371"/>
    </row>
    <row r="36" spans="1:8">
      <c r="A36" s="2" t="s">
        <v>87</v>
      </c>
      <c r="B36" s="2"/>
      <c r="C36" s="2"/>
      <c r="D36" s="2"/>
      <c r="E36" s="2"/>
      <c r="F36" s="2"/>
      <c r="G36" s="2"/>
      <c r="H36" s="1" t="s">
        <v>2</v>
      </c>
    </row>
    <row r="37" spans="1:8" ht="14.25" customHeight="1">
      <c r="A37" s="2"/>
      <c r="B37" s="372"/>
      <c r="C37" s="372"/>
      <c r="D37" s="372"/>
      <c r="E37" s="372"/>
      <c r="F37" s="372"/>
      <c r="G37" s="372"/>
      <c r="H37" s="1" t="s">
        <v>2</v>
      </c>
    </row>
    <row r="38" spans="1:8" ht="12.75" customHeight="1">
      <c r="A38" s="164"/>
      <c r="B38" s="372"/>
      <c r="C38" s="372"/>
      <c r="D38" s="372"/>
      <c r="E38" s="372"/>
      <c r="F38" s="372"/>
      <c r="G38" s="372"/>
      <c r="H38" s="1" t="s">
        <v>2</v>
      </c>
    </row>
    <row r="39" spans="1:8">
      <c r="A39" s="164"/>
      <c r="B39" s="372"/>
      <c r="C39" s="372"/>
      <c r="D39" s="372"/>
      <c r="E39" s="372"/>
      <c r="F39" s="372"/>
      <c r="G39" s="372"/>
      <c r="H39" s="1" t="s">
        <v>2</v>
      </c>
    </row>
    <row r="40" spans="1:8">
      <c r="A40" s="164"/>
      <c r="B40" s="372"/>
      <c r="C40" s="372"/>
      <c r="D40" s="372"/>
      <c r="E40" s="372"/>
      <c r="F40" s="372"/>
      <c r="G40" s="372"/>
      <c r="H40" s="1" t="s">
        <v>2</v>
      </c>
    </row>
    <row r="41" spans="1:8">
      <c r="A41" s="164"/>
      <c r="B41" s="372"/>
      <c r="C41" s="372"/>
      <c r="D41" s="372"/>
      <c r="E41" s="372"/>
      <c r="F41" s="372"/>
      <c r="G41" s="372"/>
      <c r="H41" s="1" t="s">
        <v>2</v>
      </c>
    </row>
    <row r="42" spans="1:8">
      <c r="A42" s="164"/>
      <c r="B42" s="372"/>
      <c r="C42" s="372"/>
      <c r="D42" s="372"/>
      <c r="E42" s="372"/>
      <c r="F42" s="372"/>
      <c r="G42" s="372"/>
      <c r="H42" s="1" t="s">
        <v>2</v>
      </c>
    </row>
    <row r="43" spans="1:8">
      <c r="A43" s="164"/>
      <c r="B43" s="372"/>
      <c r="C43" s="372"/>
      <c r="D43" s="372"/>
      <c r="E43" s="372"/>
      <c r="F43" s="372"/>
      <c r="G43" s="372"/>
      <c r="H43" s="1" t="s">
        <v>2</v>
      </c>
    </row>
    <row r="44" spans="1:8" ht="12.75" customHeight="1">
      <c r="A44" s="164"/>
      <c r="B44" s="372"/>
      <c r="C44" s="372"/>
      <c r="D44" s="372"/>
      <c r="E44" s="372"/>
      <c r="F44" s="372"/>
      <c r="G44" s="372"/>
      <c r="H44" s="1" t="s">
        <v>2</v>
      </c>
    </row>
    <row r="45" spans="1:8" ht="12.75" customHeight="1">
      <c r="A45" s="164"/>
      <c r="B45" s="372"/>
      <c r="C45" s="372"/>
      <c r="D45" s="372"/>
      <c r="E45" s="372"/>
      <c r="F45" s="372"/>
      <c r="G45" s="372"/>
      <c r="H45" s="1" t="s">
        <v>2</v>
      </c>
    </row>
    <row r="46" spans="1:8">
      <c r="B46" s="369"/>
      <c r="C46" s="369"/>
      <c r="D46" s="369"/>
      <c r="E46" s="369"/>
      <c r="F46" s="369"/>
      <c r="G46" s="369"/>
    </row>
    <row r="47" spans="1:8">
      <c r="B47" s="369"/>
      <c r="C47" s="369"/>
      <c r="D47" s="369"/>
      <c r="E47" s="369"/>
      <c r="F47" s="369"/>
      <c r="G47" s="369"/>
    </row>
    <row r="48" spans="1:8">
      <c r="B48" s="369"/>
      <c r="C48" s="369"/>
      <c r="D48" s="369"/>
      <c r="E48" s="369"/>
      <c r="F48" s="369"/>
      <c r="G48" s="369"/>
    </row>
    <row r="49" spans="2:7">
      <c r="B49" s="369"/>
      <c r="C49" s="369"/>
      <c r="D49" s="369"/>
      <c r="E49" s="369"/>
      <c r="F49" s="369"/>
      <c r="G49" s="369"/>
    </row>
    <row r="50" spans="2:7">
      <c r="B50" s="369"/>
      <c r="C50" s="369"/>
      <c r="D50" s="369"/>
      <c r="E50" s="369"/>
      <c r="F50" s="369"/>
      <c r="G50" s="369"/>
    </row>
    <row r="51" spans="2:7">
      <c r="B51" s="369"/>
      <c r="C51" s="369"/>
      <c r="D51" s="369"/>
      <c r="E51" s="369"/>
      <c r="F51" s="369"/>
      <c r="G51" s="369"/>
    </row>
  </sheetData>
  <sheetProtection selectLockedCells="1" selectUnlockedCells="1"/>
  <mergeCells count="21">
    <mergeCell ref="F32:G32"/>
    <mergeCell ref="A1:G1"/>
    <mergeCell ref="C8:E8"/>
    <mergeCell ref="C9:E9"/>
    <mergeCell ref="C10:E10"/>
    <mergeCell ref="C11:E11"/>
    <mergeCell ref="C12:E12"/>
    <mergeCell ref="A13:G13"/>
    <mergeCell ref="D14:G14"/>
    <mergeCell ref="A23:B23"/>
    <mergeCell ref="F30:G30"/>
    <mergeCell ref="F31:G31"/>
    <mergeCell ref="B49:G49"/>
    <mergeCell ref="B50:G50"/>
    <mergeCell ref="B51:G51"/>
    <mergeCell ref="F33:G33"/>
    <mergeCell ref="F34:G34"/>
    <mergeCell ref="B37:G45"/>
    <mergeCell ref="B46:G46"/>
    <mergeCell ref="B47:G47"/>
    <mergeCell ref="B48:G48"/>
  </mergeCells>
  <pageMargins left="0.59055118110236227" right="0.39370078740157483" top="0.59055118110236227" bottom="0.98425196850393704" header="0.51181102362204722" footer="0.51181102362204722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8">
    <tabColor theme="7" tint="0.39997558519241921"/>
    <pageSetUpPr fitToPage="1"/>
  </sheetPr>
  <dimension ref="A1:BZ110"/>
  <sheetViews>
    <sheetView showGridLines="0" showZeros="0" view="pageBreakPreview" zoomScaleNormal="100" zoomScaleSheetLayoutView="100" workbookViewId="0">
      <selection activeCell="E8" sqref="E8:E36"/>
    </sheetView>
  </sheetViews>
  <sheetFormatPr defaultRowHeight="12.75"/>
  <cols>
    <col min="1" max="1" width="10.85546875" style="209" bestFit="1" customWidth="1"/>
    <col min="2" max="2" width="40.42578125" style="209" customWidth="1"/>
    <col min="3" max="3" width="5.5703125" style="209" customWidth="1"/>
    <col min="4" max="4" width="8.5703125" style="238" customWidth="1"/>
    <col min="5" max="5" width="9.85546875" style="209" customWidth="1"/>
    <col min="6" max="6" width="13.85546875" style="209" customWidth="1"/>
    <col min="7" max="10" width="9.140625" style="209" hidden="1" customWidth="1"/>
    <col min="11" max="11" width="10.5703125" style="209" customWidth="1"/>
    <col min="12" max="12" width="10.42578125" style="209" customWidth="1"/>
    <col min="13" max="16384" width="9.140625" style="209"/>
  </cols>
  <sheetData>
    <row r="1" spans="1:78" ht="15.75">
      <c r="A1" s="382" t="s">
        <v>90</v>
      </c>
      <c r="B1" s="382"/>
      <c r="C1" s="382"/>
      <c r="D1" s="382"/>
      <c r="E1" s="382"/>
      <c r="F1" s="382"/>
    </row>
    <row r="2" spans="1:78" ht="14.25" customHeight="1">
      <c r="B2" s="234"/>
      <c r="C2" s="234"/>
      <c r="D2" s="235"/>
      <c r="E2" s="234"/>
      <c r="F2" s="234"/>
    </row>
    <row r="3" spans="1:78">
      <c r="A3" s="261" t="s">
        <v>3</v>
      </c>
      <c r="B3" s="210" t="str">
        <f>CisloStavby</f>
        <v>Zateplení ZŠ Křemže</v>
      </c>
      <c r="C3" s="211"/>
      <c r="D3" s="236" t="s">
        <v>91</v>
      </c>
      <c r="E3" s="237"/>
      <c r="F3" s="212"/>
    </row>
    <row r="4" spans="1:78">
      <c r="A4" s="262" t="s">
        <v>88</v>
      </c>
      <c r="B4" s="213" t="str">
        <f>'SO 02 KL'!C5</f>
        <v xml:space="preserve"> Výplně otvorů</v>
      </c>
      <c r="C4" s="214"/>
      <c r="D4" s="383"/>
      <c r="E4" s="383"/>
      <c r="F4" s="383"/>
    </row>
    <row r="5" spans="1:78">
      <c r="A5" s="215"/>
    </row>
    <row r="6" spans="1:78" ht="27" customHeight="1">
      <c r="A6" s="216" t="s">
        <v>92</v>
      </c>
      <c r="B6" s="239" t="s">
        <v>93</v>
      </c>
      <c r="C6" s="239" t="s">
        <v>94</v>
      </c>
      <c r="D6" s="239" t="s">
        <v>95</v>
      </c>
      <c r="E6" s="239" t="s">
        <v>96</v>
      </c>
      <c r="F6" s="240" t="s">
        <v>97</v>
      </c>
      <c r="G6" s="241" t="s">
        <v>98</v>
      </c>
      <c r="H6" s="241" t="s">
        <v>99</v>
      </c>
      <c r="I6" s="241" t="s">
        <v>100</v>
      </c>
      <c r="J6" s="241" t="s">
        <v>101</v>
      </c>
    </row>
    <row r="7" spans="1:78">
      <c r="A7" s="242"/>
      <c r="B7" s="217" t="s">
        <v>26</v>
      </c>
      <c r="C7" s="243"/>
      <c r="D7" s="244"/>
      <c r="E7" s="244"/>
      <c r="F7" s="218"/>
      <c r="G7" s="245"/>
      <c r="H7" s="246"/>
      <c r="I7" s="247"/>
      <c r="J7" s="248"/>
    </row>
    <row r="8" spans="1:78" ht="21.75" customHeight="1">
      <c r="A8" s="425">
        <v>1</v>
      </c>
      <c r="B8" s="417" t="s">
        <v>153</v>
      </c>
      <c r="C8" s="418" t="s">
        <v>105</v>
      </c>
      <c r="D8" s="258">
        <v>97.63</v>
      </c>
      <c r="E8" s="250"/>
      <c r="F8" s="219"/>
      <c r="G8" s="251">
        <v>1.8509999999999999E-2</v>
      </c>
      <c r="H8" s="252">
        <f>D8*G8</f>
        <v>1.8071312999999998</v>
      </c>
      <c r="I8" s="251">
        <v>0</v>
      </c>
      <c r="J8" s="252">
        <f>D8*I8</f>
        <v>0</v>
      </c>
      <c r="AX8" s="209">
        <v>1</v>
      </c>
      <c r="AY8" s="209">
        <f>IF(AX8=1,F8,0)</f>
        <v>0</v>
      </c>
      <c r="AZ8" s="209">
        <f>IF(AX8=2,F8,0)</f>
        <v>0</v>
      </c>
      <c r="BA8" s="209">
        <f>IF(AX8=3,F8,0)</f>
        <v>0</v>
      </c>
      <c r="BB8" s="209">
        <f>IF(AX8=4,F8,0)</f>
        <v>0</v>
      </c>
      <c r="BC8" s="209">
        <f>IF(AX8=5,F8,0)</f>
        <v>0</v>
      </c>
      <c r="BY8" s="249">
        <v>1</v>
      </c>
      <c r="BZ8" s="249">
        <v>1</v>
      </c>
    </row>
    <row r="9" spans="1:78">
      <c r="A9" s="425">
        <v>2</v>
      </c>
      <c r="B9" s="419" t="s">
        <v>230</v>
      </c>
      <c r="C9" s="420" t="s">
        <v>102</v>
      </c>
      <c r="D9" s="317">
        <v>0.66</v>
      </c>
      <c r="E9" s="317"/>
      <c r="F9" s="384"/>
      <c r="G9" s="347"/>
      <c r="H9" s="252"/>
      <c r="I9" s="347"/>
      <c r="J9" s="252"/>
      <c r="BY9" s="249"/>
      <c r="BZ9" s="249"/>
    </row>
    <row r="10" spans="1:78">
      <c r="A10" s="426" t="s">
        <v>110</v>
      </c>
      <c r="B10" s="421" t="s">
        <v>138</v>
      </c>
      <c r="C10" s="422"/>
      <c r="D10" s="255"/>
      <c r="E10" s="255"/>
      <c r="F10" s="222">
        <f>SUM(F7:F9)</f>
        <v>0</v>
      </c>
      <c r="G10" s="221"/>
      <c r="H10" s="256">
        <f>SUM(H7:H8)</f>
        <v>1.8071312999999998</v>
      </c>
      <c r="I10" s="221"/>
      <c r="J10" s="256">
        <f>SUM(J7:J8)</f>
        <v>0</v>
      </c>
      <c r="AY10" s="257">
        <f>SUM(AY7:AY8)</f>
        <v>0</v>
      </c>
      <c r="AZ10" s="257">
        <f>SUM(AZ7:AZ8)</f>
        <v>0</v>
      </c>
      <c r="BA10" s="257">
        <f>SUM(BA7:BA8)</f>
        <v>0</v>
      </c>
      <c r="BB10" s="257">
        <f>SUM(BB7:BB8)</f>
        <v>0</v>
      </c>
      <c r="BC10" s="257">
        <f>SUM(BC7:BC8)</f>
        <v>0</v>
      </c>
    </row>
    <row r="11" spans="1:78">
      <c r="A11" s="427"/>
      <c r="B11" s="423" t="s">
        <v>28</v>
      </c>
      <c r="C11" s="424"/>
      <c r="D11" s="393"/>
      <c r="E11" s="393"/>
      <c r="F11" s="407"/>
      <c r="G11" s="245"/>
      <c r="H11" s="246"/>
      <c r="I11" s="247"/>
      <c r="J11" s="248"/>
    </row>
    <row r="12" spans="1:78" ht="22.5">
      <c r="A12" s="425">
        <v>3</v>
      </c>
      <c r="B12" s="417" t="s">
        <v>118</v>
      </c>
      <c r="C12" s="418" t="s">
        <v>105</v>
      </c>
      <c r="D12" s="258">
        <v>154.6</v>
      </c>
      <c r="E12" s="250"/>
      <c r="F12" s="219"/>
      <c r="G12" s="251">
        <v>4.0000000000000003E-5</v>
      </c>
      <c r="H12" s="252">
        <f>D12*G12</f>
        <v>6.1840000000000003E-3</v>
      </c>
      <c r="I12" s="251">
        <v>0</v>
      </c>
      <c r="J12" s="252">
        <f>D12*I12</f>
        <v>0</v>
      </c>
      <c r="AX12" s="209">
        <v>1</v>
      </c>
      <c r="AY12" s="209">
        <f>IF(AX12=1,F12,0)</f>
        <v>0</v>
      </c>
      <c r="AZ12" s="209">
        <f>IF(AX12=2,F12,0)</f>
        <v>0</v>
      </c>
      <c r="BA12" s="209">
        <f>IF(AX12=3,F12,0)</f>
        <v>0</v>
      </c>
      <c r="BB12" s="209">
        <f>IF(AX12=4,F12,0)</f>
        <v>0</v>
      </c>
      <c r="BC12" s="209">
        <f>IF(AX12=5,F12,0)</f>
        <v>0</v>
      </c>
      <c r="BY12" s="249">
        <v>1</v>
      </c>
      <c r="BZ12" s="249">
        <v>0</v>
      </c>
    </row>
    <row r="13" spans="1:78">
      <c r="A13" s="425">
        <v>4</v>
      </c>
      <c r="B13" s="417" t="s">
        <v>119</v>
      </c>
      <c r="C13" s="418" t="s">
        <v>105</v>
      </c>
      <c r="D13" s="258">
        <v>154.6</v>
      </c>
      <c r="E13" s="258"/>
      <c r="F13" s="219"/>
      <c r="G13" s="251">
        <v>5.0000000000000002E-5</v>
      </c>
      <c r="H13" s="252">
        <f>D13*G13</f>
        <v>7.7299999999999999E-3</v>
      </c>
      <c r="I13" s="251">
        <v>0</v>
      </c>
      <c r="J13" s="252">
        <f>D13*I13</f>
        <v>0</v>
      </c>
      <c r="AX13" s="209">
        <v>1</v>
      </c>
      <c r="AY13" s="209">
        <f>IF(AX13=1,F13,0)</f>
        <v>0</v>
      </c>
      <c r="AZ13" s="209">
        <f>IF(AX13=2,F13,0)</f>
        <v>0</v>
      </c>
      <c r="BA13" s="209">
        <f>IF(AX13=3,F13,0)</f>
        <v>0</v>
      </c>
      <c r="BB13" s="209">
        <f>IF(AX13=4,F13,0)</f>
        <v>0</v>
      </c>
      <c r="BC13" s="209">
        <f>IF(AX13=5,F13,0)</f>
        <v>0</v>
      </c>
      <c r="BY13" s="249">
        <v>1</v>
      </c>
      <c r="BZ13" s="249">
        <v>7</v>
      </c>
    </row>
    <row r="14" spans="1:78" ht="22.5">
      <c r="A14" s="425">
        <v>5</v>
      </c>
      <c r="B14" s="417" t="s">
        <v>253</v>
      </c>
      <c r="C14" s="418" t="s">
        <v>117</v>
      </c>
      <c r="D14" s="258">
        <v>9</v>
      </c>
      <c r="E14" s="258"/>
      <c r="F14" s="219"/>
      <c r="G14" s="251">
        <v>4.6080000000000003E-2</v>
      </c>
      <c r="H14" s="252">
        <f>D14*G14</f>
        <v>0.41472000000000003</v>
      </c>
      <c r="I14" s="251"/>
      <c r="J14" s="252">
        <f>D14*I14</f>
        <v>0</v>
      </c>
      <c r="AX14" s="209">
        <v>1</v>
      </c>
      <c r="AY14" s="209">
        <f>IF(AX14=1,F14,0)</f>
        <v>0</v>
      </c>
      <c r="AZ14" s="209">
        <f>IF(AX14=2,F14,0)</f>
        <v>0</v>
      </c>
      <c r="BA14" s="209">
        <f>IF(AX14=3,F14,0)</f>
        <v>0</v>
      </c>
      <c r="BB14" s="209">
        <f>IF(AX14=4,F14,0)</f>
        <v>0</v>
      </c>
      <c r="BC14" s="209">
        <f>IF(AX14=5,F14,0)</f>
        <v>0</v>
      </c>
      <c r="BY14" s="249">
        <v>3</v>
      </c>
      <c r="BZ14" s="249">
        <v>1</v>
      </c>
    </row>
    <row r="15" spans="1:78" ht="22.5">
      <c r="A15" s="425">
        <v>6</v>
      </c>
      <c r="B15" s="417" t="s">
        <v>254</v>
      </c>
      <c r="C15" s="418" t="s">
        <v>117</v>
      </c>
      <c r="D15" s="258">
        <v>4</v>
      </c>
      <c r="E15" s="258"/>
      <c r="F15" s="219"/>
      <c r="G15" s="251"/>
      <c r="H15" s="252"/>
      <c r="I15" s="251"/>
      <c r="J15" s="252"/>
      <c r="BY15" s="249"/>
      <c r="BZ15" s="249"/>
    </row>
    <row r="16" spans="1:78" ht="45">
      <c r="A16" s="425">
        <v>7</v>
      </c>
      <c r="B16" s="417" t="s">
        <v>255</v>
      </c>
      <c r="C16" s="418" t="s">
        <v>117</v>
      </c>
      <c r="D16" s="258">
        <v>1</v>
      </c>
      <c r="E16" s="258"/>
      <c r="F16" s="219"/>
      <c r="G16" s="251"/>
      <c r="H16" s="252"/>
      <c r="I16" s="251"/>
      <c r="J16" s="252"/>
      <c r="BY16" s="249"/>
      <c r="BZ16" s="249"/>
    </row>
    <row r="17" spans="1:78" ht="33.75">
      <c r="A17" s="425">
        <v>8</v>
      </c>
      <c r="B17" s="417" t="s">
        <v>256</v>
      </c>
      <c r="C17" s="418" t="s">
        <v>117</v>
      </c>
      <c r="D17" s="258">
        <v>1</v>
      </c>
      <c r="E17" s="258"/>
      <c r="F17" s="219"/>
      <c r="G17" s="251"/>
      <c r="H17" s="252"/>
      <c r="I17" s="251"/>
      <c r="J17" s="252"/>
      <c r="BY17" s="249"/>
      <c r="BZ17" s="249"/>
    </row>
    <row r="18" spans="1:78" ht="22.5">
      <c r="A18" s="425">
        <v>9</v>
      </c>
      <c r="B18" s="417" t="s">
        <v>257</v>
      </c>
      <c r="C18" s="418" t="s">
        <v>117</v>
      </c>
      <c r="D18" s="258">
        <v>2</v>
      </c>
      <c r="E18" s="258"/>
      <c r="F18" s="219"/>
      <c r="G18" s="251"/>
      <c r="H18" s="252"/>
      <c r="I18" s="251"/>
      <c r="J18" s="252"/>
      <c r="BY18" s="249"/>
      <c r="BZ18" s="249"/>
    </row>
    <row r="19" spans="1:78" ht="22.5">
      <c r="A19" s="425">
        <v>10</v>
      </c>
      <c r="B19" s="417" t="s">
        <v>258</v>
      </c>
      <c r="C19" s="418" t="s">
        <v>117</v>
      </c>
      <c r="D19" s="258">
        <v>3</v>
      </c>
      <c r="E19" s="258"/>
      <c r="F19" s="219"/>
      <c r="G19" s="251"/>
      <c r="H19" s="252"/>
      <c r="I19" s="251"/>
      <c r="J19" s="252"/>
      <c r="BY19" s="249"/>
      <c r="BZ19" s="249"/>
    </row>
    <row r="20" spans="1:78" ht="22.5">
      <c r="A20" s="425">
        <v>11</v>
      </c>
      <c r="B20" s="417" t="s">
        <v>259</v>
      </c>
      <c r="C20" s="418" t="s">
        <v>117</v>
      </c>
      <c r="D20" s="258">
        <v>1</v>
      </c>
      <c r="E20" s="258"/>
      <c r="F20" s="219"/>
      <c r="G20" s="251"/>
      <c r="H20" s="252"/>
      <c r="I20" s="251"/>
      <c r="J20" s="252"/>
      <c r="BY20" s="249"/>
      <c r="BZ20" s="249"/>
    </row>
    <row r="21" spans="1:78" ht="22.5">
      <c r="A21" s="425">
        <v>12</v>
      </c>
      <c r="B21" s="417" t="s">
        <v>260</v>
      </c>
      <c r="C21" s="418" t="s">
        <v>117</v>
      </c>
      <c r="D21" s="258">
        <v>2</v>
      </c>
      <c r="E21" s="258"/>
      <c r="F21" s="219"/>
      <c r="G21" s="251"/>
      <c r="H21" s="252"/>
      <c r="I21" s="251"/>
      <c r="J21" s="252"/>
      <c r="BY21" s="249"/>
      <c r="BZ21" s="249"/>
    </row>
    <row r="22" spans="1:78" ht="22.5">
      <c r="A22" s="425">
        <v>13</v>
      </c>
      <c r="B22" s="417" t="s">
        <v>261</v>
      </c>
      <c r="C22" s="418" t="s">
        <v>117</v>
      </c>
      <c r="D22" s="258">
        <v>1</v>
      </c>
      <c r="E22" s="258"/>
      <c r="F22" s="219"/>
      <c r="G22" s="251"/>
      <c r="H22" s="252"/>
      <c r="I22" s="251"/>
      <c r="J22" s="252"/>
      <c r="BY22" s="249"/>
      <c r="BZ22" s="249"/>
    </row>
    <row r="23" spans="1:78" ht="22.5">
      <c r="A23" s="425">
        <v>14</v>
      </c>
      <c r="B23" s="417" t="s">
        <v>262</v>
      </c>
      <c r="C23" s="418" t="s">
        <v>117</v>
      </c>
      <c r="D23" s="258">
        <v>1</v>
      </c>
      <c r="E23" s="258"/>
      <c r="F23" s="219"/>
      <c r="G23" s="251"/>
      <c r="H23" s="252"/>
      <c r="I23" s="251"/>
      <c r="J23" s="252"/>
      <c r="BY23" s="249"/>
      <c r="BZ23" s="249"/>
    </row>
    <row r="24" spans="1:78" ht="22.5">
      <c r="A24" s="425">
        <v>15</v>
      </c>
      <c r="B24" s="417" t="s">
        <v>263</v>
      </c>
      <c r="C24" s="418" t="s">
        <v>117</v>
      </c>
      <c r="D24" s="258">
        <v>3</v>
      </c>
      <c r="E24" s="258"/>
      <c r="F24" s="219"/>
      <c r="G24" s="251"/>
      <c r="H24" s="252"/>
      <c r="I24" s="251"/>
      <c r="J24" s="252"/>
      <c r="BY24" s="249"/>
      <c r="BZ24" s="249"/>
    </row>
    <row r="25" spans="1:78" ht="22.5">
      <c r="A25" s="425">
        <v>16</v>
      </c>
      <c r="B25" s="417" t="s">
        <v>264</v>
      </c>
      <c r="C25" s="418" t="s">
        <v>117</v>
      </c>
      <c r="D25" s="258">
        <v>1</v>
      </c>
      <c r="E25" s="258"/>
      <c r="F25" s="219"/>
      <c r="G25" s="347"/>
      <c r="H25" s="252"/>
      <c r="I25" s="347"/>
      <c r="J25" s="252"/>
      <c r="BY25" s="249"/>
      <c r="BZ25" s="249"/>
    </row>
    <row r="26" spans="1:78">
      <c r="A26" s="426" t="s">
        <v>110</v>
      </c>
      <c r="B26" s="421" t="s">
        <v>28</v>
      </c>
      <c r="C26" s="422"/>
      <c r="D26" s="255"/>
      <c r="E26" s="255"/>
      <c r="F26" s="222">
        <f>SUM(F11:F25)</f>
        <v>0</v>
      </c>
      <c r="G26" s="221"/>
      <c r="H26" s="256">
        <f>SUM(H11:H24)</f>
        <v>0.42863400000000001</v>
      </c>
      <c r="I26" s="221"/>
      <c r="J26" s="256">
        <f>SUM(J11:J24)</f>
        <v>0</v>
      </c>
      <c r="AY26" s="257">
        <f>SUM(AY11:AY24)</f>
        <v>0</v>
      </c>
      <c r="AZ26" s="257">
        <f>SUM(AZ11:AZ24)</f>
        <v>0</v>
      </c>
      <c r="BA26" s="257">
        <f>SUM(BA11:BA24)</f>
        <v>0</v>
      </c>
      <c r="BB26" s="257">
        <f>SUM(BB11:BB24)</f>
        <v>0</v>
      </c>
      <c r="BC26" s="257">
        <f>SUM(BC11:BC24)</f>
        <v>0</v>
      </c>
    </row>
    <row r="27" spans="1:78">
      <c r="A27" s="427"/>
      <c r="B27" s="423" t="s">
        <v>32</v>
      </c>
      <c r="C27" s="424"/>
      <c r="D27" s="393"/>
      <c r="E27" s="393"/>
      <c r="F27" s="407"/>
      <c r="G27" s="245"/>
      <c r="H27" s="246"/>
      <c r="I27" s="247"/>
      <c r="J27" s="248"/>
    </row>
    <row r="28" spans="1:78">
      <c r="A28" s="425">
        <v>17</v>
      </c>
      <c r="B28" s="417" t="s">
        <v>139</v>
      </c>
      <c r="C28" s="418" t="s">
        <v>117</v>
      </c>
      <c r="D28" s="258">
        <v>29</v>
      </c>
      <c r="E28" s="258"/>
      <c r="F28" s="219"/>
      <c r="G28" s="251">
        <v>2.1900000000000001E-3</v>
      </c>
      <c r="H28" s="252">
        <f>D28*G28</f>
        <v>6.3509999999999997E-2</v>
      </c>
      <c r="I28" s="251">
        <v>-2.1999999999999999E-2</v>
      </c>
      <c r="J28" s="252">
        <f>D28*I28</f>
        <v>-0.63800000000000001</v>
      </c>
      <c r="AX28" s="209">
        <v>1</v>
      </c>
      <c r="AY28" s="209">
        <f>IF(AX28=1,F28,0)</f>
        <v>0</v>
      </c>
      <c r="AZ28" s="209">
        <f>IF(AX28=2,F28,0)</f>
        <v>0</v>
      </c>
      <c r="BA28" s="209">
        <f>IF(AX28=3,F28,0)</f>
        <v>0</v>
      </c>
      <c r="BB28" s="209">
        <f>IF(AX28=4,F28,0)</f>
        <v>0</v>
      </c>
      <c r="BC28" s="209">
        <f>IF(AX28=5,F28,0)</f>
        <v>0</v>
      </c>
      <c r="BY28" s="249">
        <v>1</v>
      </c>
      <c r="BZ28" s="249">
        <v>1</v>
      </c>
    </row>
    <row r="29" spans="1:78">
      <c r="A29" s="425">
        <v>18</v>
      </c>
      <c r="B29" s="417" t="s">
        <v>120</v>
      </c>
      <c r="C29" s="418" t="s">
        <v>105</v>
      </c>
      <c r="D29" s="258">
        <v>34.840000000000003</v>
      </c>
      <c r="E29" s="250"/>
      <c r="F29" s="219"/>
      <c r="G29" s="251">
        <v>0</v>
      </c>
      <c r="H29" s="252">
        <f>D29*G29</f>
        <v>0</v>
      </c>
      <c r="I29" s="251"/>
      <c r="J29" s="252">
        <f>D29*I29</f>
        <v>0</v>
      </c>
      <c r="AX29" s="209">
        <v>1</v>
      </c>
      <c r="AY29" s="209">
        <f>IF(AX29=1,F29,0)</f>
        <v>0</v>
      </c>
      <c r="AZ29" s="209">
        <f>IF(AX29=2,F29,0)</f>
        <v>0</v>
      </c>
      <c r="BA29" s="209">
        <f>IF(AX29=3,F29,0)</f>
        <v>0</v>
      </c>
      <c r="BB29" s="209">
        <f>IF(AX29=4,F29,0)</f>
        <v>0</v>
      </c>
      <c r="BC29" s="209">
        <f>IF(AX29=5,F29,0)</f>
        <v>0</v>
      </c>
      <c r="BY29" s="249">
        <v>12</v>
      </c>
      <c r="BZ29" s="249">
        <v>0</v>
      </c>
    </row>
    <row r="30" spans="1:78">
      <c r="A30" s="426" t="s">
        <v>110</v>
      </c>
      <c r="B30" s="421" t="s">
        <v>32</v>
      </c>
      <c r="C30" s="422"/>
      <c r="D30" s="255"/>
      <c r="E30" s="255"/>
      <c r="F30" s="222">
        <f>SUM(F27:F29)</f>
        <v>0</v>
      </c>
      <c r="G30" s="221"/>
      <c r="H30" s="256">
        <f>SUM(H27:H29)</f>
        <v>6.3509999999999997E-2</v>
      </c>
      <c r="I30" s="221"/>
      <c r="J30" s="256">
        <f>SUM(J27:J29)</f>
        <v>-0.63800000000000001</v>
      </c>
      <c r="AY30" s="257">
        <f>SUM(AY27:AY29)</f>
        <v>0</v>
      </c>
      <c r="AZ30" s="257">
        <f>SUM(AZ27:AZ29)</f>
        <v>0</v>
      </c>
      <c r="BA30" s="257">
        <f>SUM(BA27:BA29)</f>
        <v>0</v>
      </c>
      <c r="BB30" s="257">
        <f>SUM(BB27:BB29)</f>
        <v>0</v>
      </c>
      <c r="BC30" s="257">
        <f>SUM(BC27:BC29)</f>
        <v>0</v>
      </c>
    </row>
    <row r="31" spans="1:78">
      <c r="A31" s="427"/>
      <c r="B31" s="423" t="s">
        <v>33</v>
      </c>
      <c r="C31" s="424"/>
      <c r="D31" s="393"/>
      <c r="E31" s="393"/>
      <c r="F31" s="407"/>
      <c r="G31" s="245"/>
      <c r="H31" s="246"/>
      <c r="I31" s="247"/>
      <c r="J31" s="248"/>
    </row>
    <row r="32" spans="1:78">
      <c r="A32" s="425"/>
      <c r="B32" s="417" t="s">
        <v>115</v>
      </c>
      <c r="C32" s="418" t="s">
        <v>134</v>
      </c>
      <c r="D32" s="258">
        <v>1</v>
      </c>
      <c r="E32" s="250"/>
      <c r="F32" s="219"/>
      <c r="G32" s="251">
        <v>0</v>
      </c>
      <c r="H32" s="252">
        <f>D32*G32</f>
        <v>0</v>
      </c>
      <c r="I32" s="251"/>
      <c r="J32" s="252">
        <f>D32*I32</f>
        <v>0</v>
      </c>
      <c r="AX32" s="209">
        <v>1</v>
      </c>
      <c r="AY32" s="209">
        <f>IF(AX32=1,F32,0)</f>
        <v>0</v>
      </c>
      <c r="AZ32" s="209">
        <f>IF(AX32=2,F32,0)</f>
        <v>0</v>
      </c>
      <c r="BA32" s="209">
        <f>IF(AX32=3,F32,0)</f>
        <v>0</v>
      </c>
      <c r="BB32" s="209">
        <f>IF(AX32=4,F32,0)</f>
        <v>0</v>
      </c>
      <c r="BC32" s="209">
        <f>IF(AX32=5,F32,0)</f>
        <v>0</v>
      </c>
      <c r="BY32" s="249">
        <v>7</v>
      </c>
      <c r="BZ32" s="249">
        <v>1</v>
      </c>
    </row>
    <row r="33" spans="1:78">
      <c r="A33" s="426" t="s">
        <v>110</v>
      </c>
      <c r="B33" s="421" t="s">
        <v>33</v>
      </c>
      <c r="C33" s="422"/>
      <c r="D33" s="255"/>
      <c r="E33" s="255"/>
      <c r="F33" s="222">
        <f>SUM(F31:F32)</f>
        <v>0</v>
      </c>
      <c r="G33" s="221"/>
      <c r="H33" s="256">
        <f>SUM(H31:H32)</f>
        <v>0</v>
      </c>
      <c r="I33" s="221"/>
      <c r="J33" s="256">
        <f>SUM(J31:J32)</f>
        <v>0</v>
      </c>
      <c r="AY33" s="257">
        <f>SUM(AY31:AY32)</f>
        <v>0</v>
      </c>
      <c r="AZ33" s="257">
        <f>SUM(AZ31:AZ32)</f>
        <v>0</v>
      </c>
      <c r="BA33" s="257">
        <f>SUM(BA31:BA32)</f>
        <v>0</v>
      </c>
      <c r="BB33" s="257">
        <f>SUM(BB31:BB32)</f>
        <v>0</v>
      </c>
      <c r="BC33" s="257">
        <f>SUM(BC31:BC32)</f>
        <v>0</v>
      </c>
    </row>
    <row r="34" spans="1:78">
      <c r="A34" s="427"/>
      <c r="B34" s="423" t="s">
        <v>140</v>
      </c>
      <c r="C34" s="424"/>
      <c r="D34" s="393"/>
      <c r="E34" s="393"/>
      <c r="F34" s="407"/>
      <c r="G34" s="245"/>
      <c r="H34" s="246"/>
      <c r="I34" s="247"/>
      <c r="J34" s="248"/>
    </row>
    <row r="35" spans="1:78">
      <c r="A35" s="425">
        <v>19</v>
      </c>
      <c r="B35" s="417" t="s">
        <v>141</v>
      </c>
      <c r="C35" s="418" t="s">
        <v>134</v>
      </c>
      <c r="D35" s="258">
        <v>1</v>
      </c>
      <c r="E35" s="250"/>
      <c r="F35" s="219"/>
      <c r="G35" s="251">
        <v>0</v>
      </c>
      <c r="H35" s="252">
        <f>D35*G35</f>
        <v>0</v>
      </c>
      <c r="I35" s="251"/>
      <c r="J35" s="252">
        <f>D35*I35</f>
        <v>0</v>
      </c>
      <c r="AX35" s="209">
        <v>1</v>
      </c>
      <c r="AY35" s="209">
        <f>IF(AX35=1,F35,0)</f>
        <v>0</v>
      </c>
      <c r="AZ35" s="209">
        <f>IF(AX35=2,F35,0)</f>
        <v>0</v>
      </c>
      <c r="BA35" s="209">
        <f>IF(AX35=3,F35,0)</f>
        <v>0</v>
      </c>
      <c r="BB35" s="209">
        <f>IF(AX35=4,F35,0)</f>
        <v>0</v>
      </c>
      <c r="BC35" s="209">
        <f>IF(AX35=5,F35,0)</f>
        <v>0</v>
      </c>
      <c r="BY35" s="249">
        <v>12</v>
      </c>
      <c r="BZ35" s="249">
        <v>0</v>
      </c>
    </row>
    <row r="36" spans="1:78">
      <c r="A36" s="425">
        <v>20</v>
      </c>
      <c r="B36" s="417" t="s">
        <v>142</v>
      </c>
      <c r="C36" s="418" t="s">
        <v>134</v>
      </c>
      <c r="D36" s="258">
        <v>1</v>
      </c>
      <c r="E36" s="250"/>
      <c r="F36" s="219"/>
      <c r="G36" s="251">
        <v>0</v>
      </c>
      <c r="H36" s="252">
        <f>D36*G36</f>
        <v>0</v>
      </c>
      <c r="I36" s="251"/>
      <c r="J36" s="252">
        <f>D36*I36</f>
        <v>0</v>
      </c>
      <c r="AX36" s="209">
        <v>1</v>
      </c>
      <c r="AY36" s="209">
        <f>IF(AX36=1,F36,0)</f>
        <v>0</v>
      </c>
      <c r="AZ36" s="209">
        <f>IF(AX36=2,F36,0)</f>
        <v>0</v>
      </c>
      <c r="BA36" s="209">
        <f>IF(AX36=3,F36,0)</f>
        <v>0</v>
      </c>
      <c r="BB36" s="209">
        <f>IF(AX36=4,F36,0)</f>
        <v>0</v>
      </c>
      <c r="BC36" s="209">
        <f>IF(AX36=5,F36,0)</f>
        <v>0</v>
      </c>
      <c r="BY36" s="249">
        <v>12</v>
      </c>
      <c r="BZ36" s="249">
        <v>0</v>
      </c>
    </row>
    <row r="37" spans="1:78">
      <c r="A37" s="426" t="s">
        <v>110</v>
      </c>
      <c r="B37" s="421" t="s">
        <v>140</v>
      </c>
      <c r="C37" s="422"/>
      <c r="D37" s="255"/>
      <c r="E37" s="255"/>
      <c r="F37" s="222">
        <f>SUM(F34:F36)</f>
        <v>0</v>
      </c>
      <c r="G37" s="221"/>
      <c r="H37" s="256">
        <f>SUM(H34:H36)</f>
        <v>0</v>
      </c>
      <c r="I37" s="221"/>
      <c r="J37" s="256">
        <f>SUM(J34:J36)</f>
        <v>0</v>
      </c>
      <c r="AY37" s="257">
        <f>SUM(AY34:AY36)</f>
        <v>0</v>
      </c>
      <c r="AZ37" s="257">
        <f>SUM(AZ34:AZ36)</f>
        <v>0</v>
      </c>
      <c r="BA37" s="257">
        <f>SUM(BA34:BA36)</f>
        <v>0</v>
      </c>
      <c r="BB37" s="257">
        <f>SUM(BB34:BB36)</f>
        <v>0</v>
      </c>
      <c r="BC37" s="257">
        <f>SUM(BC34:BC36)</f>
        <v>0</v>
      </c>
    </row>
    <row r="38" spans="1:78">
      <c r="A38" s="414" t="s">
        <v>203</v>
      </c>
      <c r="B38" s="415"/>
      <c r="C38" s="415"/>
      <c r="D38" s="416"/>
      <c r="E38" s="255"/>
      <c r="F38" s="222">
        <f>SUM(F37,F33,F30,F26,F10)</f>
        <v>0</v>
      </c>
      <c r="G38" s="221"/>
      <c r="H38" s="256"/>
      <c r="I38" s="221"/>
      <c r="J38" s="256"/>
      <c r="AY38" s="257"/>
      <c r="AZ38" s="257"/>
      <c r="BA38" s="257"/>
      <c r="BB38" s="257"/>
      <c r="BC38" s="257"/>
    </row>
    <row r="39" spans="1:78">
      <c r="D39" s="209"/>
    </row>
    <row r="40" spans="1:78">
      <c r="D40" s="209"/>
    </row>
    <row r="41" spans="1:78">
      <c r="D41" s="209"/>
    </row>
    <row r="42" spans="1:78">
      <c r="D42" s="209"/>
    </row>
    <row r="43" spans="1:78">
      <c r="D43" s="209"/>
    </row>
    <row r="44" spans="1:78">
      <c r="D44" s="209"/>
    </row>
    <row r="45" spans="1:78">
      <c r="D45" s="209"/>
    </row>
    <row r="46" spans="1:78">
      <c r="D46" s="209"/>
    </row>
    <row r="47" spans="1:78">
      <c r="D47" s="209"/>
    </row>
    <row r="48" spans="1:78">
      <c r="D48" s="209"/>
    </row>
    <row r="49" spans="1:6">
      <c r="D49" s="209"/>
    </row>
    <row r="50" spans="1:6">
      <c r="D50" s="209"/>
    </row>
    <row r="51" spans="1:6">
      <c r="D51" s="209"/>
    </row>
    <row r="52" spans="1:6">
      <c r="D52" s="209"/>
    </row>
    <row r="53" spans="1:6">
      <c r="D53" s="209"/>
    </row>
    <row r="54" spans="1:6">
      <c r="D54" s="209"/>
    </row>
    <row r="55" spans="1:6">
      <c r="D55" s="209"/>
    </row>
    <row r="56" spans="1:6">
      <c r="D56" s="209"/>
    </row>
    <row r="57" spans="1:6">
      <c r="D57" s="209"/>
    </row>
    <row r="58" spans="1:6">
      <c r="D58" s="209"/>
    </row>
    <row r="59" spans="1:6">
      <c r="D59" s="209"/>
    </row>
    <row r="60" spans="1:6">
      <c r="D60" s="209"/>
    </row>
    <row r="61" spans="1:6">
      <c r="A61" s="223"/>
      <c r="B61" s="223"/>
      <c r="C61" s="223"/>
      <c r="D61" s="223"/>
      <c r="E61" s="223"/>
      <c r="F61" s="223"/>
    </row>
    <row r="62" spans="1:6">
      <c r="A62" s="223"/>
      <c r="B62" s="223"/>
      <c r="C62" s="223"/>
      <c r="D62" s="223"/>
      <c r="E62" s="223"/>
      <c r="F62" s="223"/>
    </row>
    <row r="63" spans="1:6">
      <c r="A63" s="223"/>
      <c r="B63" s="223"/>
      <c r="C63" s="223"/>
      <c r="D63" s="223"/>
      <c r="E63" s="223"/>
      <c r="F63" s="223"/>
    </row>
    <row r="64" spans="1:6">
      <c r="A64" s="223"/>
      <c r="B64" s="223"/>
      <c r="C64" s="223"/>
      <c r="D64" s="223"/>
      <c r="E64" s="223"/>
      <c r="F64" s="223"/>
    </row>
    <row r="65" spans="4:4">
      <c r="D65" s="209"/>
    </row>
    <row r="66" spans="4:4">
      <c r="D66" s="209"/>
    </row>
    <row r="67" spans="4:4">
      <c r="D67" s="209"/>
    </row>
    <row r="68" spans="4:4">
      <c r="D68" s="209"/>
    </row>
    <row r="69" spans="4:4">
      <c r="D69" s="209"/>
    </row>
    <row r="70" spans="4:4">
      <c r="D70" s="209"/>
    </row>
    <row r="71" spans="4:4">
      <c r="D71" s="209"/>
    </row>
    <row r="72" spans="4:4">
      <c r="D72" s="209"/>
    </row>
    <row r="73" spans="4:4">
      <c r="D73" s="209"/>
    </row>
    <row r="74" spans="4:4">
      <c r="D74" s="209"/>
    </row>
    <row r="75" spans="4:4">
      <c r="D75" s="209"/>
    </row>
    <row r="76" spans="4:4">
      <c r="D76" s="209"/>
    </row>
    <row r="77" spans="4:4">
      <c r="D77" s="209"/>
    </row>
    <row r="78" spans="4:4">
      <c r="D78" s="209"/>
    </row>
    <row r="79" spans="4:4">
      <c r="D79" s="209"/>
    </row>
    <row r="80" spans="4:4">
      <c r="D80" s="209"/>
    </row>
    <row r="81" spans="1:4">
      <c r="D81" s="209"/>
    </row>
    <row r="82" spans="1:4">
      <c r="D82" s="209"/>
    </row>
    <row r="83" spans="1:4">
      <c r="D83" s="209"/>
    </row>
    <row r="84" spans="1:4">
      <c r="D84" s="209"/>
    </row>
    <row r="85" spans="1:4">
      <c r="D85" s="209"/>
    </row>
    <row r="86" spans="1:4">
      <c r="D86" s="209"/>
    </row>
    <row r="87" spans="1:4">
      <c r="D87" s="209"/>
    </row>
    <row r="88" spans="1:4">
      <c r="D88" s="209"/>
    </row>
    <row r="89" spans="1:4">
      <c r="D89" s="209"/>
    </row>
    <row r="90" spans="1:4">
      <c r="D90" s="209"/>
    </row>
    <row r="91" spans="1:4">
      <c r="D91" s="209"/>
    </row>
    <row r="92" spans="1:4">
      <c r="D92" s="209"/>
    </row>
    <row r="93" spans="1:4">
      <c r="D93" s="209"/>
    </row>
    <row r="94" spans="1:4">
      <c r="D94" s="209"/>
    </row>
    <row r="95" spans="1:4">
      <c r="D95" s="209"/>
    </row>
    <row r="96" spans="1:4">
      <c r="A96" s="224"/>
    </row>
    <row r="97" spans="1:6">
      <c r="A97" s="223"/>
      <c r="B97" s="225"/>
      <c r="C97" s="225"/>
      <c r="D97" s="259"/>
      <c r="E97" s="225"/>
      <c r="F97" s="226"/>
    </row>
    <row r="98" spans="1:6">
      <c r="A98" s="227"/>
      <c r="B98" s="223"/>
      <c r="C98" s="223"/>
      <c r="D98" s="260"/>
      <c r="E98" s="223"/>
      <c r="F98" s="223"/>
    </row>
    <row r="99" spans="1:6">
      <c r="A99" s="223"/>
      <c r="B99" s="223"/>
      <c r="C99" s="223"/>
      <c r="D99" s="260"/>
      <c r="E99" s="223"/>
      <c r="F99" s="223"/>
    </row>
    <row r="100" spans="1:6">
      <c r="A100" s="223"/>
      <c r="B100" s="223"/>
      <c r="C100" s="223"/>
      <c r="D100" s="260"/>
      <c r="E100" s="223"/>
      <c r="F100" s="223"/>
    </row>
    <row r="101" spans="1:6">
      <c r="A101" s="223"/>
      <c r="B101" s="223"/>
      <c r="C101" s="223"/>
      <c r="D101" s="260"/>
      <c r="E101" s="223"/>
      <c r="F101" s="223"/>
    </row>
    <row r="102" spans="1:6">
      <c r="A102" s="223"/>
      <c r="B102" s="223"/>
      <c r="C102" s="223"/>
      <c r="D102" s="260"/>
      <c r="E102" s="223"/>
      <c r="F102" s="223"/>
    </row>
    <row r="103" spans="1:6">
      <c r="A103" s="223"/>
      <c r="B103" s="223"/>
      <c r="C103" s="223"/>
      <c r="D103" s="260"/>
      <c r="E103" s="223"/>
      <c r="F103" s="223"/>
    </row>
    <row r="104" spans="1:6">
      <c r="A104" s="223"/>
      <c r="B104" s="223"/>
      <c r="C104" s="223"/>
      <c r="D104" s="260"/>
      <c r="E104" s="223"/>
      <c r="F104" s="223"/>
    </row>
    <row r="105" spans="1:6">
      <c r="A105" s="223"/>
      <c r="B105" s="223"/>
      <c r="C105" s="223"/>
      <c r="D105" s="260"/>
      <c r="E105" s="223"/>
      <c r="F105" s="223"/>
    </row>
    <row r="106" spans="1:6">
      <c r="A106" s="223"/>
      <c r="B106" s="223"/>
      <c r="C106" s="223"/>
      <c r="D106" s="260"/>
      <c r="E106" s="223"/>
      <c r="F106" s="223"/>
    </row>
    <row r="107" spans="1:6">
      <c r="A107" s="223"/>
      <c r="B107" s="223"/>
      <c r="C107" s="223"/>
      <c r="D107" s="260"/>
      <c r="E107" s="223"/>
      <c r="F107" s="223"/>
    </row>
    <row r="108" spans="1:6">
      <c r="A108" s="223"/>
      <c r="B108" s="223"/>
      <c r="C108" s="223"/>
      <c r="D108" s="260"/>
      <c r="E108" s="223"/>
      <c r="F108" s="223"/>
    </row>
    <row r="109" spans="1:6">
      <c r="A109" s="223"/>
      <c r="B109" s="223"/>
      <c r="C109" s="223"/>
      <c r="D109" s="260"/>
      <c r="E109" s="223"/>
      <c r="F109" s="223"/>
    </row>
    <row r="110" spans="1:6">
      <c r="A110" s="223"/>
      <c r="B110" s="223"/>
      <c r="C110" s="223"/>
      <c r="D110" s="260"/>
      <c r="E110" s="223"/>
      <c r="F110" s="223"/>
    </row>
  </sheetData>
  <sheetProtection selectLockedCells="1" selectUnlockedCells="1"/>
  <mergeCells count="3">
    <mergeCell ref="A1:F1"/>
    <mergeCell ref="D4:F4"/>
    <mergeCell ref="A38:D38"/>
  </mergeCells>
  <printOptions horizontalCentered="1"/>
  <pageMargins left="0.39370078740157483" right="0.39370078740157483" top="0.59055118110236227" bottom="0.98425196850393704" header="0.51181102362204722" footer="0.51181102362204722"/>
  <pageSetup paperSize="9" firstPageNumber="0" fitToHeight="2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BE51"/>
  <sheetViews>
    <sheetView showGridLines="0" showZeros="0" topLeftCell="A13" zoomScaleNormal="100" workbookViewId="0">
      <selection activeCell="G18" sqref="G18:G20"/>
    </sheetView>
  </sheetViews>
  <sheetFormatPr defaultRowHeight="12.75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>
      <c r="A1" s="373" t="s">
        <v>44</v>
      </c>
      <c r="B1" s="373"/>
      <c r="C1" s="373"/>
      <c r="D1" s="373"/>
      <c r="E1" s="373"/>
      <c r="F1" s="373"/>
      <c r="G1" s="373"/>
    </row>
    <row r="2" spans="1:57" ht="12.75" customHeight="1">
      <c r="A2" s="80" t="s">
        <v>45</v>
      </c>
      <c r="B2" s="81"/>
      <c r="C2" s="82"/>
      <c r="D2" s="82"/>
      <c r="E2" s="81"/>
      <c r="F2" s="83" t="s">
        <v>46</v>
      </c>
      <c r="G2" s="84"/>
    </row>
    <row r="3" spans="1:57" ht="3" hidden="1" customHeight="1">
      <c r="A3" s="85"/>
      <c r="B3" s="86"/>
      <c r="C3" s="87"/>
      <c r="D3" s="87"/>
      <c r="E3" s="86"/>
      <c r="F3" s="88"/>
      <c r="G3" s="89"/>
    </row>
    <row r="4" spans="1:57" ht="12" customHeight="1">
      <c r="A4" s="90" t="s">
        <v>47</v>
      </c>
      <c r="B4" s="86"/>
      <c r="C4" s="87"/>
      <c r="D4" s="87"/>
      <c r="E4" s="86"/>
      <c r="F4" s="88" t="s">
        <v>48</v>
      </c>
      <c r="G4" s="91"/>
    </row>
    <row r="5" spans="1:57" ht="12.95" customHeight="1">
      <c r="A5" s="92" t="s">
        <v>199</v>
      </c>
      <c r="B5" s="93"/>
      <c r="C5" s="94" t="s">
        <v>205</v>
      </c>
      <c r="D5" s="95"/>
      <c r="E5" s="96"/>
      <c r="F5" s="88" t="s">
        <v>49</v>
      </c>
      <c r="G5" s="89"/>
    </row>
    <row r="6" spans="1:57" ht="12.95" customHeight="1">
      <c r="A6" s="90" t="s">
        <v>50</v>
      </c>
      <c r="B6" s="86"/>
      <c r="C6" s="87"/>
      <c r="D6" s="87"/>
      <c r="E6" s="86"/>
      <c r="F6" s="97" t="s">
        <v>51</v>
      </c>
      <c r="G6" s="98"/>
      <c r="O6" s="99"/>
    </row>
    <row r="7" spans="1:57" ht="12.95" customHeight="1">
      <c r="A7" s="100"/>
      <c r="B7" s="101"/>
      <c r="C7" s="102" t="str">
        <f>CisloStavby</f>
        <v>Zateplení ZŠ Křemže</v>
      </c>
      <c r="D7" s="103"/>
      <c r="E7" s="103"/>
      <c r="F7" s="104" t="s">
        <v>52</v>
      </c>
      <c r="G7" s="98"/>
    </row>
    <row r="8" spans="1:57">
      <c r="A8" s="105" t="s">
        <v>53</v>
      </c>
      <c r="B8" s="88"/>
      <c r="C8" s="374"/>
      <c r="D8" s="374"/>
      <c r="E8" s="374"/>
      <c r="F8" s="106" t="s">
        <v>54</v>
      </c>
      <c r="G8" s="107"/>
      <c r="H8" s="108"/>
      <c r="I8" s="109"/>
    </row>
    <row r="9" spans="1:57">
      <c r="A9" s="105" t="s">
        <v>55</v>
      </c>
      <c r="B9" s="88"/>
      <c r="C9" s="374"/>
      <c r="D9" s="374"/>
      <c r="E9" s="374"/>
      <c r="F9" s="88"/>
      <c r="G9" s="110"/>
      <c r="H9" s="111"/>
    </row>
    <row r="10" spans="1:57">
      <c r="A10" s="105" t="s">
        <v>56</v>
      </c>
      <c r="B10" s="88"/>
      <c r="C10" s="375"/>
      <c r="D10" s="375"/>
      <c r="E10" s="375"/>
      <c r="F10" s="112"/>
      <c r="G10" s="113"/>
      <c r="H10" s="114"/>
    </row>
    <row r="11" spans="1:57" ht="13.5" customHeight="1">
      <c r="A11" s="105" t="s">
        <v>57</v>
      </c>
      <c r="B11" s="88"/>
      <c r="C11" s="375"/>
      <c r="D11" s="375"/>
      <c r="E11" s="375"/>
      <c r="F11" s="115" t="s">
        <v>58</v>
      </c>
      <c r="G11" s="116"/>
      <c r="H11" s="111"/>
      <c r="BA11" s="117"/>
      <c r="BB11" s="117"/>
      <c r="BC11" s="117"/>
      <c r="BD11" s="117"/>
      <c r="BE11" s="117"/>
    </row>
    <row r="12" spans="1:57" ht="12.75" customHeight="1">
      <c r="A12" s="118" t="s">
        <v>59</v>
      </c>
      <c r="B12" s="86"/>
      <c r="C12" s="376"/>
      <c r="D12" s="376"/>
      <c r="E12" s="376"/>
      <c r="F12" s="119" t="s">
        <v>60</v>
      </c>
      <c r="G12" s="120"/>
      <c r="H12" s="111"/>
    </row>
    <row r="13" spans="1:57" ht="28.5" customHeight="1" thickBot="1">
      <c r="A13" s="377" t="s">
        <v>61</v>
      </c>
      <c r="B13" s="377"/>
      <c r="C13" s="377"/>
      <c r="D13" s="377"/>
      <c r="E13" s="377"/>
      <c r="F13" s="377"/>
      <c r="G13" s="377"/>
      <c r="H13" s="111"/>
    </row>
    <row r="14" spans="1:57" ht="17.25" customHeight="1" thickBot="1">
      <c r="A14" s="121" t="s">
        <v>62</v>
      </c>
      <c r="B14" s="122"/>
      <c r="C14" s="123"/>
      <c r="D14" s="378" t="s">
        <v>63</v>
      </c>
      <c r="E14" s="378"/>
      <c r="F14" s="378"/>
      <c r="G14" s="378"/>
    </row>
    <row r="15" spans="1:57" ht="15.95" customHeight="1">
      <c r="A15" s="124"/>
      <c r="B15" s="125" t="s">
        <v>64</v>
      </c>
      <c r="C15" s="126">
        <f>Střecha!F23</f>
        <v>0</v>
      </c>
      <c r="D15" s="133" t="s">
        <v>36</v>
      </c>
      <c r="E15" s="127"/>
      <c r="F15" s="128"/>
      <c r="G15" s="126">
        <v>0</v>
      </c>
    </row>
    <row r="16" spans="1:57" ht="15.95" customHeight="1">
      <c r="A16" s="124" t="s">
        <v>65</v>
      </c>
      <c r="B16" s="125" t="s">
        <v>66</v>
      </c>
      <c r="C16" s="126">
        <v>0</v>
      </c>
      <c r="D16" s="133" t="s">
        <v>37</v>
      </c>
      <c r="E16" s="129"/>
      <c r="F16" s="130"/>
      <c r="G16" s="126">
        <v>0</v>
      </c>
    </row>
    <row r="17" spans="1:7" ht="15.95" customHeight="1">
      <c r="A17" s="124" t="s">
        <v>67</v>
      </c>
      <c r="B17" s="125" t="s">
        <v>68</v>
      </c>
      <c r="C17" s="126">
        <v>0</v>
      </c>
      <c r="D17" s="133" t="s">
        <v>38</v>
      </c>
      <c r="E17" s="129"/>
      <c r="F17" s="130"/>
      <c r="G17" s="126">
        <v>0</v>
      </c>
    </row>
    <row r="18" spans="1:7" ht="15.95" customHeight="1">
      <c r="A18" s="131" t="s">
        <v>69</v>
      </c>
      <c r="B18" s="132" t="s">
        <v>70</v>
      </c>
      <c r="C18" s="126">
        <v>0</v>
      </c>
      <c r="D18" s="133" t="s">
        <v>39</v>
      </c>
      <c r="E18" s="129"/>
      <c r="F18" s="130"/>
      <c r="G18" s="126"/>
    </row>
    <row r="19" spans="1:7" ht="15.95" customHeight="1">
      <c r="A19" s="133" t="s">
        <v>71</v>
      </c>
      <c r="B19" s="125"/>
      <c r="C19" s="126">
        <f>C15</f>
        <v>0</v>
      </c>
      <c r="D19" s="133" t="s">
        <v>40</v>
      </c>
      <c r="E19" s="129"/>
      <c r="F19" s="130"/>
      <c r="G19" s="126"/>
    </row>
    <row r="20" spans="1:7" ht="15.95" customHeight="1">
      <c r="A20" s="133"/>
      <c r="B20" s="125"/>
      <c r="C20" s="126"/>
      <c r="D20" s="133" t="s">
        <v>41</v>
      </c>
      <c r="E20" s="129"/>
      <c r="F20" s="130"/>
      <c r="G20" s="126"/>
    </row>
    <row r="21" spans="1:7" ht="15.95" customHeight="1">
      <c r="A21" s="133" t="s">
        <v>25</v>
      </c>
      <c r="B21" s="125"/>
      <c r="C21" s="126">
        <v>0</v>
      </c>
      <c r="D21" s="133" t="s">
        <v>42</v>
      </c>
      <c r="E21" s="129"/>
      <c r="F21" s="130"/>
      <c r="G21" s="126"/>
    </row>
    <row r="22" spans="1:7" ht="15.95" customHeight="1">
      <c r="A22" s="134" t="s">
        <v>72</v>
      </c>
      <c r="B22" s="111"/>
      <c r="C22" s="126">
        <f>C19</f>
        <v>0</v>
      </c>
      <c r="D22" s="133" t="s">
        <v>43</v>
      </c>
      <c r="E22" s="129"/>
      <c r="F22" s="130"/>
      <c r="G22" s="126"/>
    </row>
    <row r="23" spans="1:7" ht="15.95" customHeight="1" thickBot="1">
      <c r="A23" s="379" t="s">
        <v>74</v>
      </c>
      <c r="B23" s="379"/>
      <c r="C23" s="135">
        <f>C22+G23</f>
        <v>0</v>
      </c>
      <c r="D23" s="136" t="s">
        <v>75</v>
      </c>
      <c r="E23" s="137"/>
      <c r="F23" s="138"/>
      <c r="G23" s="126">
        <f>SUM(G15:G22)</f>
        <v>0</v>
      </c>
    </row>
    <row r="24" spans="1:7">
      <c r="A24" s="139" t="s">
        <v>76</v>
      </c>
      <c r="B24" s="140"/>
      <c r="C24" s="141"/>
      <c r="D24" s="140" t="s">
        <v>77</v>
      </c>
      <c r="E24" s="140"/>
      <c r="F24" s="142" t="s">
        <v>78</v>
      </c>
      <c r="G24" s="143"/>
    </row>
    <row r="25" spans="1:7">
      <c r="A25" s="134" t="s">
        <v>79</v>
      </c>
      <c r="B25" s="111"/>
      <c r="C25" s="144"/>
      <c r="D25" s="111" t="s">
        <v>79</v>
      </c>
      <c r="F25" s="145" t="s">
        <v>79</v>
      </c>
      <c r="G25" s="146"/>
    </row>
    <row r="26" spans="1:7" ht="37.5" customHeight="1">
      <c r="A26" s="134" t="s">
        <v>80</v>
      </c>
      <c r="B26" s="147"/>
      <c r="C26" s="148"/>
      <c r="D26" s="111" t="s">
        <v>80</v>
      </c>
      <c r="F26" s="145" t="s">
        <v>80</v>
      </c>
      <c r="G26" s="146"/>
    </row>
    <row r="27" spans="1:7">
      <c r="A27" s="134"/>
      <c r="B27" s="149"/>
      <c r="C27" s="150"/>
      <c r="D27" s="111"/>
      <c r="F27" s="145"/>
      <c r="G27" s="146"/>
    </row>
    <row r="28" spans="1:7">
      <c r="A28" s="134" t="s">
        <v>81</v>
      </c>
      <c r="B28" s="111"/>
      <c r="C28" s="150"/>
      <c r="D28" s="145" t="s">
        <v>82</v>
      </c>
      <c r="E28" s="150"/>
      <c r="F28" s="151" t="s">
        <v>82</v>
      </c>
      <c r="G28" s="146"/>
    </row>
    <row r="29" spans="1:7" ht="69" customHeight="1">
      <c r="A29" s="134"/>
      <c r="B29" s="111"/>
      <c r="C29" s="152"/>
      <c r="D29" s="153"/>
      <c r="E29" s="152"/>
      <c r="F29" s="111"/>
      <c r="G29" s="146"/>
    </row>
    <row r="30" spans="1:7">
      <c r="A30" s="154" t="s">
        <v>11</v>
      </c>
      <c r="B30" s="155"/>
      <c r="C30" s="156">
        <v>21</v>
      </c>
      <c r="D30" s="155" t="s">
        <v>83</v>
      </c>
      <c r="E30" s="157"/>
      <c r="F30" s="370">
        <f>C23-F32</f>
        <v>0</v>
      </c>
      <c r="G30" s="370"/>
    </row>
    <row r="31" spans="1:7">
      <c r="A31" s="154" t="s">
        <v>84</v>
      </c>
      <c r="B31" s="155"/>
      <c r="C31" s="156">
        <v>21</v>
      </c>
      <c r="D31" s="155" t="s">
        <v>85</v>
      </c>
      <c r="E31" s="157"/>
      <c r="F31" s="370">
        <f>ROUND(PRODUCT(F30,C31/100),0)</f>
        <v>0</v>
      </c>
      <c r="G31" s="370"/>
    </row>
    <row r="32" spans="1:7" ht="12.75" customHeight="1">
      <c r="A32" s="154" t="s">
        <v>11</v>
      </c>
      <c r="B32" s="155"/>
      <c r="C32" s="156">
        <v>0</v>
      </c>
      <c r="D32" s="155" t="s">
        <v>85</v>
      </c>
      <c r="E32" s="157"/>
      <c r="F32" s="370">
        <v>0</v>
      </c>
      <c r="G32" s="370"/>
    </row>
    <row r="33" spans="1:8" ht="12.75" customHeight="1">
      <c r="A33" s="154" t="s">
        <v>84</v>
      </c>
      <c r="B33" s="158"/>
      <c r="C33" s="159">
        <f>C32</f>
        <v>0</v>
      </c>
      <c r="D33" s="155" t="s">
        <v>85</v>
      </c>
      <c r="E33" s="130"/>
      <c r="F33" s="370">
        <f>ROUND(PRODUCT(F32,C33/100),0)</f>
        <v>0</v>
      </c>
      <c r="G33" s="370"/>
    </row>
    <row r="34" spans="1:8" s="163" customFormat="1" ht="19.5" customHeight="1" thickBot="1">
      <c r="A34" s="160" t="s">
        <v>86</v>
      </c>
      <c r="B34" s="161"/>
      <c r="C34" s="161"/>
      <c r="D34" s="161"/>
      <c r="E34" s="162"/>
      <c r="F34" s="371">
        <f>ROUND(SUM(F30:F33),0)</f>
        <v>0</v>
      </c>
      <c r="G34" s="371"/>
    </row>
    <row r="36" spans="1:8">
      <c r="A36" s="2" t="s">
        <v>87</v>
      </c>
      <c r="B36" s="2"/>
      <c r="C36" s="2"/>
      <c r="D36" s="2"/>
      <c r="E36" s="2"/>
      <c r="F36" s="2"/>
      <c r="G36" s="2"/>
      <c r="H36" s="1" t="s">
        <v>2</v>
      </c>
    </row>
    <row r="37" spans="1:8" ht="14.25" customHeight="1">
      <c r="A37" s="2"/>
      <c r="B37" s="372"/>
      <c r="C37" s="372"/>
      <c r="D37" s="372"/>
      <c r="E37" s="372"/>
      <c r="F37" s="372"/>
      <c r="G37" s="372"/>
      <c r="H37" s="1" t="s">
        <v>2</v>
      </c>
    </row>
    <row r="38" spans="1:8" ht="12.75" customHeight="1">
      <c r="A38" s="164"/>
      <c r="B38" s="372"/>
      <c r="C38" s="372"/>
      <c r="D38" s="372"/>
      <c r="E38" s="372"/>
      <c r="F38" s="372"/>
      <c r="G38" s="372"/>
      <c r="H38" s="1" t="s">
        <v>2</v>
      </c>
    </row>
    <row r="39" spans="1:8">
      <c r="A39" s="164"/>
      <c r="B39" s="372"/>
      <c r="C39" s="372"/>
      <c r="D39" s="372"/>
      <c r="E39" s="372"/>
      <c r="F39" s="372"/>
      <c r="G39" s="372"/>
      <c r="H39" s="1" t="s">
        <v>2</v>
      </c>
    </row>
    <row r="40" spans="1:8">
      <c r="A40" s="164"/>
      <c r="B40" s="372"/>
      <c r="C40" s="372"/>
      <c r="D40" s="372"/>
      <c r="E40" s="372"/>
      <c r="F40" s="372"/>
      <c r="G40" s="372"/>
      <c r="H40" s="1" t="s">
        <v>2</v>
      </c>
    </row>
    <row r="41" spans="1:8">
      <c r="A41" s="164"/>
      <c r="B41" s="372"/>
      <c r="C41" s="372"/>
      <c r="D41" s="372"/>
      <c r="E41" s="372"/>
      <c r="F41" s="372"/>
      <c r="G41" s="372"/>
      <c r="H41" s="1" t="s">
        <v>2</v>
      </c>
    </row>
    <row r="42" spans="1:8">
      <c r="A42" s="164"/>
      <c r="B42" s="372"/>
      <c r="C42" s="372"/>
      <c r="D42" s="372"/>
      <c r="E42" s="372"/>
      <c r="F42" s="372"/>
      <c r="G42" s="372"/>
      <c r="H42" s="1" t="s">
        <v>2</v>
      </c>
    </row>
    <row r="43" spans="1:8">
      <c r="A43" s="164"/>
      <c r="B43" s="372"/>
      <c r="C43" s="372"/>
      <c r="D43" s="372"/>
      <c r="E43" s="372"/>
      <c r="F43" s="372"/>
      <c r="G43" s="372"/>
      <c r="H43" s="1" t="s">
        <v>2</v>
      </c>
    </row>
    <row r="44" spans="1:8" ht="12.75" customHeight="1">
      <c r="A44" s="164"/>
      <c r="B44" s="372"/>
      <c r="C44" s="372"/>
      <c r="D44" s="372"/>
      <c r="E44" s="372"/>
      <c r="F44" s="372"/>
      <c r="G44" s="372"/>
      <c r="H44" s="1" t="s">
        <v>2</v>
      </c>
    </row>
    <row r="45" spans="1:8" ht="12.75" customHeight="1">
      <c r="A45" s="164"/>
      <c r="B45" s="372"/>
      <c r="C45" s="372"/>
      <c r="D45" s="372"/>
      <c r="E45" s="372"/>
      <c r="F45" s="372"/>
      <c r="G45" s="372"/>
      <c r="H45" s="1" t="s">
        <v>2</v>
      </c>
    </row>
    <row r="46" spans="1:8">
      <c r="B46" s="369"/>
      <c r="C46" s="369"/>
      <c r="D46" s="369"/>
      <c r="E46" s="369"/>
      <c r="F46" s="369"/>
      <c r="G46" s="369"/>
    </row>
    <row r="47" spans="1:8">
      <c r="B47" s="369"/>
      <c r="C47" s="369"/>
      <c r="D47" s="369"/>
      <c r="E47" s="369"/>
      <c r="F47" s="369"/>
      <c r="G47" s="369"/>
    </row>
    <row r="48" spans="1:8">
      <c r="B48" s="369"/>
      <c r="C48" s="369"/>
      <c r="D48" s="369"/>
      <c r="E48" s="369"/>
      <c r="F48" s="369"/>
      <c r="G48" s="369"/>
    </row>
    <row r="49" spans="2:7">
      <c r="B49" s="369"/>
      <c r="C49" s="369"/>
      <c r="D49" s="369"/>
      <c r="E49" s="369"/>
      <c r="F49" s="369"/>
      <c r="G49" s="369"/>
    </row>
    <row r="50" spans="2:7">
      <c r="B50" s="369"/>
      <c r="C50" s="369"/>
      <c r="D50" s="369"/>
      <c r="E50" s="369"/>
      <c r="F50" s="369"/>
      <c r="G50" s="369"/>
    </row>
    <row r="51" spans="2:7">
      <c r="B51" s="369"/>
      <c r="C51" s="369"/>
      <c r="D51" s="369"/>
      <c r="E51" s="369"/>
      <c r="F51" s="369"/>
      <c r="G51" s="369"/>
    </row>
  </sheetData>
  <sheetProtection selectLockedCells="1" selectUnlockedCells="1"/>
  <mergeCells count="21">
    <mergeCell ref="B49:G49"/>
    <mergeCell ref="B50:G50"/>
    <mergeCell ref="B51:G51"/>
    <mergeCell ref="F33:G33"/>
    <mergeCell ref="F34:G34"/>
    <mergeCell ref="B37:G45"/>
    <mergeCell ref="B46:G46"/>
    <mergeCell ref="B47:G47"/>
    <mergeCell ref="B48:G48"/>
    <mergeCell ref="F32:G32"/>
    <mergeCell ref="A1:G1"/>
    <mergeCell ref="C8:E8"/>
    <mergeCell ref="C9:E9"/>
    <mergeCell ref="C10:E10"/>
    <mergeCell ref="C11:E11"/>
    <mergeCell ref="C12:E12"/>
    <mergeCell ref="A13:G13"/>
    <mergeCell ref="D14:G14"/>
    <mergeCell ref="A23:B23"/>
    <mergeCell ref="F30:G30"/>
    <mergeCell ref="F31:G31"/>
  </mergeCells>
  <pageMargins left="0.59055118110236227" right="0.39370078740157483" top="0.59055118110236227" bottom="0.98425196850393704" header="0.51181102362204722" footer="0.51181102362204722"/>
  <pageSetup paperSize="9" firstPageNumber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BZ94"/>
  <sheetViews>
    <sheetView zoomScaleNormal="100" workbookViewId="0">
      <selection activeCell="L9" sqref="L9"/>
    </sheetView>
  </sheetViews>
  <sheetFormatPr defaultRowHeight="12.75"/>
  <cols>
    <col min="1" max="1" width="10" style="166" customWidth="1"/>
    <col min="2" max="2" width="50.7109375" style="166" customWidth="1"/>
    <col min="3" max="3" width="5.5703125" style="166" customWidth="1"/>
    <col min="4" max="4" width="8.5703125" style="166" customWidth="1"/>
    <col min="5" max="5" width="9.85546875" style="166" customWidth="1"/>
    <col min="6" max="6" width="13.85546875" style="166" customWidth="1"/>
    <col min="7" max="10" width="9.140625" style="165" hidden="1" customWidth="1"/>
    <col min="11" max="11" width="9.85546875" style="165" customWidth="1"/>
    <col min="12" max="12" width="14.28515625" style="165" customWidth="1"/>
    <col min="13" max="13" width="9.140625" style="165"/>
    <col min="14" max="14" width="0" style="165" hidden="1" customWidth="1"/>
    <col min="15" max="16384" width="9.140625" style="165"/>
  </cols>
  <sheetData>
    <row r="1" spans="1:78" ht="15.75">
      <c r="A1" s="380" t="s">
        <v>90</v>
      </c>
      <c r="B1" s="380"/>
      <c r="C1" s="380"/>
      <c r="D1" s="380"/>
      <c r="E1" s="380"/>
      <c r="F1" s="380"/>
    </row>
    <row r="2" spans="1:78" ht="13.5" thickBot="1">
      <c r="B2" s="185"/>
      <c r="C2" s="185"/>
      <c r="D2" s="185"/>
      <c r="E2" s="185"/>
      <c r="F2" s="185"/>
    </row>
    <row r="3" spans="1:78" ht="13.5" thickTop="1">
      <c r="A3" s="229" t="s">
        <v>3</v>
      </c>
      <c r="B3" s="186" t="str">
        <f>CisloStavby</f>
        <v>Zateplení ZŠ Křemže</v>
      </c>
      <c r="C3" s="187"/>
      <c r="D3" s="188" t="s">
        <v>91</v>
      </c>
      <c r="E3" s="187"/>
      <c r="F3" s="189"/>
    </row>
    <row r="4" spans="1:78" ht="13.5" thickBot="1">
      <c r="A4" s="230" t="s">
        <v>88</v>
      </c>
      <c r="B4" s="190" t="s">
        <v>201</v>
      </c>
      <c r="C4" s="191"/>
      <c r="D4" s="381"/>
      <c r="E4" s="381"/>
      <c r="F4" s="381"/>
    </row>
    <row r="5" spans="1:78" ht="13.5" thickTop="1">
      <c r="A5" s="192"/>
    </row>
    <row r="6" spans="1:78" ht="15" customHeight="1">
      <c r="A6" s="193" t="s">
        <v>92</v>
      </c>
      <c r="B6" s="194" t="s">
        <v>93</v>
      </c>
      <c r="C6" s="194" t="s">
        <v>94</v>
      </c>
      <c r="D6" s="194" t="s">
        <v>95</v>
      </c>
      <c r="E6" s="194" t="s">
        <v>96</v>
      </c>
      <c r="F6" s="195" t="s">
        <v>97</v>
      </c>
      <c r="G6" s="167" t="s">
        <v>98</v>
      </c>
      <c r="H6" s="167" t="s">
        <v>99</v>
      </c>
      <c r="I6" s="167" t="s">
        <v>100</v>
      </c>
      <c r="J6" s="167" t="s">
        <v>101</v>
      </c>
    </row>
    <row r="7" spans="1:78">
      <c r="A7" s="327"/>
      <c r="B7" s="362" t="s">
        <v>145</v>
      </c>
      <c r="C7" s="312"/>
      <c r="D7" s="315"/>
      <c r="E7" s="315"/>
      <c r="F7" s="316"/>
      <c r="G7" s="168"/>
      <c r="H7" s="169"/>
      <c r="I7" s="170"/>
      <c r="J7" s="171"/>
      <c r="L7" s="320"/>
      <c r="N7" s="172"/>
    </row>
    <row r="8" spans="1:78">
      <c r="A8" s="428">
        <v>1</v>
      </c>
      <c r="B8" s="409" t="s">
        <v>148</v>
      </c>
      <c r="C8" s="410" t="s">
        <v>102</v>
      </c>
      <c r="D8" s="287">
        <v>641.97</v>
      </c>
      <c r="E8" s="287"/>
      <c r="F8" s="287"/>
      <c r="G8" s="173">
        <v>3.1E-4</v>
      </c>
      <c r="H8" s="174">
        <f>D8*G8</f>
        <v>0.19901070000000001</v>
      </c>
      <c r="I8" s="173">
        <v>0</v>
      </c>
      <c r="J8" s="174">
        <f>D8*I8</f>
        <v>0</v>
      </c>
      <c r="L8" s="320"/>
      <c r="N8" s="172"/>
      <c r="BY8" s="172"/>
      <c r="BZ8" s="172"/>
    </row>
    <row r="9" spans="1:78" ht="22.5">
      <c r="A9" s="428">
        <v>2</v>
      </c>
      <c r="B9" s="409" t="s">
        <v>241</v>
      </c>
      <c r="C9" s="410" t="s">
        <v>102</v>
      </c>
      <c r="D9" s="287">
        <v>19.2591</v>
      </c>
      <c r="E9" s="287"/>
      <c r="F9" s="287"/>
      <c r="G9" s="173"/>
      <c r="H9" s="174"/>
      <c r="I9" s="173"/>
      <c r="J9" s="174"/>
      <c r="L9" s="320"/>
      <c r="N9" s="172"/>
      <c r="BY9" s="172"/>
      <c r="BZ9" s="172"/>
    </row>
    <row r="10" spans="1:78">
      <c r="A10" s="428">
        <v>3</v>
      </c>
      <c r="B10" s="409" t="s">
        <v>242</v>
      </c>
      <c r="C10" s="410" t="s">
        <v>102</v>
      </c>
      <c r="D10" s="287">
        <v>602.77500000000009</v>
      </c>
      <c r="E10" s="287"/>
      <c r="F10" s="287"/>
      <c r="G10" s="173"/>
      <c r="H10" s="174"/>
      <c r="I10" s="173"/>
      <c r="J10" s="174"/>
      <c r="L10" s="320"/>
      <c r="N10" s="172"/>
      <c r="BY10" s="172"/>
      <c r="BZ10" s="172"/>
    </row>
    <row r="11" spans="1:78">
      <c r="A11" s="428">
        <v>4</v>
      </c>
      <c r="B11" s="409" t="s">
        <v>243</v>
      </c>
      <c r="C11" s="410" t="s">
        <v>102</v>
      </c>
      <c r="D11" s="287">
        <v>602.77500000000009</v>
      </c>
      <c r="E11" s="287"/>
      <c r="F11" s="287"/>
      <c r="G11" s="173"/>
      <c r="H11" s="174"/>
      <c r="I11" s="173"/>
      <c r="J11" s="174"/>
      <c r="L11" s="320"/>
      <c r="N11" s="172"/>
      <c r="BY11" s="172"/>
      <c r="BZ11" s="172"/>
    </row>
    <row r="12" spans="1:78">
      <c r="A12" s="428">
        <v>5</v>
      </c>
      <c r="B12" s="409" t="s">
        <v>244</v>
      </c>
      <c r="C12" s="410" t="s">
        <v>102</v>
      </c>
      <c r="D12" s="287">
        <v>602.77500000000009</v>
      </c>
      <c r="E12" s="287"/>
      <c r="F12" s="287"/>
      <c r="G12" s="173"/>
      <c r="H12" s="174"/>
      <c r="I12" s="173"/>
      <c r="J12" s="174"/>
      <c r="L12" s="320"/>
      <c r="N12" s="172"/>
      <c r="BY12" s="172"/>
      <c r="BZ12" s="172"/>
    </row>
    <row r="13" spans="1:78" ht="22.5">
      <c r="A13" s="428">
        <v>6</v>
      </c>
      <c r="B13" s="409" t="s">
        <v>245</v>
      </c>
      <c r="C13" s="410" t="s">
        <v>105</v>
      </c>
      <c r="D13" s="287">
        <v>8.9</v>
      </c>
      <c r="E13" s="287"/>
      <c r="F13" s="287"/>
      <c r="G13" s="173"/>
      <c r="H13" s="174"/>
      <c r="I13" s="173"/>
      <c r="J13" s="174"/>
      <c r="L13" s="320"/>
      <c r="N13" s="172"/>
      <c r="BY13" s="172"/>
      <c r="BZ13" s="172"/>
    </row>
    <row r="14" spans="1:78" ht="22.5">
      <c r="A14" s="428">
        <v>7</v>
      </c>
      <c r="B14" s="409" t="s">
        <v>246</v>
      </c>
      <c r="C14" s="410" t="s">
        <v>105</v>
      </c>
      <c r="D14" s="287">
        <v>23.299999999999997</v>
      </c>
      <c r="E14" s="287"/>
      <c r="F14" s="287"/>
      <c r="G14" s="173"/>
      <c r="H14" s="174"/>
      <c r="I14" s="173"/>
      <c r="J14" s="174"/>
      <c r="L14" s="320"/>
      <c r="N14" s="172"/>
      <c r="BY14" s="172"/>
      <c r="BZ14" s="172"/>
    </row>
    <row r="15" spans="1:78" ht="22.5">
      <c r="A15" s="428">
        <v>8</v>
      </c>
      <c r="B15" s="409" t="s">
        <v>247</v>
      </c>
      <c r="C15" s="410" t="s">
        <v>105</v>
      </c>
      <c r="D15" s="287">
        <v>61.9</v>
      </c>
      <c r="E15" s="287"/>
      <c r="F15" s="287"/>
      <c r="G15" s="173"/>
      <c r="H15" s="174"/>
      <c r="I15" s="173"/>
      <c r="J15" s="174"/>
      <c r="L15" s="320"/>
      <c r="N15" s="172"/>
      <c r="BY15" s="172"/>
      <c r="BZ15" s="172"/>
    </row>
    <row r="16" spans="1:78" ht="22.5">
      <c r="A16" s="428">
        <v>9</v>
      </c>
      <c r="B16" s="409" t="s">
        <v>248</v>
      </c>
      <c r="C16" s="410" t="s">
        <v>105</v>
      </c>
      <c r="D16" s="287">
        <v>36.450000000000003</v>
      </c>
      <c r="E16" s="287"/>
      <c r="F16" s="287"/>
      <c r="G16" s="173"/>
      <c r="H16" s="174"/>
      <c r="I16" s="173"/>
      <c r="J16" s="174"/>
      <c r="L16" s="320"/>
      <c r="N16" s="172"/>
      <c r="BY16" s="172"/>
      <c r="BZ16" s="172"/>
    </row>
    <row r="17" spans="1:78" ht="22.5">
      <c r="A17" s="428">
        <v>10</v>
      </c>
      <c r="B17" s="409" t="s">
        <v>249</v>
      </c>
      <c r="C17" s="410" t="s">
        <v>105</v>
      </c>
      <c r="D17" s="287">
        <v>24.200000000000003</v>
      </c>
      <c r="E17" s="287"/>
      <c r="F17" s="287"/>
      <c r="G17" s="173"/>
      <c r="H17" s="174"/>
      <c r="I17" s="173"/>
      <c r="J17" s="174"/>
      <c r="L17" s="320"/>
      <c r="N17" s="172"/>
      <c r="BY17" s="172"/>
      <c r="BZ17" s="172"/>
    </row>
    <row r="18" spans="1:78" ht="22.5">
      <c r="A18" s="428">
        <v>11</v>
      </c>
      <c r="B18" s="409" t="s">
        <v>149</v>
      </c>
      <c r="C18" s="410" t="s">
        <v>102</v>
      </c>
      <c r="D18" s="287">
        <v>641.97</v>
      </c>
      <c r="E18" s="287"/>
      <c r="F18" s="287"/>
      <c r="G18" s="173"/>
      <c r="H18" s="174"/>
      <c r="I18" s="173"/>
      <c r="J18" s="174"/>
      <c r="L18" s="320"/>
      <c r="N18" s="172"/>
      <c r="BY18" s="172"/>
      <c r="BZ18" s="172"/>
    </row>
    <row r="19" spans="1:78">
      <c r="A19" s="428">
        <v>12</v>
      </c>
      <c r="B19" s="409" t="s">
        <v>250</v>
      </c>
      <c r="C19" s="410" t="s">
        <v>134</v>
      </c>
      <c r="D19" s="287">
        <v>1</v>
      </c>
      <c r="E19" s="287"/>
      <c r="F19" s="287"/>
      <c r="G19" s="173"/>
      <c r="H19" s="174"/>
      <c r="I19" s="173"/>
      <c r="J19" s="174"/>
      <c r="L19" s="320"/>
      <c r="N19" s="172"/>
      <c r="BY19" s="172"/>
      <c r="BZ19" s="172"/>
    </row>
    <row r="20" spans="1:78" ht="22.5">
      <c r="A20" s="428">
        <v>13</v>
      </c>
      <c r="B20" s="409" t="s">
        <v>191</v>
      </c>
      <c r="C20" s="410" t="s">
        <v>102</v>
      </c>
      <c r="D20" s="287">
        <v>108.2</v>
      </c>
      <c r="E20" s="287"/>
      <c r="F20" s="287"/>
      <c r="G20" s="173"/>
      <c r="H20" s="174"/>
      <c r="I20" s="173"/>
      <c r="J20" s="174"/>
      <c r="L20" s="320"/>
      <c r="N20" s="172"/>
      <c r="BY20" s="172"/>
      <c r="BZ20" s="172"/>
    </row>
    <row r="21" spans="1:78">
      <c r="A21" s="428">
        <v>14</v>
      </c>
      <c r="B21" s="409" t="s">
        <v>179</v>
      </c>
      <c r="C21" s="410" t="s">
        <v>134</v>
      </c>
      <c r="D21" s="287">
        <v>1</v>
      </c>
      <c r="E21" s="287"/>
      <c r="F21" s="287"/>
      <c r="G21" s="173"/>
      <c r="H21" s="174"/>
      <c r="I21" s="173"/>
      <c r="J21" s="174"/>
      <c r="L21" s="320"/>
      <c r="N21" s="172"/>
      <c r="BY21" s="172"/>
      <c r="BZ21" s="172"/>
    </row>
    <row r="22" spans="1:78">
      <c r="A22" s="411" t="s">
        <v>110</v>
      </c>
      <c r="B22" s="412" t="s">
        <v>198</v>
      </c>
      <c r="C22" s="413"/>
      <c r="D22" s="328"/>
      <c r="E22" s="328"/>
      <c r="F22" s="329">
        <f>SUM(F7:F21)</f>
        <v>0</v>
      </c>
      <c r="G22" s="175"/>
      <c r="H22" s="176">
        <f>SUM(H7:H20)</f>
        <v>0.19901070000000001</v>
      </c>
      <c r="I22" s="175"/>
      <c r="J22" s="176">
        <f>SUM(J7:J20)</f>
        <v>0</v>
      </c>
      <c r="L22" s="320"/>
      <c r="N22" s="172"/>
      <c r="AY22" s="177"/>
      <c r="AZ22" s="177"/>
      <c r="BA22" s="177"/>
      <c r="BB22" s="177"/>
      <c r="BC22" s="177"/>
    </row>
    <row r="23" spans="1:78" s="209" customFormat="1">
      <c r="A23" s="414" t="s">
        <v>204</v>
      </c>
      <c r="B23" s="415"/>
      <c r="C23" s="415"/>
      <c r="D23" s="416"/>
      <c r="E23" s="255"/>
      <c r="F23" s="222">
        <f>F22</f>
        <v>0</v>
      </c>
      <c r="G23" s="221"/>
      <c r="H23" s="256"/>
      <c r="I23" s="221"/>
      <c r="J23" s="256"/>
      <c r="AY23" s="257"/>
      <c r="AZ23" s="257"/>
      <c r="BA23" s="257"/>
      <c r="BB23" s="257"/>
      <c r="BC23" s="257"/>
    </row>
    <row r="24" spans="1:78">
      <c r="A24" s="387"/>
      <c r="B24" s="387"/>
      <c r="C24" s="387"/>
      <c r="D24" s="408"/>
      <c r="E24" s="387"/>
      <c r="F24" s="387"/>
    </row>
    <row r="25" spans="1:78">
      <c r="A25" s="387"/>
      <c r="B25" s="387"/>
      <c r="C25" s="387"/>
      <c r="D25" s="387"/>
      <c r="E25" s="387"/>
      <c r="F25" s="387"/>
    </row>
    <row r="45" spans="1:6">
      <c r="A45" s="205"/>
      <c r="B45" s="205"/>
      <c r="C45" s="205"/>
      <c r="D45" s="205"/>
      <c r="E45" s="205"/>
      <c r="F45" s="205"/>
    </row>
    <row r="46" spans="1:6">
      <c r="A46" s="205"/>
      <c r="B46" s="205"/>
      <c r="C46" s="205"/>
      <c r="D46" s="205"/>
      <c r="E46" s="205"/>
      <c r="F46" s="205"/>
    </row>
    <row r="47" spans="1:6">
      <c r="A47" s="205"/>
      <c r="B47" s="205"/>
      <c r="C47" s="205"/>
      <c r="D47" s="205"/>
      <c r="E47" s="205"/>
      <c r="F47" s="205"/>
    </row>
    <row r="48" spans="1:6">
      <c r="A48" s="205"/>
      <c r="B48" s="205"/>
      <c r="C48" s="205"/>
      <c r="D48" s="205"/>
      <c r="E48" s="205"/>
      <c r="F48" s="205"/>
    </row>
    <row r="80" spans="1:1">
      <c r="A80" s="178"/>
    </row>
    <row r="81" spans="1:6">
      <c r="A81" s="205"/>
      <c r="B81" s="206"/>
      <c r="C81" s="206"/>
      <c r="D81" s="207"/>
      <c r="E81" s="206"/>
      <c r="F81" s="208"/>
    </row>
    <row r="82" spans="1:6">
      <c r="A82" s="179"/>
      <c r="B82" s="205"/>
      <c r="C82" s="205"/>
      <c r="D82" s="205"/>
      <c r="E82" s="205"/>
      <c r="F82" s="205"/>
    </row>
    <row r="83" spans="1:6">
      <c r="A83" s="205"/>
      <c r="B83" s="205"/>
      <c r="C83" s="205"/>
      <c r="D83" s="205"/>
      <c r="E83" s="205"/>
      <c r="F83" s="205"/>
    </row>
    <row r="84" spans="1:6">
      <c r="A84" s="205"/>
      <c r="B84" s="205"/>
      <c r="C84" s="205"/>
      <c r="D84" s="205"/>
      <c r="E84" s="205"/>
      <c r="F84" s="205"/>
    </row>
    <row r="85" spans="1:6">
      <c r="A85" s="205"/>
      <c r="B85" s="205"/>
      <c r="C85" s="205"/>
      <c r="D85" s="205"/>
      <c r="E85" s="205"/>
      <c r="F85" s="205"/>
    </row>
    <row r="86" spans="1:6">
      <c r="A86" s="205"/>
      <c r="B86" s="205"/>
      <c r="C86" s="205"/>
      <c r="D86" s="205"/>
      <c r="E86" s="205"/>
      <c r="F86" s="205"/>
    </row>
    <row r="87" spans="1:6">
      <c r="A87" s="205"/>
      <c r="B87" s="205"/>
      <c r="C87" s="205"/>
      <c r="D87" s="205"/>
      <c r="E87" s="205"/>
      <c r="F87" s="205"/>
    </row>
    <row r="88" spans="1:6">
      <c r="A88" s="205"/>
      <c r="B88" s="205"/>
      <c r="C88" s="205"/>
      <c r="D88" s="205"/>
      <c r="E88" s="205"/>
      <c r="F88" s="205"/>
    </row>
    <row r="89" spans="1:6">
      <c r="A89" s="205"/>
      <c r="B89" s="205"/>
      <c r="C89" s="205"/>
      <c r="D89" s="205"/>
      <c r="E89" s="205"/>
      <c r="F89" s="205"/>
    </row>
    <row r="90" spans="1:6">
      <c r="A90" s="205"/>
      <c r="B90" s="205"/>
      <c r="C90" s="205"/>
      <c r="D90" s="205"/>
      <c r="E90" s="205"/>
      <c r="F90" s="205"/>
    </row>
    <row r="91" spans="1:6">
      <c r="A91" s="205"/>
      <c r="B91" s="205"/>
      <c r="C91" s="205"/>
      <c r="D91" s="205"/>
      <c r="E91" s="205"/>
      <c r="F91" s="205"/>
    </row>
    <row r="92" spans="1:6">
      <c r="A92" s="205"/>
      <c r="B92" s="205"/>
      <c r="C92" s="205"/>
      <c r="D92" s="205"/>
      <c r="E92" s="205"/>
      <c r="F92" s="205"/>
    </row>
    <row r="93" spans="1:6">
      <c r="A93" s="205"/>
      <c r="B93" s="205"/>
      <c r="C93" s="205"/>
      <c r="D93" s="205"/>
      <c r="E93" s="205"/>
      <c r="F93" s="205"/>
    </row>
    <row r="94" spans="1:6">
      <c r="A94" s="205"/>
      <c r="B94" s="205"/>
      <c r="C94" s="205"/>
      <c r="D94" s="205"/>
      <c r="E94" s="205"/>
      <c r="F94" s="205"/>
    </row>
  </sheetData>
  <mergeCells count="3">
    <mergeCell ref="A1:F1"/>
    <mergeCell ref="D4:F4"/>
    <mergeCell ref="A23:D23"/>
  </mergeCells>
  <pageMargins left="0.7" right="0.7" top="0.78740157499999996" bottom="0.78740157499999996" header="0.3" footer="0.3"/>
  <pageSetup paperSize="9" scale="90" orientation="portrait" horizontalDpi="0" verticalDpi="0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28</vt:i4>
      </vt:variant>
    </vt:vector>
  </HeadingPairs>
  <TitlesOfParts>
    <vt:vector size="35" baseType="lpstr">
      <vt:lpstr>Stavba</vt:lpstr>
      <vt:lpstr>SO 01 KL</vt:lpstr>
      <vt:lpstr>SO01Fasáda</vt:lpstr>
      <vt:lpstr>SO 02 KL</vt:lpstr>
      <vt:lpstr>SO02Okna</vt:lpstr>
      <vt:lpstr>SO 03 KL (2)</vt:lpstr>
      <vt:lpstr>Střecha</vt:lpstr>
      <vt:lpstr>CelkemObjekty</vt:lpstr>
      <vt:lpstr>CisloStavby</vt:lpstr>
      <vt:lpstr>dadresa</vt:lpstr>
      <vt:lpstr>DIČ</vt:lpstr>
      <vt:lpstr>dmisto</vt:lpstr>
      <vt:lpstr>dpsc</vt:lpstr>
      <vt:lpstr>IČO</vt:lpstr>
      <vt:lpstr>NazevObjektu</vt:lpstr>
      <vt:lpstr>NazevStavby</vt:lpstr>
      <vt:lpstr>SO01Fasáda!Názvy_tisku</vt:lpstr>
      <vt:lpstr>SO02Okna!Názvy_tisku</vt:lpstr>
      <vt:lpstr>Objednatel</vt:lpstr>
      <vt:lpstr>Objekt</vt:lpstr>
      <vt:lpstr>'SO 01 KL'!Oblast_tisku</vt:lpstr>
      <vt:lpstr>'SO 02 KL'!Oblast_tisku</vt:lpstr>
      <vt:lpstr>'SO 03 KL (2)'!Oblast_tisku</vt:lpstr>
      <vt:lpstr>SO01Fasáda!Oblast_tisku</vt:lpstr>
      <vt:lpstr>SO02Okna!Oblast_tisku</vt:lpstr>
      <vt:lpstr>Stavba!Oblast_tisku</vt:lpstr>
      <vt:lpstr>odic</vt:lpstr>
      <vt:lpstr>oico</vt:lpstr>
      <vt:lpstr>omisto</vt:lpstr>
      <vt:lpstr>onazev</vt:lpstr>
      <vt:lpstr>opsc</vt:lpstr>
      <vt:lpstr>SazbaDPH1</vt:lpstr>
      <vt:lpstr>SazbaDPH2</vt:lpstr>
      <vt:lpstr>StavbaCelkem</vt:lpstr>
      <vt:lpstr>Zhotovitel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PHolbova</cp:lastModifiedBy>
  <cp:lastPrinted>2014-06-09T07:37:36Z</cp:lastPrinted>
  <dcterms:created xsi:type="dcterms:W3CDTF">2012-07-03T08:16:06Z</dcterms:created>
  <dcterms:modified xsi:type="dcterms:W3CDTF">2014-06-09T08:04:57Z</dcterms:modified>
</cp:coreProperties>
</file>