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D:\Rozpočty Petr Dostál\202321 Revitalizace prostoru před domem služeb Bolatice\zpracováno\"/>
    </mc:Choice>
  </mc:AlternateContent>
  <xr:revisionPtr revIDLastSave="0" documentId="13_ncr:1_{C93929A2-C43E-491E-8144-7CA563188C02}" xr6:coauthVersionLast="47" xr6:coauthVersionMax="47" xr10:uidLastSave="{00000000-0000-0000-0000-000000000000}"/>
  <bookViews>
    <workbookView xWindow="28680" yWindow="-120" windowWidth="29040" windowHeight="16440" tabRatio="783" xr2:uid="{00000000-000D-0000-FFFF-FFFF00000000}"/>
  </bookViews>
  <sheets>
    <sheet name="Rekapitulace stavby" sheetId="1" r:id="rId1"/>
    <sheet name="SO 01 - Zpevněné plochy" sheetId="2" r:id="rId2"/>
    <sheet name="SO 02 - Stavební objekty" sheetId="3" r:id="rId3"/>
    <sheet name="SO 03 - Kanalizace, vodovod" sheetId="4" r:id="rId4"/>
    <sheet name="SO 04 - Veřejné osvětlení" sheetId="5" r:id="rId5"/>
    <sheet name="OST - Ostatní a vedlejší ..." sheetId="6" r:id="rId6"/>
    <sheet name="Seznam figur" sheetId="7" state="hidden" r:id="rId7"/>
  </sheets>
  <definedNames>
    <definedName name="_xlnm._FilterDatabase" localSheetId="5" hidden="1">'OST - Ostatní a vedlejší ...'!$C$119:$K$129</definedName>
    <definedName name="_xlnm._FilterDatabase" localSheetId="1" hidden="1">'SO 01 - Zpevněné plochy'!$C$123:$K$236</definedName>
    <definedName name="_xlnm._FilterDatabase" localSheetId="2" hidden="1">'SO 02 - Stavební objekty'!$C$127:$K$361</definedName>
    <definedName name="_xlnm._FilterDatabase" localSheetId="3" hidden="1">'SO 03 - Kanalizace, vodovod'!$C$124:$K$321</definedName>
    <definedName name="_xlnm._FilterDatabase" localSheetId="4" hidden="1">'SO 04 - Veřejné osvětlení'!$C$125:$K$171</definedName>
    <definedName name="_xlnm.Print_Titles" localSheetId="5">'OST - Ostatní a vedlejší ...'!$119:$119</definedName>
    <definedName name="_xlnm.Print_Titles" localSheetId="0">'Rekapitulace stavby'!$92:$92</definedName>
    <definedName name="_xlnm.Print_Titles" localSheetId="6">'Seznam figur'!$9:$9</definedName>
    <definedName name="_xlnm.Print_Titles" localSheetId="1">'SO 01 - Zpevněné plochy'!$123:$123</definedName>
    <definedName name="_xlnm.Print_Titles" localSheetId="2">'SO 02 - Stavební objekty'!$127:$127</definedName>
    <definedName name="_xlnm.Print_Titles" localSheetId="3">'SO 03 - Kanalizace, vodovod'!$124:$124</definedName>
    <definedName name="_xlnm.Print_Titles" localSheetId="4">'SO 04 - Veřejné osvětlení'!$125:$125</definedName>
    <definedName name="_xlnm.Print_Area" localSheetId="5">'OST - Ostatní a vedlejší ...'!$C$4:$J$76,'OST - Ostatní a vedlejší ...'!$C$82:$J$101,'OST - Ostatní a vedlejší ...'!$C$107:$J$129</definedName>
    <definedName name="_xlnm.Print_Area" localSheetId="0">'Rekapitulace stavby'!$D$4:$AO$76,'Rekapitulace stavby'!$C$82:$AQ$100</definedName>
    <definedName name="_xlnm.Print_Area" localSheetId="6">'Seznam figur'!$C$4:$G$219</definedName>
    <definedName name="_xlnm.Print_Area" localSheetId="1">'SO 01 - Zpevněné plochy'!$C$4:$J$76,'SO 01 - Zpevněné plochy'!$C$82:$J$105,'SO 01 - Zpevněné plochy'!$C$111:$J$236</definedName>
    <definedName name="_xlnm.Print_Area" localSheetId="2">'SO 02 - Stavební objekty'!$C$4:$J$76,'SO 02 - Stavební objekty'!$C$82:$J$109,'SO 02 - Stavební objekty'!$C$115:$J$361</definedName>
    <definedName name="_xlnm.Print_Area" localSheetId="3">'SO 03 - Kanalizace, vodovod'!$C$4:$J$76,'SO 03 - Kanalizace, vodovod'!$C$82:$J$106,'SO 03 - Kanalizace, vodovod'!$C$112:$J$321</definedName>
    <definedName name="_xlnm.Print_Area" localSheetId="4">'SO 04 - Veřejné osvětlení'!$C$4:$J$76,'SO 04 - Veřejné osvětlení'!$C$82:$J$107,'SO 04 - Veřejné osvětlení'!$C$113:$J$171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J37" i="6"/>
  <c r="J36" i="6"/>
  <c r="AY99" i="1" s="1"/>
  <c r="J35" i="6"/>
  <c r="AX99" i="1"/>
  <c r="BI129" i="6"/>
  <c r="BH129" i="6"/>
  <c r="BG129" i="6"/>
  <c r="BF129" i="6"/>
  <c r="T129" i="6"/>
  <c r="T128" i="6" s="1"/>
  <c r="R129" i="6"/>
  <c r="R128" i="6"/>
  <c r="P129" i="6"/>
  <c r="P128" i="6" s="1"/>
  <c r="BI127" i="6"/>
  <c r="BH127" i="6"/>
  <c r="BG127" i="6"/>
  <c r="BF127" i="6"/>
  <c r="T127" i="6"/>
  <c r="T126" i="6"/>
  <c r="R127" i="6"/>
  <c r="R126" i="6" s="1"/>
  <c r="P127" i="6"/>
  <c r="P126" i="6" s="1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P122" i="6" s="1"/>
  <c r="J117" i="6"/>
  <c r="J116" i="6"/>
  <c r="F116" i="6"/>
  <c r="F114" i="6"/>
  <c r="E112" i="6"/>
  <c r="J92" i="6"/>
  <c r="J91" i="6"/>
  <c r="F91" i="6"/>
  <c r="F89" i="6"/>
  <c r="E87" i="6"/>
  <c r="J18" i="6"/>
  <c r="E18" i="6"/>
  <c r="F117" i="6" s="1"/>
  <c r="J17" i="6"/>
  <c r="J12" i="6"/>
  <c r="J89" i="6"/>
  <c r="E7" i="6"/>
  <c r="E85" i="6" s="1"/>
  <c r="J37" i="5"/>
  <c r="J36" i="5"/>
  <c r="AY98" i="1" s="1"/>
  <c r="J35" i="5"/>
  <c r="AX98" i="1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1" i="5"/>
  <c r="BH141" i="5"/>
  <c r="BG141" i="5"/>
  <c r="BF141" i="5"/>
  <c r="T141" i="5"/>
  <c r="T140" i="5"/>
  <c r="R141" i="5"/>
  <c r="R140" i="5"/>
  <c r="P141" i="5"/>
  <c r="P140" i="5" s="1"/>
  <c r="BI139" i="5"/>
  <c r="BH139" i="5"/>
  <c r="BG139" i="5"/>
  <c r="BF139" i="5"/>
  <c r="T139" i="5"/>
  <c r="T138" i="5"/>
  <c r="R139" i="5"/>
  <c r="R138" i="5" s="1"/>
  <c r="P139" i="5"/>
  <c r="P138" i="5" s="1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2" i="5"/>
  <c r="BH132" i="5"/>
  <c r="BG132" i="5"/>
  <c r="BF132" i="5"/>
  <c r="T132" i="5"/>
  <c r="R132" i="5"/>
  <c r="P132" i="5"/>
  <c r="BI129" i="5"/>
  <c r="BH129" i="5"/>
  <c r="BG129" i="5"/>
  <c r="BF129" i="5"/>
  <c r="T129" i="5"/>
  <c r="T128" i="5" s="1"/>
  <c r="R129" i="5"/>
  <c r="R128" i="5"/>
  <c r="P129" i="5"/>
  <c r="P128" i="5" s="1"/>
  <c r="J123" i="5"/>
  <c r="J122" i="5"/>
  <c r="F122" i="5"/>
  <c r="F120" i="5"/>
  <c r="E118" i="5"/>
  <c r="J92" i="5"/>
  <c r="J91" i="5"/>
  <c r="F91" i="5"/>
  <c r="F89" i="5"/>
  <c r="E87" i="5"/>
  <c r="J18" i="5"/>
  <c r="E18" i="5"/>
  <c r="F123" i="5"/>
  <c r="J17" i="5"/>
  <c r="J12" i="5"/>
  <c r="J120" i="5" s="1"/>
  <c r="E7" i="5"/>
  <c r="E116" i="5"/>
  <c r="J37" i="4"/>
  <c r="J36" i="4"/>
  <c r="AY97" i="1"/>
  <c r="J35" i="4"/>
  <c r="AX97" i="1" s="1"/>
  <c r="BI308" i="4"/>
  <c r="BH308" i="4"/>
  <c r="BG308" i="4"/>
  <c r="BF308" i="4"/>
  <c r="T308" i="4"/>
  <c r="T307" i="4"/>
  <c r="R308" i="4"/>
  <c r="R307" i="4" s="1"/>
  <c r="P308" i="4"/>
  <c r="P307" i="4"/>
  <c r="BI306" i="4"/>
  <c r="BH306" i="4"/>
  <c r="BG306" i="4"/>
  <c r="BF306" i="4"/>
  <c r="T306" i="4"/>
  <c r="T305" i="4" s="1"/>
  <c r="R306" i="4"/>
  <c r="R305" i="4"/>
  <c r="P306" i="4"/>
  <c r="P305" i="4" s="1"/>
  <c r="BI301" i="4"/>
  <c r="BH301" i="4"/>
  <c r="BG301" i="4"/>
  <c r="BF301" i="4"/>
  <c r="T301" i="4"/>
  <c r="R301" i="4"/>
  <c r="P301" i="4"/>
  <c r="BI298" i="4"/>
  <c r="BH298" i="4"/>
  <c r="BG298" i="4"/>
  <c r="BF298" i="4"/>
  <c r="T298" i="4"/>
  <c r="R298" i="4"/>
  <c r="P298" i="4"/>
  <c r="BI296" i="4"/>
  <c r="BH296" i="4"/>
  <c r="BG296" i="4"/>
  <c r="BF296" i="4"/>
  <c r="T296" i="4"/>
  <c r="R296" i="4"/>
  <c r="P296" i="4"/>
  <c r="BI295" i="4"/>
  <c r="BH295" i="4"/>
  <c r="BG295" i="4"/>
  <c r="BF295" i="4"/>
  <c r="T295" i="4"/>
  <c r="R295" i="4"/>
  <c r="P295" i="4"/>
  <c r="BI294" i="4"/>
  <c r="BH294" i="4"/>
  <c r="BG294" i="4"/>
  <c r="BF294" i="4"/>
  <c r="T294" i="4"/>
  <c r="R294" i="4"/>
  <c r="P294" i="4"/>
  <c r="BI293" i="4"/>
  <c r="BH293" i="4"/>
  <c r="BG293" i="4"/>
  <c r="BF293" i="4"/>
  <c r="T293" i="4"/>
  <c r="R293" i="4"/>
  <c r="P293" i="4"/>
  <c r="BI292" i="4"/>
  <c r="BH292" i="4"/>
  <c r="BG292" i="4"/>
  <c r="BF292" i="4"/>
  <c r="T292" i="4"/>
  <c r="R292" i="4"/>
  <c r="P292" i="4"/>
  <c r="BI291" i="4"/>
  <c r="BH291" i="4"/>
  <c r="BG291" i="4"/>
  <c r="BF291" i="4"/>
  <c r="T291" i="4"/>
  <c r="R291" i="4"/>
  <c r="P291" i="4"/>
  <c r="BI290" i="4"/>
  <c r="BH290" i="4"/>
  <c r="BG290" i="4"/>
  <c r="BF290" i="4"/>
  <c r="T290" i="4"/>
  <c r="R290" i="4"/>
  <c r="P290" i="4"/>
  <c r="BI289" i="4"/>
  <c r="BH289" i="4"/>
  <c r="BG289" i="4"/>
  <c r="BF289" i="4"/>
  <c r="T289" i="4"/>
  <c r="R289" i="4"/>
  <c r="P289" i="4"/>
  <c r="BI288" i="4"/>
  <c r="BH288" i="4"/>
  <c r="BG288" i="4"/>
  <c r="BF288" i="4"/>
  <c r="T288" i="4"/>
  <c r="R288" i="4"/>
  <c r="P288" i="4"/>
  <c r="BI287" i="4"/>
  <c r="BH287" i="4"/>
  <c r="BG287" i="4"/>
  <c r="BF287" i="4"/>
  <c r="T287" i="4"/>
  <c r="R287" i="4"/>
  <c r="P287" i="4"/>
  <c r="BI286" i="4"/>
  <c r="BH286" i="4"/>
  <c r="BG286" i="4"/>
  <c r="BF286" i="4"/>
  <c r="T286" i="4"/>
  <c r="R286" i="4"/>
  <c r="P286" i="4"/>
  <c r="BI285" i="4"/>
  <c r="BH285" i="4"/>
  <c r="BG285" i="4"/>
  <c r="BF285" i="4"/>
  <c r="T285" i="4"/>
  <c r="R285" i="4"/>
  <c r="P285" i="4"/>
  <c r="BI284" i="4"/>
  <c r="BH284" i="4"/>
  <c r="BG284" i="4"/>
  <c r="BF284" i="4"/>
  <c r="T284" i="4"/>
  <c r="R284" i="4"/>
  <c r="P284" i="4"/>
  <c r="BI283" i="4"/>
  <c r="BH283" i="4"/>
  <c r="BG283" i="4"/>
  <c r="BF283" i="4"/>
  <c r="T283" i="4"/>
  <c r="R283" i="4"/>
  <c r="P283" i="4"/>
  <c r="BI282" i="4"/>
  <c r="BH282" i="4"/>
  <c r="BG282" i="4"/>
  <c r="BF282" i="4"/>
  <c r="T282" i="4"/>
  <c r="R282" i="4"/>
  <c r="P282" i="4"/>
  <c r="BI280" i="4"/>
  <c r="BH280" i="4"/>
  <c r="BG280" i="4"/>
  <c r="BF280" i="4"/>
  <c r="T280" i="4"/>
  <c r="R280" i="4"/>
  <c r="P280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6" i="4"/>
  <c r="BH276" i="4"/>
  <c r="BG276" i="4"/>
  <c r="BF276" i="4"/>
  <c r="T276" i="4"/>
  <c r="R276" i="4"/>
  <c r="P276" i="4"/>
  <c r="BI275" i="4"/>
  <c r="BH275" i="4"/>
  <c r="BG275" i="4"/>
  <c r="BF275" i="4"/>
  <c r="T275" i="4"/>
  <c r="R275" i="4"/>
  <c r="P275" i="4"/>
  <c r="BI274" i="4"/>
  <c r="BH274" i="4"/>
  <c r="BG274" i="4"/>
  <c r="BF274" i="4"/>
  <c r="T274" i="4"/>
  <c r="R274" i="4"/>
  <c r="P274" i="4"/>
  <c r="BI273" i="4"/>
  <c r="BH273" i="4"/>
  <c r="BG273" i="4"/>
  <c r="BF273" i="4"/>
  <c r="T273" i="4"/>
  <c r="R273" i="4"/>
  <c r="P273" i="4"/>
  <c r="BI272" i="4"/>
  <c r="BH272" i="4"/>
  <c r="BG272" i="4"/>
  <c r="BF272" i="4"/>
  <c r="T272" i="4"/>
  <c r="R272" i="4"/>
  <c r="P272" i="4"/>
  <c r="BI271" i="4"/>
  <c r="BH271" i="4"/>
  <c r="BG271" i="4"/>
  <c r="BF271" i="4"/>
  <c r="T271" i="4"/>
  <c r="R271" i="4"/>
  <c r="P271" i="4"/>
  <c r="BI270" i="4"/>
  <c r="BH270" i="4"/>
  <c r="BG270" i="4"/>
  <c r="BF270" i="4"/>
  <c r="T270" i="4"/>
  <c r="R270" i="4"/>
  <c r="P270" i="4"/>
  <c r="BI269" i="4"/>
  <c r="BH269" i="4"/>
  <c r="BG269" i="4"/>
  <c r="BF269" i="4"/>
  <c r="T269" i="4"/>
  <c r="R269" i="4"/>
  <c r="P269" i="4"/>
  <c r="BI268" i="4"/>
  <c r="BH268" i="4"/>
  <c r="BG268" i="4"/>
  <c r="BF268" i="4"/>
  <c r="T268" i="4"/>
  <c r="R268" i="4"/>
  <c r="P268" i="4"/>
  <c r="BI267" i="4"/>
  <c r="BH267" i="4"/>
  <c r="BG267" i="4"/>
  <c r="BF267" i="4"/>
  <c r="T267" i="4"/>
  <c r="R267" i="4"/>
  <c r="P267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62" i="4"/>
  <c r="BH262" i="4"/>
  <c r="BG262" i="4"/>
  <c r="BF262" i="4"/>
  <c r="T262" i="4"/>
  <c r="R262" i="4"/>
  <c r="P262" i="4"/>
  <c r="BI261" i="4"/>
  <c r="BH261" i="4"/>
  <c r="BG261" i="4"/>
  <c r="BF261" i="4"/>
  <c r="T261" i="4"/>
  <c r="R261" i="4"/>
  <c r="P261" i="4"/>
  <c r="BI260" i="4"/>
  <c r="BH260" i="4"/>
  <c r="BG260" i="4"/>
  <c r="BF260" i="4"/>
  <c r="T260" i="4"/>
  <c r="R260" i="4"/>
  <c r="P260" i="4"/>
  <c r="BI259" i="4"/>
  <c r="BH259" i="4"/>
  <c r="BG259" i="4"/>
  <c r="BF259" i="4"/>
  <c r="T259" i="4"/>
  <c r="R259" i="4"/>
  <c r="P259" i="4"/>
  <c r="BI258" i="4"/>
  <c r="BH258" i="4"/>
  <c r="BG258" i="4"/>
  <c r="BF258" i="4"/>
  <c r="T258" i="4"/>
  <c r="R258" i="4"/>
  <c r="P258" i="4"/>
  <c r="BI257" i="4"/>
  <c r="BH257" i="4"/>
  <c r="BG257" i="4"/>
  <c r="BF257" i="4"/>
  <c r="T257" i="4"/>
  <c r="R257" i="4"/>
  <c r="P257" i="4"/>
  <c r="BI256" i="4"/>
  <c r="BH256" i="4"/>
  <c r="BG256" i="4"/>
  <c r="BF256" i="4"/>
  <c r="T256" i="4"/>
  <c r="R256" i="4"/>
  <c r="P256" i="4"/>
  <c r="BI255" i="4"/>
  <c r="BH255" i="4"/>
  <c r="BG255" i="4"/>
  <c r="BF255" i="4"/>
  <c r="T255" i="4"/>
  <c r="R255" i="4"/>
  <c r="P255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52" i="4"/>
  <c r="BH252" i="4"/>
  <c r="BG252" i="4"/>
  <c r="BF252" i="4"/>
  <c r="T252" i="4"/>
  <c r="R252" i="4"/>
  <c r="P252" i="4"/>
  <c r="BI251" i="4"/>
  <c r="BH251" i="4"/>
  <c r="BG251" i="4"/>
  <c r="BF251" i="4"/>
  <c r="T251" i="4"/>
  <c r="R251" i="4"/>
  <c r="P251" i="4"/>
  <c r="BI250" i="4"/>
  <c r="BH250" i="4"/>
  <c r="BG250" i="4"/>
  <c r="BF250" i="4"/>
  <c r="T250" i="4"/>
  <c r="R250" i="4"/>
  <c r="P250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47" i="4"/>
  <c r="BH247" i="4"/>
  <c r="BG247" i="4"/>
  <c r="BF247" i="4"/>
  <c r="T247" i="4"/>
  <c r="R247" i="4"/>
  <c r="P247" i="4"/>
  <c r="BI246" i="4"/>
  <c r="BH246" i="4"/>
  <c r="BG246" i="4"/>
  <c r="BF246" i="4"/>
  <c r="T246" i="4"/>
  <c r="R246" i="4"/>
  <c r="P246" i="4"/>
  <c r="BI245" i="4"/>
  <c r="BH245" i="4"/>
  <c r="BG245" i="4"/>
  <c r="BF245" i="4"/>
  <c r="T245" i="4"/>
  <c r="R245" i="4"/>
  <c r="P245" i="4"/>
  <c r="BI244" i="4"/>
  <c r="BH244" i="4"/>
  <c r="BG244" i="4"/>
  <c r="BF244" i="4"/>
  <c r="T244" i="4"/>
  <c r="R244" i="4"/>
  <c r="P244" i="4"/>
  <c r="BI243" i="4"/>
  <c r="BH243" i="4"/>
  <c r="BG243" i="4"/>
  <c r="BF243" i="4"/>
  <c r="T243" i="4"/>
  <c r="R243" i="4"/>
  <c r="P243" i="4"/>
  <c r="BI242" i="4"/>
  <c r="BH242" i="4"/>
  <c r="BG242" i="4"/>
  <c r="BF242" i="4"/>
  <c r="T242" i="4"/>
  <c r="R242" i="4"/>
  <c r="P242" i="4"/>
  <c r="BI225" i="4"/>
  <c r="BH225" i="4"/>
  <c r="BG225" i="4"/>
  <c r="BF225" i="4"/>
  <c r="T225" i="4"/>
  <c r="R225" i="4"/>
  <c r="P225" i="4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20" i="4"/>
  <c r="BH220" i="4"/>
  <c r="BG220" i="4"/>
  <c r="BF220" i="4"/>
  <c r="T220" i="4"/>
  <c r="R220" i="4"/>
  <c r="P220" i="4"/>
  <c r="BI217" i="4"/>
  <c r="BH217" i="4"/>
  <c r="BG217" i="4"/>
  <c r="BF217" i="4"/>
  <c r="T217" i="4"/>
  <c r="R217" i="4"/>
  <c r="P217" i="4"/>
  <c r="BI210" i="4"/>
  <c r="BH210" i="4"/>
  <c r="BG210" i="4"/>
  <c r="BF210" i="4"/>
  <c r="T210" i="4"/>
  <c r="R210" i="4"/>
  <c r="P210" i="4"/>
  <c r="BI208" i="4"/>
  <c r="BH208" i="4"/>
  <c r="BG208" i="4"/>
  <c r="BF208" i="4"/>
  <c r="T208" i="4"/>
  <c r="R208" i="4"/>
  <c r="P208" i="4"/>
  <c r="BI202" i="4"/>
  <c r="BH202" i="4"/>
  <c r="BG202" i="4"/>
  <c r="BF202" i="4"/>
  <c r="T202" i="4"/>
  <c r="R202" i="4"/>
  <c r="P202" i="4"/>
  <c r="BI200" i="4"/>
  <c r="BH200" i="4"/>
  <c r="BG200" i="4"/>
  <c r="BF200" i="4"/>
  <c r="T200" i="4"/>
  <c r="R200" i="4"/>
  <c r="P200" i="4"/>
  <c r="BI198" i="4"/>
  <c r="BH198" i="4"/>
  <c r="BG198" i="4"/>
  <c r="BF198" i="4"/>
  <c r="T198" i="4"/>
  <c r="R198" i="4"/>
  <c r="P198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7" i="4"/>
  <c r="BH187" i="4"/>
  <c r="BG187" i="4"/>
  <c r="BF187" i="4"/>
  <c r="T187" i="4"/>
  <c r="R187" i="4"/>
  <c r="P187" i="4"/>
  <c r="BI185" i="4"/>
  <c r="BH185" i="4"/>
  <c r="BG185" i="4"/>
  <c r="BF185" i="4"/>
  <c r="T185" i="4"/>
  <c r="R185" i="4"/>
  <c r="P185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J122" i="4"/>
  <c r="J121" i="4"/>
  <c r="F121" i="4"/>
  <c r="F119" i="4"/>
  <c r="E117" i="4"/>
  <c r="J92" i="4"/>
  <c r="J91" i="4"/>
  <c r="F91" i="4"/>
  <c r="F89" i="4"/>
  <c r="E87" i="4"/>
  <c r="J18" i="4"/>
  <c r="E18" i="4"/>
  <c r="F92" i="4" s="1"/>
  <c r="J17" i="4"/>
  <c r="J12" i="4"/>
  <c r="J89" i="4" s="1"/>
  <c r="E7" i="4"/>
  <c r="E115" i="4"/>
  <c r="J37" i="3"/>
  <c r="J36" i="3"/>
  <c r="AY96" i="1"/>
  <c r="J35" i="3"/>
  <c r="AX96" i="1"/>
  <c r="BI360" i="3"/>
  <c r="BH360" i="3"/>
  <c r="BG360" i="3"/>
  <c r="BF360" i="3"/>
  <c r="T360" i="3"/>
  <c r="T359" i="3"/>
  <c r="R360" i="3"/>
  <c r="R359" i="3"/>
  <c r="P360" i="3"/>
  <c r="P359" i="3"/>
  <c r="BI358" i="3"/>
  <c r="BH358" i="3"/>
  <c r="BG358" i="3"/>
  <c r="BF358" i="3"/>
  <c r="T358" i="3"/>
  <c r="R358" i="3"/>
  <c r="P358" i="3"/>
  <c r="BI357" i="3"/>
  <c r="BH357" i="3"/>
  <c r="BG357" i="3"/>
  <c r="BF357" i="3"/>
  <c r="T357" i="3"/>
  <c r="R357" i="3"/>
  <c r="P357" i="3"/>
  <c r="BI353" i="3"/>
  <c r="BH353" i="3"/>
  <c r="BG353" i="3"/>
  <c r="BF353" i="3"/>
  <c r="T353" i="3"/>
  <c r="R353" i="3"/>
  <c r="P353" i="3"/>
  <c r="BI351" i="3"/>
  <c r="BH351" i="3"/>
  <c r="BG351" i="3"/>
  <c r="BF351" i="3"/>
  <c r="T351" i="3"/>
  <c r="R351" i="3"/>
  <c r="P351" i="3"/>
  <c r="BI347" i="3"/>
  <c r="BH347" i="3"/>
  <c r="BG347" i="3"/>
  <c r="BF347" i="3"/>
  <c r="T347" i="3"/>
  <c r="R347" i="3"/>
  <c r="P347" i="3"/>
  <c r="BI345" i="3"/>
  <c r="BH345" i="3"/>
  <c r="BG345" i="3"/>
  <c r="BF345" i="3"/>
  <c r="T345" i="3"/>
  <c r="R345" i="3"/>
  <c r="P345" i="3"/>
  <c r="BI341" i="3"/>
  <c r="BH341" i="3"/>
  <c r="BG341" i="3"/>
  <c r="BF341" i="3"/>
  <c r="T341" i="3"/>
  <c r="R341" i="3"/>
  <c r="P341" i="3"/>
  <c r="BI338" i="3"/>
  <c r="BH338" i="3"/>
  <c r="BG338" i="3"/>
  <c r="BF338" i="3"/>
  <c r="T338" i="3"/>
  <c r="R338" i="3"/>
  <c r="P338" i="3"/>
  <c r="BI334" i="3"/>
  <c r="BH334" i="3"/>
  <c r="BG334" i="3"/>
  <c r="BF334" i="3"/>
  <c r="T334" i="3"/>
  <c r="R334" i="3"/>
  <c r="P334" i="3"/>
  <c r="BI331" i="3"/>
  <c r="BH331" i="3"/>
  <c r="BG331" i="3"/>
  <c r="BF331" i="3"/>
  <c r="T331" i="3"/>
  <c r="T330" i="3" s="1"/>
  <c r="R331" i="3"/>
  <c r="R330" i="3" s="1"/>
  <c r="P331" i="3"/>
  <c r="P330" i="3"/>
  <c r="BI329" i="3"/>
  <c r="BH329" i="3"/>
  <c r="BG329" i="3"/>
  <c r="BF329" i="3"/>
  <c r="T329" i="3"/>
  <c r="R329" i="3"/>
  <c r="P329" i="3"/>
  <c r="BI328" i="3"/>
  <c r="BH328" i="3"/>
  <c r="BG328" i="3"/>
  <c r="BF328" i="3"/>
  <c r="T328" i="3"/>
  <c r="R328" i="3"/>
  <c r="P328" i="3"/>
  <c r="BI326" i="3"/>
  <c r="BH326" i="3"/>
  <c r="BG326" i="3"/>
  <c r="BF326" i="3"/>
  <c r="T326" i="3"/>
  <c r="R326" i="3"/>
  <c r="P326" i="3"/>
  <c r="BI325" i="3"/>
  <c r="BH325" i="3"/>
  <c r="BG325" i="3"/>
  <c r="BF325" i="3"/>
  <c r="T325" i="3"/>
  <c r="R325" i="3"/>
  <c r="P325" i="3"/>
  <c r="BI323" i="3"/>
  <c r="BH323" i="3"/>
  <c r="BG323" i="3"/>
  <c r="BF323" i="3"/>
  <c r="T323" i="3"/>
  <c r="R323" i="3"/>
  <c r="P323" i="3"/>
  <c r="BI319" i="3"/>
  <c r="BH319" i="3"/>
  <c r="BG319" i="3"/>
  <c r="BF319" i="3"/>
  <c r="T319" i="3"/>
  <c r="R319" i="3"/>
  <c r="P319" i="3"/>
  <c r="BI314" i="3"/>
  <c r="BH314" i="3"/>
  <c r="BG314" i="3"/>
  <c r="BF314" i="3"/>
  <c r="T314" i="3"/>
  <c r="R314" i="3"/>
  <c r="P314" i="3"/>
  <c r="BI310" i="3"/>
  <c r="BH310" i="3"/>
  <c r="BG310" i="3"/>
  <c r="BF310" i="3"/>
  <c r="T310" i="3"/>
  <c r="R310" i="3"/>
  <c r="P310" i="3"/>
  <c r="BI309" i="3"/>
  <c r="BH309" i="3"/>
  <c r="BG309" i="3"/>
  <c r="BF309" i="3"/>
  <c r="T309" i="3"/>
  <c r="R309" i="3"/>
  <c r="P309" i="3"/>
  <c r="BI308" i="3"/>
  <c r="BH308" i="3"/>
  <c r="BG308" i="3"/>
  <c r="BF308" i="3"/>
  <c r="T308" i="3"/>
  <c r="R308" i="3"/>
  <c r="P308" i="3"/>
  <c r="BI307" i="3"/>
  <c r="BH307" i="3"/>
  <c r="BG307" i="3"/>
  <c r="BF307" i="3"/>
  <c r="T307" i="3"/>
  <c r="R307" i="3"/>
  <c r="P307" i="3"/>
  <c r="BI306" i="3"/>
  <c r="BH306" i="3"/>
  <c r="BG306" i="3"/>
  <c r="BF306" i="3"/>
  <c r="T306" i="3"/>
  <c r="R306" i="3"/>
  <c r="P306" i="3"/>
  <c r="BI305" i="3"/>
  <c r="BH305" i="3"/>
  <c r="BG305" i="3"/>
  <c r="BF305" i="3"/>
  <c r="T305" i="3"/>
  <c r="R305" i="3"/>
  <c r="P305" i="3"/>
  <c r="BI304" i="3"/>
  <c r="BH304" i="3"/>
  <c r="BG304" i="3"/>
  <c r="BF304" i="3"/>
  <c r="T304" i="3"/>
  <c r="R304" i="3"/>
  <c r="P304" i="3"/>
  <c r="BI303" i="3"/>
  <c r="BH303" i="3"/>
  <c r="BG303" i="3"/>
  <c r="BF303" i="3"/>
  <c r="T303" i="3"/>
  <c r="R303" i="3"/>
  <c r="P303" i="3"/>
  <c r="BI302" i="3"/>
  <c r="BH302" i="3"/>
  <c r="BG302" i="3"/>
  <c r="BF302" i="3"/>
  <c r="T302" i="3"/>
  <c r="R302" i="3"/>
  <c r="P302" i="3"/>
  <c r="BI301" i="3"/>
  <c r="BH301" i="3"/>
  <c r="BG301" i="3"/>
  <c r="BF301" i="3"/>
  <c r="T301" i="3"/>
  <c r="R301" i="3"/>
  <c r="P301" i="3"/>
  <c r="BI300" i="3"/>
  <c r="BH300" i="3"/>
  <c r="BG300" i="3"/>
  <c r="BF300" i="3"/>
  <c r="T300" i="3"/>
  <c r="R300" i="3"/>
  <c r="P300" i="3"/>
  <c r="BI299" i="3"/>
  <c r="BH299" i="3"/>
  <c r="BG299" i="3"/>
  <c r="BF299" i="3"/>
  <c r="T299" i="3"/>
  <c r="R299" i="3"/>
  <c r="P299" i="3"/>
  <c r="BI298" i="3"/>
  <c r="BH298" i="3"/>
  <c r="BG298" i="3"/>
  <c r="BF298" i="3"/>
  <c r="T298" i="3"/>
  <c r="R298" i="3"/>
  <c r="P298" i="3"/>
  <c r="BI297" i="3"/>
  <c r="BH297" i="3"/>
  <c r="BG297" i="3"/>
  <c r="BF297" i="3"/>
  <c r="T297" i="3"/>
  <c r="R297" i="3"/>
  <c r="P297" i="3"/>
  <c r="BI294" i="3"/>
  <c r="BH294" i="3"/>
  <c r="BG294" i="3"/>
  <c r="BF294" i="3"/>
  <c r="T294" i="3"/>
  <c r="R294" i="3"/>
  <c r="P294" i="3"/>
  <c r="BI293" i="3"/>
  <c r="BH293" i="3"/>
  <c r="BG293" i="3"/>
  <c r="BF293" i="3"/>
  <c r="T293" i="3"/>
  <c r="R293" i="3"/>
  <c r="P293" i="3"/>
  <c r="BI292" i="3"/>
  <c r="BH292" i="3"/>
  <c r="BG292" i="3"/>
  <c r="BF292" i="3"/>
  <c r="T292" i="3"/>
  <c r="R292" i="3"/>
  <c r="P292" i="3"/>
  <c r="BI291" i="3"/>
  <c r="BH291" i="3"/>
  <c r="BG291" i="3"/>
  <c r="BF291" i="3"/>
  <c r="T291" i="3"/>
  <c r="R291" i="3"/>
  <c r="P291" i="3"/>
  <c r="BI290" i="3"/>
  <c r="BH290" i="3"/>
  <c r="BG290" i="3"/>
  <c r="BF290" i="3"/>
  <c r="T290" i="3"/>
  <c r="R290" i="3"/>
  <c r="P290" i="3"/>
  <c r="BI289" i="3"/>
  <c r="BH289" i="3"/>
  <c r="BG289" i="3"/>
  <c r="BF289" i="3"/>
  <c r="T289" i="3"/>
  <c r="R289" i="3"/>
  <c r="P289" i="3"/>
  <c r="BI287" i="3"/>
  <c r="BH287" i="3"/>
  <c r="BG287" i="3"/>
  <c r="BF287" i="3"/>
  <c r="T287" i="3"/>
  <c r="R287" i="3"/>
  <c r="P287" i="3"/>
  <c r="BI285" i="3"/>
  <c r="BH285" i="3"/>
  <c r="BG285" i="3"/>
  <c r="BF285" i="3"/>
  <c r="T285" i="3"/>
  <c r="R285" i="3"/>
  <c r="P285" i="3"/>
  <c r="BI281" i="3"/>
  <c r="BH281" i="3"/>
  <c r="BG281" i="3"/>
  <c r="BF281" i="3"/>
  <c r="T281" i="3"/>
  <c r="R281" i="3"/>
  <c r="P281" i="3"/>
  <c r="BI277" i="3"/>
  <c r="BH277" i="3"/>
  <c r="BG277" i="3"/>
  <c r="BF277" i="3"/>
  <c r="T277" i="3"/>
  <c r="R277" i="3"/>
  <c r="P277" i="3"/>
  <c r="BI274" i="3"/>
  <c r="BH274" i="3"/>
  <c r="BG274" i="3"/>
  <c r="BF274" i="3"/>
  <c r="T274" i="3"/>
  <c r="R274" i="3"/>
  <c r="P274" i="3"/>
  <c r="BI272" i="3"/>
  <c r="BH272" i="3"/>
  <c r="BG272" i="3"/>
  <c r="BF272" i="3"/>
  <c r="T272" i="3"/>
  <c r="R272" i="3"/>
  <c r="P272" i="3"/>
  <c r="BI270" i="3"/>
  <c r="BH270" i="3"/>
  <c r="BG270" i="3"/>
  <c r="BF270" i="3"/>
  <c r="T270" i="3"/>
  <c r="R270" i="3"/>
  <c r="P270" i="3"/>
  <c r="BI268" i="3"/>
  <c r="BH268" i="3"/>
  <c r="BG268" i="3"/>
  <c r="BF268" i="3"/>
  <c r="T268" i="3"/>
  <c r="R268" i="3"/>
  <c r="P268" i="3"/>
  <c r="BI263" i="3"/>
  <c r="BH263" i="3"/>
  <c r="BG263" i="3"/>
  <c r="BF263" i="3"/>
  <c r="T263" i="3"/>
  <c r="R263" i="3"/>
  <c r="P263" i="3"/>
  <c r="BI259" i="3"/>
  <c r="BH259" i="3"/>
  <c r="BG259" i="3"/>
  <c r="BF259" i="3"/>
  <c r="T259" i="3"/>
  <c r="R259" i="3"/>
  <c r="P259" i="3"/>
  <c r="BI258" i="3"/>
  <c r="BH258" i="3"/>
  <c r="BG258" i="3"/>
  <c r="BF258" i="3"/>
  <c r="T258" i="3"/>
  <c r="R258" i="3"/>
  <c r="P258" i="3"/>
  <c r="BI257" i="3"/>
  <c r="BH257" i="3"/>
  <c r="BG257" i="3"/>
  <c r="BF257" i="3"/>
  <c r="T257" i="3"/>
  <c r="R257" i="3"/>
  <c r="P257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7" i="3"/>
  <c r="BH247" i="3"/>
  <c r="BG247" i="3"/>
  <c r="BF247" i="3"/>
  <c r="T247" i="3"/>
  <c r="R247" i="3"/>
  <c r="P247" i="3"/>
  <c r="BI245" i="3"/>
  <c r="BH245" i="3"/>
  <c r="BG245" i="3"/>
  <c r="BF245" i="3"/>
  <c r="T245" i="3"/>
  <c r="R245" i="3"/>
  <c r="P245" i="3"/>
  <c r="BI243" i="3"/>
  <c r="BH243" i="3"/>
  <c r="BG243" i="3"/>
  <c r="BF243" i="3"/>
  <c r="T243" i="3"/>
  <c r="R243" i="3"/>
  <c r="P243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5" i="3"/>
  <c r="BH235" i="3"/>
  <c r="BG235" i="3"/>
  <c r="BF235" i="3"/>
  <c r="T235" i="3"/>
  <c r="R235" i="3"/>
  <c r="P235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0" i="3"/>
  <c r="BH220" i="3"/>
  <c r="BG220" i="3"/>
  <c r="BF220" i="3"/>
  <c r="T220" i="3"/>
  <c r="R220" i="3"/>
  <c r="P220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1" i="3"/>
  <c r="BH191" i="3"/>
  <c r="BG191" i="3"/>
  <c r="BF191" i="3"/>
  <c r="T191" i="3"/>
  <c r="R191" i="3"/>
  <c r="P191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1" i="3"/>
  <c r="BH131" i="3"/>
  <c r="BG131" i="3"/>
  <c r="BF131" i="3"/>
  <c r="T131" i="3"/>
  <c r="R131" i="3"/>
  <c r="P131" i="3"/>
  <c r="J125" i="3"/>
  <c r="J124" i="3"/>
  <c r="F124" i="3"/>
  <c r="F122" i="3"/>
  <c r="E120" i="3"/>
  <c r="J92" i="3"/>
  <c r="J91" i="3"/>
  <c r="F91" i="3"/>
  <c r="F89" i="3"/>
  <c r="E87" i="3"/>
  <c r="J18" i="3"/>
  <c r="E18" i="3"/>
  <c r="F92" i="3"/>
  <c r="J17" i="3"/>
  <c r="J12" i="3"/>
  <c r="J89" i="3"/>
  <c r="E7" i="3"/>
  <c r="E85" i="3" s="1"/>
  <c r="J37" i="2"/>
  <c r="J36" i="2"/>
  <c r="AY95" i="1"/>
  <c r="J35" i="2"/>
  <c r="AX95" i="1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T226" i="2" s="1"/>
  <c r="R227" i="2"/>
  <c r="R226" i="2" s="1"/>
  <c r="P227" i="2"/>
  <c r="P226" i="2" s="1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27" i="2"/>
  <c r="BH127" i="2"/>
  <c r="BG127" i="2"/>
  <c r="BF127" i="2"/>
  <c r="T127" i="2"/>
  <c r="R127" i="2"/>
  <c r="P127" i="2"/>
  <c r="J121" i="2"/>
  <c r="J120" i="2"/>
  <c r="F120" i="2"/>
  <c r="F118" i="2"/>
  <c r="E116" i="2"/>
  <c r="J92" i="2"/>
  <c r="J91" i="2"/>
  <c r="F91" i="2"/>
  <c r="F89" i="2"/>
  <c r="E87" i="2"/>
  <c r="J18" i="2"/>
  <c r="E18" i="2"/>
  <c r="F121" i="2"/>
  <c r="J17" i="2"/>
  <c r="J12" i="2"/>
  <c r="J118" i="2"/>
  <c r="E7" i="2"/>
  <c r="E114" i="2" s="1"/>
  <c r="L90" i="1"/>
  <c r="AM90" i="1"/>
  <c r="AM89" i="1"/>
  <c r="L89" i="1"/>
  <c r="AM87" i="1"/>
  <c r="L87" i="1"/>
  <c r="L85" i="1"/>
  <c r="L84" i="1"/>
  <c r="BK163" i="2"/>
  <c r="BK167" i="2"/>
  <c r="J222" i="2"/>
  <c r="BK197" i="2"/>
  <c r="BK145" i="2"/>
  <c r="J178" i="2"/>
  <c r="BK234" i="2"/>
  <c r="BK222" i="2"/>
  <c r="BK180" i="2"/>
  <c r="BK149" i="2"/>
  <c r="BK360" i="3"/>
  <c r="BK302" i="3"/>
  <c r="BK274" i="3"/>
  <c r="J174" i="3"/>
  <c r="BK357" i="3"/>
  <c r="J307" i="3"/>
  <c r="J285" i="3"/>
  <c r="J230" i="3"/>
  <c r="J358" i="3"/>
  <c r="J306" i="3"/>
  <c r="BK277" i="3"/>
  <c r="BK164" i="3"/>
  <c r="J351" i="3"/>
  <c r="BK297" i="3"/>
  <c r="BK243" i="3"/>
  <c r="BK200" i="3"/>
  <c r="BK329" i="3"/>
  <c r="BK289" i="3"/>
  <c r="J258" i="3"/>
  <c r="J154" i="3"/>
  <c r="BK307" i="3"/>
  <c r="J268" i="3"/>
  <c r="BK162" i="3"/>
  <c r="BK300" i="3"/>
  <c r="BK235" i="3"/>
  <c r="J147" i="3"/>
  <c r="J175" i="3"/>
  <c r="BK288" i="4"/>
  <c r="BK222" i="4"/>
  <c r="J301" i="4"/>
  <c r="J264" i="4"/>
  <c r="BK170" i="4"/>
  <c r="J286" i="4"/>
  <c r="J220" i="4"/>
  <c r="BK286" i="4"/>
  <c r="J261" i="4"/>
  <c r="J210" i="4"/>
  <c r="BK301" i="4"/>
  <c r="BK269" i="4"/>
  <c r="BK189" i="4"/>
  <c r="BK276" i="4"/>
  <c r="J253" i="4"/>
  <c r="BK160" i="4"/>
  <c r="J265" i="4"/>
  <c r="BK244" i="4"/>
  <c r="BK185" i="4"/>
  <c r="J273" i="4"/>
  <c r="J202" i="4"/>
  <c r="J136" i="4"/>
  <c r="BK135" i="5"/>
  <c r="BK146" i="5"/>
  <c r="BK162" i="5"/>
  <c r="J169" i="5"/>
  <c r="BK163" i="5"/>
  <c r="BK123" i="6"/>
  <c r="BK227" i="2"/>
  <c r="BK186" i="2"/>
  <c r="J136" i="2"/>
  <c r="J186" i="2"/>
  <c r="J319" i="3"/>
  <c r="J277" i="3"/>
  <c r="J168" i="3"/>
  <c r="J345" i="3"/>
  <c r="J292" i="3"/>
  <c r="BK263" i="3"/>
  <c r="BK175" i="3"/>
  <c r="BK338" i="3"/>
  <c r="J303" i="3"/>
  <c r="J256" i="3"/>
  <c r="J143" i="3"/>
  <c r="J334" i="3"/>
  <c r="BK255" i="3"/>
  <c r="J203" i="3"/>
  <c r="BK166" i="3"/>
  <c r="J291" i="3"/>
  <c r="BK207" i="3"/>
  <c r="BK181" i="3"/>
  <c r="J331" i="3"/>
  <c r="BK293" i="3"/>
  <c r="BK258" i="3"/>
  <c r="BK210" i="3"/>
  <c r="BK287" i="3"/>
  <c r="BK240" i="3"/>
  <c r="BK185" i="3"/>
  <c r="J201" i="3"/>
  <c r="J164" i="3"/>
  <c r="BK295" i="4"/>
  <c r="J272" i="4"/>
  <c r="J161" i="4"/>
  <c r="J298" i="4"/>
  <c r="BK253" i="4"/>
  <c r="J171" i="4"/>
  <c r="BK287" i="4"/>
  <c r="J175" i="4"/>
  <c r="BK282" i="4"/>
  <c r="J254" i="4"/>
  <c r="J187" i="4"/>
  <c r="BK296" i="4"/>
  <c r="BK272" i="4"/>
  <c r="J244" i="4"/>
  <c r="BK283" i="4"/>
  <c r="BK255" i="4"/>
  <c r="BK161" i="4"/>
  <c r="J295" i="4"/>
  <c r="J259" i="4"/>
  <c r="J200" i="4"/>
  <c r="J129" i="4"/>
  <c r="J255" i="4"/>
  <c r="BK198" i="4"/>
  <c r="J163" i="5"/>
  <c r="J129" i="5"/>
  <c r="J132" i="5"/>
  <c r="J146" i="5"/>
  <c r="J166" i="5"/>
  <c r="BK166" i="5"/>
  <c r="BK127" i="6"/>
  <c r="J125" i="6"/>
  <c r="J161" i="3"/>
  <c r="J148" i="3"/>
  <c r="BK304" i="3"/>
  <c r="J259" i="3"/>
  <c r="J338" i="3"/>
  <c r="J294" i="3"/>
  <c r="BK256" i="3"/>
  <c r="J162" i="3"/>
  <c r="J166" i="3"/>
  <c r="BK135" i="3"/>
  <c r="J278" i="4"/>
  <c r="J251" i="4"/>
  <c r="J289" i="4"/>
  <c r="J252" i="4"/>
  <c r="BK153" i="4"/>
  <c r="BK268" i="4"/>
  <c r="BK130" i="4"/>
  <c r="BK274" i="4"/>
  <c r="BK242" i="4"/>
  <c r="BK306" i="4"/>
  <c r="J271" i="4"/>
  <c r="BK217" i="4"/>
  <c r="J270" i="4"/>
  <c r="J246" i="4"/>
  <c r="J151" i="4"/>
  <c r="BK256" i="4"/>
  <c r="BK208" i="4"/>
  <c r="J282" i="4"/>
  <c r="BK254" i="4"/>
  <c r="BK191" i="4"/>
  <c r="BK164" i="5"/>
  <c r="J155" i="5"/>
  <c r="BK145" i="5"/>
  <c r="J157" i="5"/>
  <c r="BK152" i="5"/>
  <c r="J165" i="5"/>
  <c r="J124" i="6"/>
  <c r="J174" i="2"/>
  <c r="J127" i="2"/>
  <c r="BK221" i="2"/>
  <c r="BK210" i="2"/>
  <c r="BK178" i="2"/>
  <c r="J218" i="2"/>
  <c r="J236" i="2"/>
  <c r="J227" i="2"/>
  <c r="J193" i="2"/>
  <c r="J153" i="2"/>
  <c r="J199" i="2"/>
  <c r="J328" i="3"/>
  <c r="BK292" i="3"/>
  <c r="BK178" i="3"/>
  <c r="BK150" i="3"/>
  <c r="J309" i="3"/>
  <c r="J289" i="3"/>
  <c r="BK245" i="3"/>
  <c r="BK148" i="3"/>
  <c r="BK319" i="3"/>
  <c r="J301" i="3"/>
  <c r="BK196" i="3"/>
  <c r="J347" i="3"/>
  <c r="BK301" i="3"/>
  <c r="J239" i="3"/>
  <c r="J196" i="3"/>
  <c r="BK305" i="3"/>
  <c r="BK259" i="3"/>
  <c r="BK170" i="3"/>
  <c r="BK141" i="3"/>
  <c r="J299" i="3"/>
  <c r="BK168" i="3"/>
  <c r="BK323" i="3"/>
  <c r="BK257" i="3"/>
  <c r="J210" i="3"/>
  <c r="BK156" i="3"/>
  <c r="BK191" i="3"/>
  <c r="BK143" i="3"/>
  <c r="BK271" i="4"/>
  <c r="J160" i="4"/>
  <c r="J296" i="4"/>
  <c r="BK248" i="4"/>
  <c r="BK154" i="4"/>
  <c r="J284" i="4"/>
  <c r="J225" i="4"/>
  <c r="BK289" i="4"/>
  <c r="BK257" i="4"/>
  <c r="BK137" i="4"/>
  <c r="BK291" i="4"/>
  <c r="J257" i="4"/>
  <c r="J291" i="4"/>
  <c r="BK258" i="4"/>
  <c r="BK202" i="4"/>
  <c r="J153" i="4"/>
  <c r="BK284" i="4"/>
  <c r="J248" i="4"/>
  <c r="J191" i="4"/>
  <c r="BK275" i="4"/>
  <c r="BK250" i="4"/>
  <c r="J170" i="4"/>
  <c r="BK141" i="5"/>
  <c r="BK155" i="5"/>
  <c r="J167" i="5"/>
  <c r="BK132" i="5"/>
  <c r="BK137" i="5"/>
  <c r="BK125" i="6"/>
  <c r="J221" i="2"/>
  <c r="BK172" i="2"/>
  <c r="J141" i="2"/>
  <c r="J203" i="2"/>
  <c r="AS94" i="1"/>
  <c r="BK224" i="2"/>
  <c r="BK203" i="2"/>
  <c r="J167" i="2"/>
  <c r="J180" i="2"/>
  <c r="J304" i="3"/>
  <c r="J207" i="3"/>
  <c r="J165" i="3"/>
  <c r="BK347" i="3"/>
  <c r="J293" i="3"/>
  <c r="BK251" i="3"/>
  <c r="J141" i="3"/>
  <c r="BK314" i="3"/>
  <c r="BK270" i="3"/>
  <c r="J135" i="3"/>
  <c r="J323" i="3"/>
  <c r="J251" i="3"/>
  <c r="BK220" i="3"/>
  <c r="BK341" i="3"/>
  <c r="BK299" i="3"/>
  <c r="J245" i="3"/>
  <c r="BK147" i="3"/>
  <c r="J302" i="3"/>
  <c r="BK253" i="3"/>
  <c r="BK187" i="3"/>
  <c r="BK310" i="3"/>
  <c r="BK268" i="3"/>
  <c r="J243" i="3"/>
  <c r="BK194" i="3"/>
  <c r="J170" i="3"/>
  <c r="J293" i="4"/>
  <c r="J260" i="4"/>
  <c r="J217" i="4"/>
  <c r="BK293" i="4"/>
  <c r="J256" i="4"/>
  <c r="BK175" i="4"/>
  <c r="J130" i="4"/>
  <c r="J249" i="4"/>
  <c r="J149" i="4"/>
  <c r="J275" i="4"/>
  <c r="J247" i="4"/>
  <c r="J185" i="4"/>
  <c r="J288" i="4"/>
  <c r="BK264" i="4"/>
  <c r="BK177" i="4"/>
  <c r="J280" i="4"/>
  <c r="BK262" i="4"/>
  <c r="BK187" i="4"/>
  <c r="J308" i="4"/>
  <c r="J274" i="4"/>
  <c r="BK225" i="4"/>
  <c r="BK280" i="4"/>
  <c r="BK251" i="4"/>
  <c r="BK129" i="4"/>
  <c r="BK153" i="5"/>
  <c r="BK139" i="5"/>
  <c r="J137" i="5"/>
  <c r="J141" i="5"/>
  <c r="J161" i="5"/>
  <c r="BK129" i="6"/>
  <c r="BK218" i="2"/>
  <c r="BK174" i="2"/>
  <c r="J210" i="2"/>
  <c r="BK206" i="2"/>
  <c r="J163" i="2"/>
  <c r="J212" i="2"/>
  <c r="BK127" i="2"/>
  <c r="BK230" i="2"/>
  <c r="J224" i="2"/>
  <c r="BK190" i="2"/>
  <c r="BK158" i="2"/>
  <c r="BK212" i="2"/>
  <c r="J325" i="3"/>
  <c r="BK290" i="3"/>
  <c r="BK177" i="3"/>
  <c r="J360" i="3"/>
  <c r="J300" i="3"/>
  <c r="BK272" i="3"/>
  <c r="J208" i="3"/>
  <c r="J353" i="3"/>
  <c r="J298" i="3"/>
  <c r="BK201" i="3"/>
  <c r="BK136" i="3"/>
  <c r="BK306" i="3"/>
  <c r="J250" i="3"/>
  <c r="BK208" i="3"/>
  <c r="BK334" i="3"/>
  <c r="J274" i="3"/>
  <c r="J194" i="3"/>
  <c r="BK353" i="3"/>
  <c r="J290" i="3"/>
  <c r="J257" i="3"/>
  <c r="J152" i="3"/>
  <c r="BK309" i="3"/>
  <c r="J270" i="3"/>
  <c r="J220" i="3"/>
  <c r="J131" i="3"/>
  <c r="J159" i="3"/>
  <c r="BK277" i="4"/>
  <c r="BK210" i="4"/>
  <c r="J306" i="4"/>
  <c r="BK285" i="4"/>
  <c r="J222" i="4"/>
  <c r="J127" i="4"/>
  <c r="BK247" i="4"/>
  <c r="BK162" i="4"/>
  <c r="BK278" i="4"/>
  <c r="J243" i="4"/>
  <c r="J294" i="4"/>
  <c r="BK266" i="4"/>
  <c r="BK246" i="4"/>
  <c r="J137" i="4"/>
  <c r="J267" i="4"/>
  <c r="J189" i="4"/>
  <c r="BK149" i="4"/>
  <c r="J277" i="4"/>
  <c r="J245" i="4"/>
  <c r="J177" i="4"/>
  <c r="J266" i="4"/>
  <c r="J224" i="4"/>
  <c r="BK151" i="4"/>
  <c r="BK151" i="5"/>
  <c r="BK165" i="5"/>
  <c r="BK169" i="5"/>
  <c r="J135" i="5"/>
  <c r="J139" i="5"/>
  <c r="J127" i="6"/>
  <c r="BK124" i="6"/>
  <c r="BK193" i="2"/>
  <c r="BK184" i="2"/>
  <c r="J145" i="2"/>
  <c r="BK219" i="2"/>
  <c r="J184" i="2"/>
  <c r="BK136" i="2"/>
  <c r="J172" i="2"/>
  <c r="J234" i="2"/>
  <c r="J206" i="2"/>
  <c r="J159" i="2"/>
  <c r="J158" i="2"/>
  <c r="J310" i="3"/>
  <c r="J191" i="3"/>
  <c r="BK154" i="3"/>
  <c r="BK325" i="3"/>
  <c r="BK298" i="3"/>
  <c r="BK239" i="3"/>
  <c r="BK165" i="3"/>
  <c r="J326" i="3"/>
  <c r="J305" i="3"/>
  <c r="BK203" i="3"/>
  <c r="J357" i="3"/>
  <c r="BK326" i="3"/>
  <c r="J253" i="3"/>
  <c r="J235" i="3"/>
  <c r="J185" i="3"/>
  <c r="J281" i="3"/>
  <c r="J255" i="3"/>
  <c r="J187" i="3"/>
  <c r="BK131" i="3"/>
  <c r="BK294" i="3"/>
  <c r="J247" i="3"/>
  <c r="BK331" i="3"/>
  <c r="J308" i="3"/>
  <c r="BK250" i="3"/>
  <c r="J181" i="3"/>
  <c r="BK247" i="3"/>
  <c r="J156" i="3"/>
  <c r="J283" i="4"/>
  <c r="BK224" i="4"/>
  <c r="BK308" i="4"/>
  <c r="BK267" i="4"/>
  <c r="BK200" i="4"/>
  <c r="J276" i="4"/>
  <c r="BK171" i="4"/>
  <c r="BK298" i="4"/>
  <c r="BK270" i="4"/>
  <c r="J154" i="4"/>
  <c r="BK292" i="4"/>
  <c r="J268" i="4"/>
  <c r="J250" i="4"/>
  <c r="J146" i="4"/>
  <c r="BK260" i="4"/>
  <c r="J162" i="4"/>
  <c r="J290" i="4"/>
  <c r="BK252" i="4"/>
  <c r="BK220" i="4"/>
  <c r="BK136" i="4"/>
  <c r="J269" i="4"/>
  <c r="J208" i="4"/>
  <c r="J170" i="5"/>
  <c r="J152" i="5"/>
  <c r="BK170" i="5"/>
  <c r="J145" i="5"/>
  <c r="J164" i="5"/>
  <c r="BK157" i="5"/>
  <c r="J129" i="6"/>
  <c r="J197" i="2"/>
  <c r="BK141" i="2"/>
  <c r="BK153" i="2"/>
  <c r="BK132" i="2"/>
  <c r="BK199" i="2"/>
  <c r="J149" i="2"/>
  <c r="J190" i="2"/>
  <c r="BK236" i="2"/>
  <c r="J230" i="2"/>
  <c r="J219" i="2"/>
  <c r="BK159" i="2"/>
  <c r="J132" i="2"/>
  <c r="BK345" i="3"/>
  <c r="J297" i="3"/>
  <c r="BK174" i="3"/>
  <c r="BK149" i="3"/>
  <c r="J314" i="3"/>
  <c r="BK291" i="3"/>
  <c r="J231" i="3"/>
  <c r="J177" i="3"/>
  <c r="BK308" i="3"/>
  <c r="J287" i="3"/>
  <c r="BK159" i="3"/>
  <c r="J341" i="3"/>
  <c r="BK285" i="3"/>
  <c r="J240" i="3"/>
  <c r="BK152" i="3"/>
  <c r="J136" i="3"/>
  <c r="BK358" i="3"/>
  <c r="BK351" i="3"/>
  <c r="BK303" i="3"/>
  <c r="J263" i="3"/>
  <c r="J200" i="3"/>
  <c r="J150" i="3"/>
  <c r="BK328" i="3"/>
  <c r="BK281" i="3"/>
  <c r="BK231" i="3"/>
  <c r="J329" i="3"/>
  <c r="J272" i="3"/>
  <c r="BK230" i="3"/>
  <c r="BK161" i="3"/>
  <c r="J178" i="3"/>
  <c r="J149" i="3"/>
  <c r="J287" i="4"/>
  <c r="J258" i="4"/>
  <c r="BK127" i="4"/>
  <c r="BK273" i="4"/>
  <c r="BK245" i="4"/>
  <c r="BK146" i="4"/>
  <c r="BK261" i="4"/>
  <c r="BK173" i="4"/>
  <c r="BK294" i="4"/>
  <c r="J262" i="4"/>
  <c r="J145" i="4"/>
  <c r="BK290" i="4"/>
  <c r="J242" i="4"/>
  <c r="J292" i="4"/>
  <c r="BK265" i="4"/>
  <c r="BK243" i="4"/>
  <c r="BK145" i="4"/>
  <c r="J285" i="4"/>
  <c r="BK249" i="4"/>
  <c r="J198" i="4"/>
  <c r="BK259" i="4"/>
  <c r="J173" i="4"/>
  <c r="J162" i="5"/>
  <c r="BK167" i="5"/>
  <c r="BK129" i="5"/>
  <c r="J151" i="5"/>
  <c r="BK161" i="5"/>
  <c r="J153" i="5"/>
  <c r="J123" i="6"/>
  <c r="P121" i="6" l="1"/>
  <c r="P120" i="6" s="1"/>
  <c r="AU99" i="1" s="1"/>
  <c r="R157" i="2"/>
  <c r="T217" i="2"/>
  <c r="T180" i="3"/>
  <c r="T286" i="3"/>
  <c r="R324" i="3"/>
  <c r="P197" i="4"/>
  <c r="T216" i="4"/>
  <c r="T263" i="4"/>
  <c r="BK131" i="5"/>
  <c r="J131" i="5" s="1"/>
  <c r="J99" i="5" s="1"/>
  <c r="R154" i="5"/>
  <c r="P126" i="2"/>
  <c r="T192" i="2"/>
  <c r="BK229" i="2"/>
  <c r="BK228" i="2"/>
  <c r="J228" i="2"/>
  <c r="J103" i="2" s="1"/>
  <c r="BK180" i="3"/>
  <c r="J180" i="3" s="1"/>
  <c r="J99" i="3" s="1"/>
  <c r="R242" i="3"/>
  <c r="P267" i="3"/>
  <c r="BK276" i="3"/>
  <c r="J276" i="3" s="1"/>
  <c r="J102" i="3" s="1"/>
  <c r="T276" i="3"/>
  <c r="P333" i="3"/>
  <c r="P332" i="3"/>
  <c r="P126" i="4"/>
  <c r="T197" i="4"/>
  <c r="R201" i="4"/>
  <c r="BK241" i="4"/>
  <c r="J241" i="4" s="1"/>
  <c r="J101" i="4" s="1"/>
  <c r="T241" i="4"/>
  <c r="P297" i="4"/>
  <c r="BK144" i="5"/>
  <c r="BK143" i="5" s="1"/>
  <c r="J143" i="5" s="1"/>
  <c r="J102" i="5" s="1"/>
  <c r="T154" i="5"/>
  <c r="BK122" i="6"/>
  <c r="J122" i="6" s="1"/>
  <c r="J98" i="6" s="1"/>
  <c r="T126" i="2"/>
  <c r="BK192" i="2"/>
  <c r="J192" i="2" s="1"/>
  <c r="J100" i="2" s="1"/>
  <c r="T229" i="2"/>
  <c r="T228" i="2"/>
  <c r="R130" i="3"/>
  <c r="T242" i="3"/>
  <c r="R267" i="3"/>
  <c r="P276" i="3"/>
  <c r="BK324" i="3"/>
  <c r="J324" i="3"/>
  <c r="J104" i="3" s="1"/>
  <c r="T324" i="3"/>
  <c r="T126" i="4"/>
  <c r="R216" i="4"/>
  <c r="P263" i="4"/>
  <c r="R297" i="4"/>
  <c r="T131" i="5"/>
  <c r="T127" i="5"/>
  <c r="P144" i="5"/>
  <c r="P143" i="5"/>
  <c r="BK154" i="5"/>
  <c r="J154" i="5"/>
  <c r="J106" i="5" s="1"/>
  <c r="P157" i="2"/>
  <c r="BK217" i="2"/>
  <c r="J217" i="2"/>
  <c r="J101" i="2" s="1"/>
  <c r="T130" i="3"/>
  <c r="T129" i="3" s="1"/>
  <c r="P242" i="3"/>
  <c r="BK267" i="3"/>
  <c r="J267" i="3" s="1"/>
  <c r="J101" i="3" s="1"/>
  <c r="T267" i="3"/>
  <c r="R276" i="3"/>
  <c r="BK333" i="3"/>
  <c r="J333" i="3" s="1"/>
  <c r="J107" i="3" s="1"/>
  <c r="R126" i="4"/>
  <c r="P201" i="4"/>
  <c r="R131" i="5"/>
  <c r="R127" i="5"/>
  <c r="T144" i="5"/>
  <c r="T143" i="5"/>
  <c r="R150" i="5"/>
  <c r="BK157" i="2"/>
  <c r="J157" i="2" s="1"/>
  <c r="J99" i="2" s="1"/>
  <c r="P217" i="2"/>
  <c r="BK197" i="4"/>
  <c r="J197" i="4" s="1"/>
  <c r="J98" i="4" s="1"/>
  <c r="P216" i="4"/>
  <c r="R263" i="4"/>
  <c r="R144" i="5"/>
  <c r="R143" i="5" s="1"/>
  <c r="T150" i="5"/>
  <c r="BK126" i="2"/>
  <c r="J126" i="2" s="1"/>
  <c r="J98" i="2" s="1"/>
  <c r="P192" i="2"/>
  <c r="P229" i="2"/>
  <c r="P228" i="2" s="1"/>
  <c r="BK130" i="3"/>
  <c r="J130" i="3" s="1"/>
  <c r="J98" i="3" s="1"/>
  <c r="P180" i="3"/>
  <c r="BK286" i="3"/>
  <c r="J286" i="3" s="1"/>
  <c r="J103" i="3" s="1"/>
  <c r="T333" i="3"/>
  <c r="T332" i="3"/>
  <c r="BK126" i="4"/>
  <c r="J126" i="4" s="1"/>
  <c r="J97" i="4" s="1"/>
  <c r="BK216" i="4"/>
  <c r="J216" i="4" s="1"/>
  <c r="J100" i="4" s="1"/>
  <c r="BK263" i="4"/>
  <c r="J263" i="4"/>
  <c r="J102" i="4" s="1"/>
  <c r="T297" i="4"/>
  <c r="P131" i="5"/>
  <c r="P127" i="5"/>
  <c r="BK150" i="5"/>
  <c r="J150" i="5"/>
  <c r="J105" i="5" s="1"/>
  <c r="P150" i="5"/>
  <c r="P149" i="5" s="1"/>
  <c r="R122" i="6"/>
  <c r="R121" i="6" s="1"/>
  <c r="R120" i="6" s="1"/>
  <c r="T157" i="2"/>
  <c r="R217" i="2"/>
  <c r="R180" i="3"/>
  <c r="P286" i="3"/>
  <c r="R333" i="3"/>
  <c r="R332" i="3" s="1"/>
  <c r="R197" i="4"/>
  <c r="T201" i="4"/>
  <c r="P241" i="4"/>
  <c r="R241" i="4"/>
  <c r="BK297" i="4"/>
  <c r="BK125" i="4" s="1"/>
  <c r="J125" i="4" s="1"/>
  <c r="J30" i="4" s="1"/>
  <c r="P154" i="5"/>
  <c r="T122" i="6"/>
  <c r="T121" i="6"/>
  <c r="T120" i="6" s="1"/>
  <c r="R126" i="2"/>
  <c r="R125" i="2" s="1"/>
  <c r="R124" i="2" s="1"/>
  <c r="R192" i="2"/>
  <c r="R229" i="2"/>
  <c r="R228" i="2" s="1"/>
  <c r="P130" i="3"/>
  <c r="P129" i="3" s="1"/>
  <c r="P128" i="3" s="1"/>
  <c r="AU96" i="1" s="1"/>
  <c r="BK242" i="3"/>
  <c r="J242" i="3" s="1"/>
  <c r="J100" i="3" s="1"/>
  <c r="R286" i="3"/>
  <c r="P324" i="3"/>
  <c r="BK201" i="4"/>
  <c r="J201" i="4"/>
  <c r="J99" i="4" s="1"/>
  <c r="BK359" i="3"/>
  <c r="J359" i="3" s="1"/>
  <c r="J108" i="3" s="1"/>
  <c r="BK138" i="5"/>
  <c r="J138" i="5"/>
  <c r="J100" i="5" s="1"/>
  <c r="BK305" i="4"/>
  <c r="J305" i="4" s="1"/>
  <c r="J104" i="4" s="1"/>
  <c r="BK128" i="5"/>
  <c r="BK127" i="5" s="1"/>
  <c r="J127" i="5" s="1"/>
  <c r="J97" i="5" s="1"/>
  <c r="BK226" i="2"/>
  <c r="J226" i="2"/>
  <c r="J102" i="2" s="1"/>
  <c r="BK307" i="4"/>
  <c r="J307" i="4" s="1"/>
  <c r="J105" i="4" s="1"/>
  <c r="BK140" i="5"/>
  <c r="J140" i="5"/>
  <c r="J101" i="5" s="1"/>
  <c r="BK330" i="3"/>
  <c r="J330" i="3" s="1"/>
  <c r="J105" i="3" s="1"/>
  <c r="BK126" i="6"/>
  <c r="J126" i="6" s="1"/>
  <c r="J99" i="6" s="1"/>
  <c r="BK128" i="6"/>
  <c r="J128" i="6" s="1"/>
  <c r="J100" i="6" s="1"/>
  <c r="F92" i="6"/>
  <c r="E110" i="6"/>
  <c r="BK149" i="5"/>
  <c r="J149" i="5" s="1"/>
  <c r="J104" i="5" s="1"/>
  <c r="J128" i="5"/>
  <c r="J98" i="5" s="1"/>
  <c r="J144" i="5"/>
  <c r="J103" i="5" s="1"/>
  <c r="J114" i="6"/>
  <c r="BE127" i="6"/>
  <c r="BE129" i="6"/>
  <c r="BE123" i="6"/>
  <c r="BE125" i="6"/>
  <c r="BE124" i="6"/>
  <c r="F92" i="5"/>
  <c r="BE137" i="5"/>
  <c r="BE146" i="5"/>
  <c r="BE151" i="5"/>
  <c r="E85" i="5"/>
  <c r="BE135" i="5"/>
  <c r="BE164" i="5"/>
  <c r="BE139" i="5"/>
  <c r="BE152" i="5"/>
  <c r="BE153" i="5"/>
  <c r="BE157" i="5"/>
  <c r="J89" i="5"/>
  <c r="BE129" i="5"/>
  <c r="BE163" i="5"/>
  <c r="BE166" i="5"/>
  <c r="BE161" i="5"/>
  <c r="BE162" i="5"/>
  <c r="BE132" i="5"/>
  <c r="BE141" i="5"/>
  <c r="BE145" i="5"/>
  <c r="BE165" i="5"/>
  <c r="BE167" i="5"/>
  <c r="BE155" i="5"/>
  <c r="BE169" i="5"/>
  <c r="BE170" i="5"/>
  <c r="BE145" i="4"/>
  <c r="BE185" i="4"/>
  <c r="BE187" i="4"/>
  <c r="BE189" i="4"/>
  <c r="BE257" i="4"/>
  <c r="BE262" i="4"/>
  <c r="J119" i="4"/>
  <c r="BE151" i="4"/>
  <c r="BE222" i="4"/>
  <c r="BE254" i="4"/>
  <c r="BE261" i="4"/>
  <c r="BE269" i="4"/>
  <c r="BE270" i="4"/>
  <c r="BE276" i="4"/>
  <c r="BE278" i="4"/>
  <c r="BE283" i="4"/>
  <c r="BE298" i="4"/>
  <c r="BE301" i="4"/>
  <c r="F122" i="4"/>
  <c r="BE129" i="4"/>
  <c r="BE136" i="4"/>
  <c r="BE177" i="4"/>
  <c r="BE200" i="4"/>
  <c r="BE224" i="4"/>
  <c r="BE242" i="4"/>
  <c r="BE247" i="4"/>
  <c r="BE251" i="4"/>
  <c r="BE256" i="4"/>
  <c r="BE272" i="4"/>
  <c r="BE273" i="4"/>
  <c r="BE275" i="4"/>
  <c r="BE288" i="4"/>
  <c r="E85" i="4"/>
  <c r="BE130" i="4"/>
  <c r="BE149" i="4"/>
  <c r="BE153" i="4"/>
  <c r="BE173" i="4"/>
  <c r="BE198" i="4"/>
  <c r="BE202" i="4"/>
  <c r="BE220" i="4"/>
  <c r="BE267" i="4"/>
  <c r="BE274" i="4"/>
  <c r="BE289" i="4"/>
  <c r="BE127" i="4"/>
  <c r="BE146" i="4"/>
  <c r="BE162" i="4"/>
  <c r="BE171" i="4"/>
  <c r="BE175" i="4"/>
  <c r="BE225" i="4"/>
  <c r="BE245" i="4"/>
  <c r="BE259" i="4"/>
  <c r="BE268" i="4"/>
  <c r="BE277" i="4"/>
  <c r="BK332" i="3"/>
  <c r="J332" i="3" s="1"/>
  <c r="J106" i="3" s="1"/>
  <c r="BE154" i="4"/>
  <c r="BE160" i="4"/>
  <c r="BE208" i="4"/>
  <c r="BE244" i="4"/>
  <c r="BE252" i="4"/>
  <c r="BE253" i="4"/>
  <c r="BE264" i="4"/>
  <c r="BE266" i="4"/>
  <c r="BE293" i="4"/>
  <c r="BE294" i="4"/>
  <c r="BE295" i="4"/>
  <c r="BE296" i="4"/>
  <c r="BE308" i="4"/>
  <c r="BE137" i="4"/>
  <c r="BE161" i="4"/>
  <c r="BE191" i="4"/>
  <c r="BE210" i="4"/>
  <c r="BE217" i="4"/>
  <c r="BE246" i="4"/>
  <c r="BE249" i="4"/>
  <c r="BE250" i="4"/>
  <c r="BE258" i="4"/>
  <c r="BE260" i="4"/>
  <c r="BE271" i="4"/>
  <c r="BE280" i="4"/>
  <c r="BE282" i="4"/>
  <c r="BE287" i="4"/>
  <c r="BE291" i="4"/>
  <c r="BE292" i="4"/>
  <c r="BE170" i="4"/>
  <c r="BE243" i="4"/>
  <c r="BE248" i="4"/>
  <c r="BE255" i="4"/>
  <c r="BE265" i="4"/>
  <c r="BE284" i="4"/>
  <c r="BE285" i="4"/>
  <c r="BE286" i="4"/>
  <c r="BE290" i="4"/>
  <c r="BE306" i="4"/>
  <c r="J229" i="2"/>
  <c r="J104" i="2" s="1"/>
  <c r="BE152" i="3"/>
  <c r="BE187" i="3"/>
  <c r="BE196" i="3"/>
  <c r="E118" i="3"/>
  <c r="BE141" i="3"/>
  <c r="BE159" i="3"/>
  <c r="BE168" i="3"/>
  <c r="BE177" i="3"/>
  <c r="BE201" i="3"/>
  <c r="BE203" i="3"/>
  <c r="BE207" i="3"/>
  <c r="BE208" i="3"/>
  <c r="BE243" i="3"/>
  <c r="BE253" i="3"/>
  <c r="BE255" i="3"/>
  <c r="BE285" i="3"/>
  <c r="BE297" i="3"/>
  <c r="BE298" i="3"/>
  <c r="BE299" i="3"/>
  <c r="BE341" i="3"/>
  <c r="BE345" i="3"/>
  <c r="BE347" i="3"/>
  <c r="BE351" i="3"/>
  <c r="BE353" i="3"/>
  <c r="BE135" i="3"/>
  <c r="BE147" i="3"/>
  <c r="BE149" i="3"/>
  <c r="BE154" i="3"/>
  <c r="BE161" i="3"/>
  <c r="BE170" i="3"/>
  <c r="BE175" i="3"/>
  <c r="BE220" i="3"/>
  <c r="BE235" i="3"/>
  <c r="BE239" i="3"/>
  <c r="BE245" i="3"/>
  <c r="BE301" i="3"/>
  <c r="BE303" i="3"/>
  <c r="BE309" i="3"/>
  <c r="BE310" i="3"/>
  <c r="BE314" i="3"/>
  <c r="J122" i="3"/>
  <c r="BE136" i="3"/>
  <c r="BE166" i="3"/>
  <c r="BE247" i="3"/>
  <c r="BE250" i="3"/>
  <c r="BE251" i="3"/>
  <c r="BE256" i="3"/>
  <c r="BE287" i="3"/>
  <c r="BE302" i="3"/>
  <c r="BE326" i="3"/>
  <c r="BE328" i="3"/>
  <c r="BE164" i="3"/>
  <c r="BE210" i="3"/>
  <c r="BE230" i="3"/>
  <c r="BE231" i="3"/>
  <c r="BE277" i="3"/>
  <c r="BE281" i="3"/>
  <c r="BE290" i="3"/>
  <c r="BE291" i="3"/>
  <c r="BE292" i="3"/>
  <c r="BE293" i="3"/>
  <c r="BE294" i="3"/>
  <c r="BE304" i="3"/>
  <c r="BE305" i="3"/>
  <c r="BE325" i="3"/>
  <c r="BE360" i="3"/>
  <c r="F125" i="3"/>
  <c r="BE156" i="3"/>
  <c r="BE165" i="3"/>
  <c r="BE178" i="3"/>
  <c r="BE194" i="3"/>
  <c r="BE274" i="3"/>
  <c r="BE289" i="3"/>
  <c r="BE300" i="3"/>
  <c r="BE131" i="3"/>
  <c r="BE150" i="3"/>
  <c r="BE162" i="3"/>
  <c r="BE181" i="3"/>
  <c r="BE185" i="3"/>
  <c r="BE191" i="3"/>
  <c r="BE240" i="3"/>
  <c r="BE319" i="3"/>
  <c r="BE323" i="3"/>
  <c r="BE329" i="3"/>
  <c r="BE331" i="3"/>
  <c r="BE334" i="3"/>
  <c r="BE338" i="3"/>
  <c r="BE143" i="3"/>
  <c r="BE148" i="3"/>
  <c r="BE174" i="3"/>
  <c r="BE200" i="3"/>
  <c r="BE257" i="3"/>
  <c r="BE258" i="3"/>
  <c r="BE259" i="3"/>
  <c r="BE263" i="3"/>
  <c r="BE268" i="3"/>
  <c r="BE270" i="3"/>
  <c r="BE272" i="3"/>
  <c r="BE306" i="3"/>
  <c r="BE307" i="3"/>
  <c r="BE308" i="3"/>
  <c r="BE357" i="3"/>
  <c r="BE358" i="3"/>
  <c r="BE145" i="2"/>
  <c r="BE149" i="2"/>
  <c r="BE153" i="2"/>
  <c r="BE180" i="2"/>
  <c r="J89" i="2"/>
  <c r="BE178" i="2"/>
  <c r="BE210" i="2"/>
  <c r="BE212" i="2"/>
  <c r="BE224" i="2"/>
  <c r="BE227" i="2"/>
  <c r="BE230" i="2"/>
  <c r="BE234" i="2"/>
  <c r="BE236" i="2"/>
  <c r="BE132" i="2"/>
  <c r="BE141" i="2"/>
  <c r="BE167" i="2"/>
  <c r="BE199" i="2"/>
  <c r="E85" i="2"/>
  <c r="BE172" i="2"/>
  <c r="BE174" i="2"/>
  <c r="F92" i="2"/>
  <c r="BE136" i="2"/>
  <c r="BE219" i="2"/>
  <c r="BE221" i="2"/>
  <c r="BE222" i="2"/>
  <c r="BE127" i="2"/>
  <c r="BE159" i="2"/>
  <c r="BE163" i="2"/>
  <c r="BE193" i="2"/>
  <c r="BE197" i="2"/>
  <c r="BE218" i="2"/>
  <c r="BE158" i="2"/>
  <c r="BE184" i="2"/>
  <c r="BE186" i="2"/>
  <c r="BE190" i="2"/>
  <c r="BE203" i="2"/>
  <c r="BE206" i="2"/>
  <c r="F36" i="3"/>
  <c r="BC96" i="1" s="1"/>
  <c r="F37" i="4"/>
  <c r="BD97" i="1"/>
  <c r="J34" i="3"/>
  <c r="AW96" i="1" s="1"/>
  <c r="F36" i="5"/>
  <c r="BC98" i="1" s="1"/>
  <c r="F35" i="5"/>
  <c r="BB98" i="1" s="1"/>
  <c r="J34" i="2"/>
  <c r="AW95" i="1" s="1"/>
  <c r="F36" i="4"/>
  <c r="BC97" i="1" s="1"/>
  <c r="F37" i="6"/>
  <c r="BD99" i="1"/>
  <c r="F37" i="2"/>
  <c r="BD95" i="1" s="1"/>
  <c r="F37" i="3"/>
  <c r="BD96" i="1" s="1"/>
  <c r="J34" i="5"/>
  <c r="AW98" i="1" s="1"/>
  <c r="F35" i="6"/>
  <c r="BB99" i="1"/>
  <c r="F36" i="2"/>
  <c r="BC95" i="1" s="1"/>
  <c r="F35" i="3"/>
  <c r="BB96" i="1" s="1"/>
  <c r="F34" i="5"/>
  <c r="BA98" i="1" s="1"/>
  <c r="F36" i="6"/>
  <c r="BC99" i="1"/>
  <c r="F35" i="2"/>
  <c r="BB95" i="1" s="1"/>
  <c r="F34" i="4"/>
  <c r="BA97" i="1" s="1"/>
  <c r="F37" i="5"/>
  <c r="BD98" i="1" s="1"/>
  <c r="F34" i="2"/>
  <c r="BA95" i="1" s="1"/>
  <c r="F35" i="4"/>
  <c r="BB97" i="1" s="1"/>
  <c r="J34" i="6"/>
  <c r="AW99" i="1" s="1"/>
  <c r="F34" i="3"/>
  <c r="BA96" i="1" s="1"/>
  <c r="J34" i="4"/>
  <c r="AW97" i="1" s="1"/>
  <c r="F34" i="6"/>
  <c r="BA99" i="1" s="1"/>
  <c r="J297" i="4" l="1"/>
  <c r="J103" i="4" s="1"/>
  <c r="BK125" i="2"/>
  <c r="J125" i="2" s="1"/>
  <c r="J97" i="2" s="1"/>
  <c r="BK129" i="3"/>
  <c r="BK128" i="3" s="1"/>
  <c r="J128" i="3" s="1"/>
  <c r="J30" i="3" s="1"/>
  <c r="AG96" i="1" s="1"/>
  <c r="T125" i="2"/>
  <c r="T124" i="2" s="1"/>
  <c r="R125" i="4"/>
  <c r="P125" i="4"/>
  <c r="AU97" i="1"/>
  <c r="P125" i="2"/>
  <c r="P124" i="2" s="1"/>
  <c r="AU95" i="1" s="1"/>
  <c r="R129" i="3"/>
  <c r="R128" i="3" s="1"/>
  <c r="T125" i="4"/>
  <c r="T128" i="3"/>
  <c r="P126" i="5"/>
  <c r="AU98" i="1"/>
  <c r="T149" i="5"/>
  <c r="T126" i="5"/>
  <c r="R149" i="5"/>
  <c r="R126" i="5" s="1"/>
  <c r="BK121" i="6"/>
  <c r="BK120" i="6" s="1"/>
  <c r="J120" i="6" s="1"/>
  <c r="J96" i="6" s="1"/>
  <c r="BK126" i="5"/>
  <c r="J126" i="5"/>
  <c r="J96" i="5"/>
  <c r="AG97" i="1"/>
  <c r="J96" i="4"/>
  <c r="BK124" i="2"/>
  <c r="J124" i="2" s="1"/>
  <c r="J96" i="2" s="1"/>
  <c r="J33" i="2"/>
  <c r="AV95" i="1" s="1"/>
  <c r="AT95" i="1" s="1"/>
  <c r="F33" i="6"/>
  <c r="AZ99" i="1"/>
  <c r="J33" i="6"/>
  <c r="AV99" i="1" s="1"/>
  <c r="AT99" i="1" s="1"/>
  <c r="BD94" i="1"/>
  <c r="W33" i="1" s="1"/>
  <c r="F33" i="3"/>
  <c r="AZ96" i="1" s="1"/>
  <c r="F33" i="4"/>
  <c r="AZ97" i="1"/>
  <c r="F33" i="2"/>
  <c r="AZ95" i="1" s="1"/>
  <c r="BB94" i="1"/>
  <c r="W31" i="1" s="1"/>
  <c r="BC94" i="1"/>
  <c r="W32" i="1"/>
  <c r="BA94" i="1"/>
  <c r="W30" i="1"/>
  <c r="J33" i="3"/>
  <c r="AV96" i="1" s="1"/>
  <c r="AT96" i="1" s="1"/>
  <c r="J33" i="4"/>
  <c r="AV97" i="1"/>
  <c r="AT97" i="1"/>
  <c r="AN97" i="1" s="1"/>
  <c r="F33" i="5"/>
  <c r="AZ98" i="1"/>
  <c r="J33" i="5"/>
  <c r="AV98" i="1"/>
  <c r="AT98" i="1" s="1"/>
  <c r="J129" i="3" l="1"/>
  <c r="J97" i="3" s="1"/>
  <c r="J121" i="6"/>
  <c r="J97" i="6" s="1"/>
  <c r="AN96" i="1"/>
  <c r="J39" i="4"/>
  <c r="J96" i="3"/>
  <c r="J39" i="3"/>
  <c r="AU94" i="1"/>
  <c r="J30" i="6"/>
  <c r="AG99" i="1" s="1"/>
  <c r="AY94" i="1"/>
  <c r="J30" i="2"/>
  <c r="AG95" i="1"/>
  <c r="AZ94" i="1"/>
  <c r="AV94" i="1" s="1"/>
  <c r="AK29" i="1" s="1"/>
  <c r="AX94" i="1"/>
  <c r="AW94" i="1"/>
  <c r="AK30" i="1" s="1"/>
  <c r="J30" i="5"/>
  <c r="AG98" i="1"/>
  <c r="AN98" i="1"/>
  <c r="J39" i="6" l="1"/>
  <c r="J39" i="5"/>
  <c r="J39" i="2"/>
  <c r="AN95" i="1"/>
  <c r="AN99" i="1"/>
  <c r="AG94" i="1"/>
  <c r="AK26" i="1" s="1"/>
  <c r="AK35" i="1" s="1"/>
  <c r="AT94" i="1"/>
  <c r="W29" i="1"/>
  <c r="AN94" i="1" l="1"/>
</calcChain>
</file>

<file path=xl/sharedStrings.xml><?xml version="1.0" encoding="utf-8"?>
<sst xmlns="http://schemas.openxmlformats.org/spreadsheetml/2006/main" count="8118" uniqueCount="1351">
  <si>
    <t>Export Komplet</t>
  </si>
  <si>
    <t/>
  </si>
  <si>
    <t>2.0</t>
  </si>
  <si>
    <t>ZAMOK</t>
  </si>
  <si>
    <t>False</t>
  </si>
  <si>
    <t>{20f588d9-a862-47a3-a3a1-8b7c62c6ce73}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</si>
  <si>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</si>
  <si>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</si>
  <si>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</si>
  <si>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</si>
  <si>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</si>
  <si>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</si>
  <si>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</si>
  <si>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</si>
  <si>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ZAK202321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</si>
  <si>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</si>
  <si>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</si>
  <si>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prostoru před domem služeb Bolatice</t>
  </si>
  <si>
    <t>KSO:</t>
  </si>
  <si>
    <t>CC-CZ:</t>
  </si>
  <si>
    <t>Místo:</t>
  </si>
  <si>
    <t>ul. Hlučínská, 747 23  Bolatice</t>
  </si>
  <si>
    <t>Datum:</t>
  </si>
  <si>
    <t>23. 6. 2023</t>
  </si>
  <si>
    <t>Zadavatel:</t>
  </si>
  <si>
    <t>IČ:</t>
  </si>
  <si>
    <t>00299847</t>
  </si>
  <si>
    <t>Obec Bolatice</t>
  </si>
  <si>
    <t>DIČ:</t>
  </si>
  <si>
    <t>Uchazeč:</t>
  </si>
  <si>
    <t>Vyplň údaj</t>
  </si>
  <si>
    <t>Projektant:</t>
  </si>
  <si>
    <t>74391666</t>
  </si>
  <si>
    <t>Ing. Daniel Halfar</t>
  </si>
  <si>
    <t>True</t>
  </si>
  <si>
    <t>Zpracovatel:</t>
  </si>
  <si>
    <t>06022898</t>
  </si>
  <si>
    <t>Petr Dostál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</si>
  <si>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</si>
  <si>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</si>
  <si>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</si>
  <si>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</si>
  <si>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</si>
  <si>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</si>
  <si>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</si>
  <si>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</si>
  <si>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</si>
  <si>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</si>
  <si>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</si>
  <si>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</si>
  <si>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</si>
  <si>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</si>
  <si>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</si>
  <si>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</si>
  <si>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</si>
  <si>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</si>
  <si>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</si>
  <si>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</si>
  <si>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</si>
  <si>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</si>
  <si>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</si>
  <si>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</si>
  <si>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</si>
  <si>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</si>
  <si>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</si>
  <si>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</si>
  <si>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</si>
  <si>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</si>
  <si>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</si>
  <si>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</si>
  <si>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</si>
  <si>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</si>
  <si>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</si>
  <si>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</si>
  <si>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</si>
  <si>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</si>
  <si>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</si>
  <si>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</si>
  <si>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</si>
  <si>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</si>
  <si>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</si>
  <si>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</si>
  <si>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</si>
  <si>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</si>
  <si>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</si>
  <si>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Zpevněné plochy</t>
  </si>
  <si>
    <t>STA</t>
  </si>
  <si>
    <t>1</t>
  </si>
  <si>
    <t>{7093ec75-3d0e-4f01-9f84-b87b26effbcb}</t>
  </si>
  <si>
    <t>2</t>
  </si>
  <si>
    <t>SO 02</t>
  </si>
  <si>
    <t>Stavební objekty</t>
  </si>
  <si>
    <t>{ffbc5340-972e-437f-beeb-bac6dd9b3216}</t>
  </si>
  <si>
    <t>SO 03</t>
  </si>
  <si>
    <t>Kanalizace, vodovod</t>
  </si>
  <si>
    <t>{05c8ebea-069e-4b4c-aac4-c71b493d3423}</t>
  </si>
  <si>
    <t>SO 04</t>
  </si>
  <si>
    <t>Veřejné osvětlení</t>
  </si>
  <si>
    <t>{812fd5bc-b591-43b9-b483-6ca0a90566aa}</t>
  </si>
  <si>
    <t>OST</t>
  </si>
  <si>
    <t>Ostatní a vedlejší náklady</t>
  </si>
  <si>
    <t>{7070c8a4-776f-41da-9a83-94a76eb28541}</t>
  </si>
  <si>
    <t>VV0001</t>
  </si>
  <si>
    <t>Nový výkaz (28)</t>
  </si>
  <si>
    <t>219,48</t>
  </si>
  <si>
    <t>3</t>
  </si>
  <si>
    <t>VV0002</t>
  </si>
  <si>
    <t>Nový výkaz (29)</t>
  </si>
  <si>
    <t>427,02</t>
  </si>
  <si>
    <t>KRYCÍ LIST SOUPISU PRACÍ</t>
  </si>
  <si>
    <t>VV0003</t>
  </si>
  <si>
    <t>Nový výkaz (30)</t>
  </si>
  <si>
    <t>28,68</t>
  </si>
  <si>
    <t>VV0004</t>
  </si>
  <si>
    <t>Nový výkaz (31)</t>
  </si>
  <si>
    <t>150,02</t>
  </si>
  <si>
    <t>VV0005</t>
  </si>
  <si>
    <t>Nový výkaz (32)</t>
  </si>
  <si>
    <t>101,128</t>
  </si>
  <si>
    <t>VV0006</t>
  </si>
  <si>
    <t>Nový výkaz (33)</t>
  </si>
  <si>
    <t>525,17</t>
  </si>
  <si>
    <t>Objekt:</t>
  </si>
  <si>
    <t>VV0007</t>
  </si>
  <si>
    <t>Nový výkaz (34)</t>
  </si>
  <si>
    <t>802,92</t>
  </si>
  <si>
    <t>SO 01 - Zpevněné plochy</t>
  </si>
  <si>
    <t>VV0008</t>
  </si>
  <si>
    <t>Nový výkaz (35)</t>
  </si>
  <si>
    <t>167,06</t>
  </si>
  <si>
    <t>VV0009</t>
  </si>
  <si>
    <t>Nový výkaz (36)</t>
  </si>
  <si>
    <t>832,75</t>
  </si>
  <si>
    <t>VV0010</t>
  </si>
  <si>
    <t>Nový výkaz (37)</t>
  </si>
  <si>
    <t>23,775</t>
  </si>
  <si>
    <t>VV0011</t>
  </si>
  <si>
    <t>Nový výkaz (39)</t>
  </si>
  <si>
    <t>25,088</t>
  </si>
  <si>
    <t>VV0012</t>
  </si>
  <si>
    <t>Nový výkaz (40)</t>
  </si>
  <si>
    <t>51,177</t>
  </si>
  <si>
    <t>VV0013</t>
  </si>
  <si>
    <t>Nový výkaz (41)</t>
  </si>
  <si>
    <t>640,36</t>
  </si>
  <si>
    <t>VV0014</t>
  </si>
  <si>
    <t>Nový výkaz (42)</t>
  </si>
  <si>
    <t>49,496</t>
  </si>
  <si>
    <t>VV0015</t>
  </si>
  <si>
    <t>Nový výkaz (43)</t>
  </si>
  <si>
    <t>6,37</t>
  </si>
  <si>
    <t>VV0016</t>
  </si>
  <si>
    <t>Nový výkaz (44)</t>
  </si>
  <si>
    <t>5,25</t>
  </si>
  <si>
    <t>VV0017</t>
  </si>
  <si>
    <t>Nový výkaz (45)</t>
  </si>
  <si>
    <t>32,874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</si>
  <si>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</si>
  <si>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</si>
  <si>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</si>
  <si>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</si>
  <si>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</si>
  <si>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</si>
  <si>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</si>
  <si>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</si>
  <si>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</si>
  <si>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</si>
  <si>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</si>
  <si>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</si>
  <si>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</si>
  <si>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</si>
  <si>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</si>
  <si>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</si>
  <si>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</si>
  <si>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</si>
  <si>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</si>
  <si>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</si>
  <si>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</si>
  <si>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</si>
  <si>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</si>
  <si>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</si>
  <si>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</si>
  <si>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</si>
  <si>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</si>
  <si>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</si>
  <si>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</si>
  <si>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</si>
  <si>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</si>
  <si>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</si>
  <si>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</si>
  <si>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</si>
  <si>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4</t>
  </si>
  <si>
    <t>340987305</t>
  </si>
  <si>
    <t>VV</t>
  </si>
  <si>
    <t>"Množství určené pomocí aplikace Výměry.</t>
  </si>
  <si>
    <t>"(240,520+99,070+6,440+121,330)</t>
  </si>
  <si>
    <t>"-(20,080+20,260)</t>
  </si>
  <si>
    <t>113106123</t>
  </si>
  <si>
    <t>Rozebrání dlažeb ze zámkových dlaždic komunikací pro pěší ručně</t>
  </si>
  <si>
    <t>-1972968326</t>
  </si>
  <si>
    <t>"(47,330+157,790+7,160+7,200)</t>
  </si>
  <si>
    <t>113107223</t>
  </si>
  <si>
    <t>Odstranění podkladu z kameniva drceného tl přes 200 do 300 mm strojně pl přes 200 m2</t>
  </si>
  <si>
    <t>-1953456130</t>
  </si>
  <si>
    <t>"(47,330+157,790+240,520+99,070+6,440+7,160+7,200)</t>
  </si>
  <si>
    <t>113107332</t>
  </si>
  <si>
    <t>Odstranění podkladu z betonu prostého tl přes 150 do 300 mm strojně pl do 50 m2</t>
  </si>
  <si>
    <t>-1704132453</t>
  </si>
  <si>
    <t>"28,680</t>
  </si>
  <si>
    <t>5</t>
  </si>
  <si>
    <t>113202111</t>
  </si>
  <si>
    <t>Vytrhání obrub krajníků obrubníků stojatých</t>
  </si>
  <si>
    <t>m</t>
  </si>
  <si>
    <t>-1290671813</t>
  </si>
  <si>
    <t>"(23,158+19,639+17,064+17,106+4,117+4,061+4,072+11,911)</t>
  </si>
  <si>
    <t>6</t>
  </si>
  <si>
    <t>121151105</t>
  </si>
  <si>
    <t>Sejmutí ornice plochy do 100 m2 tl vrstvy přes 250 do 300 mm strojně</t>
  </si>
  <si>
    <t>-1171638913</t>
  </si>
  <si>
    <t>"(20,080+20,260+30,070+45,730+24,170+9,710)</t>
  </si>
  <si>
    <t>7</t>
  </si>
  <si>
    <t>1811523R1</t>
  </si>
  <si>
    <t>Úprava pláně se zhutněním</t>
  </si>
  <si>
    <t>-570249987</t>
  </si>
  <si>
    <t>"(47,330+157,790+240,520+99,070+6,440+7,160+7,200+121,330+30,070+45,730+13,100+2,510+2,450+2,480+19,740)</t>
  </si>
  <si>
    <t>Komunikace pozemní</t>
  </si>
  <si>
    <t>8</t>
  </si>
  <si>
    <t>564811111</t>
  </si>
  <si>
    <t>Podklad ze štěrkodrtě ŠD plochy přes 100 m2 tl 50 mm</t>
  </si>
  <si>
    <t>-1174635478</t>
  </si>
  <si>
    <t>9</t>
  </si>
  <si>
    <t>564861111</t>
  </si>
  <si>
    <t>Podklad ze štěrkodrtě ŠD plochy přes 100 m2 tl 200 mm</t>
  </si>
  <si>
    <t>-111911782</t>
  </si>
  <si>
    <t>"(6,620+236,240+3,780+228,180+24,140+52,030+18,750+70,620+11,480+80,31+80,31+8,670+1,160+1,190+1,240+2,780+5,250)</t>
  </si>
  <si>
    <t>10</t>
  </si>
  <si>
    <t>564871116</t>
  </si>
  <si>
    <t>Podklad ze štěrkodrtě ŠD plochy přes 100 m2 tl. 300 mm</t>
  </si>
  <si>
    <t>318134475</t>
  </si>
  <si>
    <t>"(121,330+45,730)</t>
  </si>
  <si>
    <t>11</t>
  </si>
  <si>
    <t>591211111</t>
  </si>
  <si>
    <t>Kladení dlažby z kostek drobných z kamene do lože z kameniva těženého tl 50 mm</t>
  </si>
  <si>
    <t>-1356875794</t>
  </si>
  <si>
    <t>"(11,480+8,670+1,280+3,080+3,070+1,280+8,010+1,280+3,080+3,070+1,280+8,010)</t>
  </si>
  <si>
    <t>"-0,08*(21,445+21,756+0,997+0,997+0,997+0,997+0,997+0,997+0,997+0,997)</t>
  </si>
  <si>
    <t>12</t>
  </si>
  <si>
    <t>M</t>
  </si>
  <si>
    <t>58381012</t>
  </si>
  <si>
    <t>kostka řezanoštípaná dlažební žula 8x8x8cm</t>
  </si>
  <si>
    <t>1899594681</t>
  </si>
  <si>
    <t>49,496*1,02 'Přepočtené koeficientem množství</t>
  </si>
  <si>
    <t>13</t>
  </si>
  <si>
    <t>596211210</t>
  </si>
  <si>
    <t>Kladení zámkové dlažby komunikací pro pěší ručně tl 80 mm skupiny A pl do 50 m2</t>
  </si>
  <si>
    <t>1309515128</t>
  </si>
  <si>
    <t>"(1,160+1,190+1,240+2,780)</t>
  </si>
  <si>
    <t>14</t>
  </si>
  <si>
    <t>59245226</t>
  </si>
  <si>
    <t>dlažba tvar obdélník betonová pro nevidomé 200x100x80mm barevná</t>
  </si>
  <si>
    <t>1279845990</t>
  </si>
  <si>
    <t>6,37*1,03 'Přepočtené koeficientem množství</t>
  </si>
  <si>
    <t>-2033819707</t>
  </si>
  <si>
    <t>"5,250</t>
  </si>
  <si>
    <t>16</t>
  </si>
  <si>
    <t>59245226-1</t>
  </si>
  <si>
    <t>dlažba tvar obdélník betonová pro nevidomé - s vodicí linií</t>
  </si>
  <si>
    <t>1842183068</t>
  </si>
  <si>
    <t>5,25*1,03 'Přepočtené koeficientem množství</t>
  </si>
  <si>
    <t>17</t>
  </si>
  <si>
    <t>596211223</t>
  </si>
  <si>
    <t>Kladení zámkové dlažby komunikací pro pěší ručně tl 80 mm skupiny B pl přes 300 m2</t>
  </si>
  <si>
    <t>-413944355</t>
  </si>
  <si>
    <t>"(6,620+236,240+3,780+228,180+24,140+52,030+18,750+70,620)</t>
  </si>
  <si>
    <t>18</t>
  </si>
  <si>
    <t>592460R1</t>
  </si>
  <si>
    <t>dlažba zámková tl. 80 mm, skládaná z více různých rozměrů, tryskano-kartáčovaný povrch, barva šedá</t>
  </si>
  <si>
    <t>-110529718</t>
  </si>
  <si>
    <t>640,36*1,01 'Přepočtené koeficientem množství</t>
  </si>
  <si>
    <t>Ostatní konstrukce a práce, bourání</t>
  </si>
  <si>
    <t>19</t>
  </si>
  <si>
    <t>916111123</t>
  </si>
  <si>
    <t>Osazení obruby z drobných kostek s boční opěrou do lože z betonu prostého</t>
  </si>
  <si>
    <t>-79619034</t>
  </si>
  <si>
    <t>"(21,445+21,756+0,997+0,997+0,997+0,997+0,997+0,997+0,997+0,997)</t>
  </si>
  <si>
    <t>20</t>
  </si>
  <si>
    <t>675210483</t>
  </si>
  <si>
    <t>51,177*0,1 'Přepočtené koeficientem množství</t>
  </si>
  <si>
    <t>9161331R1</t>
  </si>
  <si>
    <t>Osazení ocelového pozinkovaného L-profilu do betonového lože</t>
  </si>
  <si>
    <t>-401838265</t>
  </si>
  <si>
    <t>"(4,048+9,899+11,141)</t>
  </si>
  <si>
    <t>22</t>
  </si>
  <si>
    <t>1301105R1</t>
  </si>
  <si>
    <t>ocelový pozinkovaný L-profil 10/5</t>
  </si>
  <si>
    <t>1706592498</t>
  </si>
  <si>
    <t>P</t>
  </si>
  <si>
    <t>Poznámka k položce:_x000D_
Hmotnost: 6,84 kg/m</t>
  </si>
  <si>
    <t>25,088*1,02 'Přepočtené koeficientem množství</t>
  </si>
  <si>
    <t>23</t>
  </si>
  <si>
    <t>916231213</t>
  </si>
  <si>
    <t>Osazení chodníkového obrubníku betonového stojatého s boční opěrou do lože z betonu prostého</t>
  </si>
  <si>
    <t>1795471103</t>
  </si>
  <si>
    <t>"(10,647+13,128)</t>
  </si>
  <si>
    <t>24</t>
  </si>
  <si>
    <t>59217023</t>
  </si>
  <si>
    <t>obrubník betonový chodníkový 1000x150x250mm</t>
  </si>
  <si>
    <t>1727040562</t>
  </si>
  <si>
    <t>23,775*1,02 'Přepočtené koeficientem množství</t>
  </si>
  <si>
    <t>25</t>
  </si>
  <si>
    <t>916991121</t>
  </si>
  <si>
    <t>Lože pod obrubníky, krajníky nebo obruby z dlažebních kostek z betonu prostého</t>
  </si>
  <si>
    <t>m3</t>
  </si>
  <si>
    <t>-2000028074</t>
  </si>
  <si>
    <t>51,177*0,05</t>
  </si>
  <si>
    <t>25,088*0,05</t>
  </si>
  <si>
    <t>23,775*0,06</t>
  </si>
  <si>
    <t>Součet</t>
  </si>
  <si>
    <t>997</t>
  </si>
  <si>
    <t>Přesun sutě</t>
  </si>
  <si>
    <t>26</t>
  </si>
  <si>
    <t>997002511</t>
  </si>
  <si>
    <t>Vodorovné přemístění suti a vybouraných hmot bez naložení ale se složením a urovnáním do 1 km</t>
  </si>
  <si>
    <t>t</t>
  </si>
  <si>
    <t>-430455458</t>
  </si>
  <si>
    <t>27</t>
  </si>
  <si>
    <t>997002519</t>
  </si>
  <si>
    <t>Příplatek ZKD 1 km přemístění suti a vybouraných hmot</t>
  </si>
  <si>
    <t>-442098759</t>
  </si>
  <si>
    <t>435,686*7 'Přepočtené koeficientem množství</t>
  </si>
  <si>
    <t>28</t>
  </si>
  <si>
    <t>997002611</t>
  </si>
  <si>
    <t>Nakládání suti a vybouraných hmot</t>
  </si>
  <si>
    <t>1331154093</t>
  </si>
  <si>
    <t>29</t>
  </si>
  <si>
    <t>997221861</t>
  </si>
  <si>
    <t>Poplatek za uložení stavebního odpadu na recyklační skládce (skládkovné) z prostého betonu pod kódem 17 01 01</t>
  </si>
  <si>
    <t>-67560334</t>
  </si>
  <si>
    <t>108,890+57,065+17,925</t>
  </si>
  <si>
    <t>30</t>
  </si>
  <si>
    <t>997221873</t>
  </si>
  <si>
    <t>Poplatek za uložení stavebního odpadu na recyklační skládce (skládkovné) zeminy a kamení zatříděného do Katalogu odpadů pod kódem 17 05 04</t>
  </si>
  <si>
    <t>39127775</t>
  </si>
  <si>
    <t>231,075+20,731</t>
  </si>
  <si>
    <t>998</t>
  </si>
  <si>
    <t>Přesun hmot</t>
  </si>
  <si>
    <t>31</t>
  </si>
  <si>
    <t>998223011</t>
  </si>
  <si>
    <t>Přesun hmot pro pozemní komunikace s krytem dlážděným</t>
  </si>
  <si>
    <t>1927401219</t>
  </si>
  <si>
    <t>PSV</t>
  </si>
  <si>
    <t>Práce a dodávky PSV</t>
  </si>
  <si>
    <t>711</t>
  </si>
  <si>
    <t>Izolace proti vodě, vlhkosti a plynům</t>
  </si>
  <si>
    <t>32</t>
  </si>
  <si>
    <t>711161273</t>
  </si>
  <si>
    <t>Provedení izolace proti zemní vlhkosti svislé z nopové fólie</t>
  </si>
  <si>
    <t>1116013103</t>
  </si>
  <si>
    <t>"(1,785+31,089)</t>
  </si>
  <si>
    <t>33</t>
  </si>
  <si>
    <t>28323005</t>
  </si>
  <si>
    <t>fólie profilovaná (nopová) drenážní HDPE s výškou nopů 8mm</t>
  </si>
  <si>
    <t>1108471500</t>
  </si>
  <si>
    <t>32,874*1,221 'Přepočtené koeficientem množství</t>
  </si>
  <si>
    <t>34</t>
  </si>
  <si>
    <t>998711201</t>
  </si>
  <si>
    <t>Přesun hmot procentní pro izolace proti vodě, vlhkosti a plynům v objektech v do 6 m</t>
  </si>
  <si>
    <t>%</t>
  </si>
  <si>
    <t>-695296936</t>
  </si>
  <si>
    <t>Nový výkaz (2)</t>
  </si>
  <si>
    <t>12,97</t>
  </si>
  <si>
    <t>Nový výkaz (3)</t>
  </si>
  <si>
    <t>96,175</t>
  </si>
  <si>
    <t>Nový výkaz (4)</t>
  </si>
  <si>
    <t>124,475</t>
  </si>
  <si>
    <t>Nový výkaz (5)</t>
  </si>
  <si>
    <t>39,336</t>
  </si>
  <si>
    <t>Nový výkaz (8)</t>
  </si>
  <si>
    <t>46,289</t>
  </si>
  <si>
    <t>Nový výkaz (9)</t>
  </si>
  <si>
    <t>306,853</t>
  </si>
  <si>
    <t>Nový výkaz (10)</t>
  </si>
  <si>
    <t>101,48</t>
  </si>
  <si>
    <t>SO 02 - Stavební objekty</t>
  </si>
  <si>
    <t>Nový výkaz (11)</t>
  </si>
  <si>
    <t>4,88</t>
  </si>
  <si>
    <t>Nový výkaz (12)</t>
  </si>
  <si>
    <t>37,339</t>
  </si>
  <si>
    <t>Nový výkaz (13)</t>
  </si>
  <si>
    <t>75,283</t>
  </si>
  <si>
    <t>Nový výkaz (14)</t>
  </si>
  <si>
    <t>15,88</t>
  </si>
  <si>
    <t>VV0018</t>
  </si>
  <si>
    <t>Nový výkaz (16)</t>
  </si>
  <si>
    <t>30,819</t>
  </si>
  <si>
    <t>VV0019</t>
  </si>
  <si>
    <t>Nový výkaz (17)</t>
  </si>
  <si>
    <t>162,378</t>
  </si>
  <si>
    <t>VV0020</t>
  </si>
  <si>
    <t>Nový výkaz (18)</t>
  </si>
  <si>
    <t>95,445</t>
  </si>
  <si>
    <t>VV0021</t>
  </si>
  <si>
    <t>Nový výkaz (19)</t>
  </si>
  <si>
    <t>VV0022</t>
  </si>
  <si>
    <t>Nový výkaz (21)</t>
  </si>
  <si>
    <t>5,309</t>
  </si>
  <si>
    <t>VV0024</t>
  </si>
  <si>
    <t>Nový výkaz (24)</t>
  </si>
  <si>
    <t>154,35</t>
  </si>
  <si>
    <t>VV0026</t>
  </si>
  <si>
    <t>Nový výkaz (27)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</si>
  <si>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</si>
  <si>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</si>
  <si>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</si>
  <si>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</si>
  <si>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783 - Dokončovací práce - nátěry</t>
  </si>
  <si>
    <t>112101101</t>
  </si>
  <si>
    <t>Odstranění stromů listnatých průměru kmene přes 100 do 300 mm</t>
  </si>
  <si>
    <t>kus</t>
  </si>
  <si>
    <t>-1793630465</t>
  </si>
  <si>
    <t>"12,000</t>
  </si>
  <si>
    <t>112251101</t>
  </si>
  <si>
    <t>Odstranění pařezů průměru přes 100 do 300 mm</t>
  </si>
  <si>
    <t>-1578570740</t>
  </si>
  <si>
    <t>122251102</t>
  </si>
  <si>
    <t>Odkopávky a prokopávky nezapažené v hornině třídy těžitelnosti I skupiny 3 objem do 50 m3 strojně</t>
  </si>
  <si>
    <t>1149235539</t>
  </si>
  <si>
    <t>"odkopávky mezi základy do hl. 1m - úprava terénu</t>
  </si>
  <si>
    <t>"(8,220+5,820+4,090+13,875+4,220+37,835+5,800+9,345+4,680+9,405+4,640+16,545)</t>
  </si>
  <si>
    <t>131251102</t>
  </si>
  <si>
    <t>Hloubení jam nezapažených v hornině třídy těžitelnosti I skupiny 3 objem do 50 m3 strojně</t>
  </si>
  <si>
    <t>-1142973068</t>
  </si>
  <si>
    <t>3*3*1*4</t>
  </si>
  <si>
    <t>132251103</t>
  </si>
  <si>
    <t>Hloubení rýh nezapažených š do 800 mm v hornině třídy těžitelnosti I skupiny 3 objem do 100 m3 strojně</t>
  </si>
  <si>
    <t>913373954</t>
  </si>
  <si>
    <t>"(0,522+0,696+0,522+0,696+2,215+4,681+19,320+7,370+2,139+2,139+0,825+0,825+0,825+6,014+1,008+21,683+12,416+1,951+2,671+1,914+0,516+0,672+4,555)</t>
  </si>
  <si>
    <t>162201401</t>
  </si>
  <si>
    <t>Vodorovné přemístění větví stromů listnatých do 1 km D kmene přes 100 do 300 mm</t>
  </si>
  <si>
    <t>868006027</t>
  </si>
  <si>
    <t>162201411</t>
  </si>
  <si>
    <t>Vodorovné přemístění kmenů stromů listnatých do 1 km D kmene přes 100 do 300 mm</t>
  </si>
  <si>
    <t>-849164694</t>
  </si>
  <si>
    <t>162201421</t>
  </si>
  <si>
    <t>Vodorovné přemístění pařezů do 1 km D přes 100 do 300 mm</t>
  </si>
  <si>
    <t>-770350721</t>
  </si>
  <si>
    <t>162301931</t>
  </si>
  <si>
    <t>Příplatek k vodorovnému přemístění větví stromů listnatých D kmene přes 100 do 300 mm ZKD 1 km</t>
  </si>
  <si>
    <t>-88883620</t>
  </si>
  <si>
    <t>12*7 'Přepočtené koeficientem množství</t>
  </si>
  <si>
    <t>162301951</t>
  </si>
  <si>
    <t>Příplatek k vodorovnému přemístění kmenů stromů listnatých D kmene přes 100 do 300 mm ZKD 1 km</t>
  </si>
  <si>
    <t>-166551278</t>
  </si>
  <si>
    <t>162301971</t>
  </si>
  <si>
    <t>Příplatek k vodorovnému přemístění pařezů D přes 100 do 300 mm ZKD 1 km</t>
  </si>
  <si>
    <t>-403585291</t>
  </si>
  <si>
    <t>162351103</t>
  </si>
  <si>
    <t>Vodorovné přemístění přes 50 do 500 m výkopku/sypaniny z horniny třídy těžitelnosti I skupiny 1 až 3</t>
  </si>
  <si>
    <t>1030366938</t>
  </si>
  <si>
    <t>mezideponie</t>
  </si>
  <si>
    <t>75,010*2</t>
  </si>
  <si>
    <t>162751115</t>
  </si>
  <si>
    <t>Vodorovné přemístění přes 7 000 do 8000 m výkopku/sypaniny z horniny třídy těžitelnosti I skupiny 1 až 3</t>
  </si>
  <si>
    <t>-999524807</t>
  </si>
  <si>
    <t>96,175+(124,475-75,01)+36</t>
  </si>
  <si>
    <t>167151101</t>
  </si>
  <si>
    <t>Nakládání výkopku z hornin třídy těžitelnosti I skupiny 1 až 3 do 100 m3</t>
  </si>
  <si>
    <t>553891887</t>
  </si>
  <si>
    <t>171201231</t>
  </si>
  <si>
    <t>Poplatek za uložení zeminy a kamení na recyklační skládce (skládkovné) kód odpadu 17 05 04</t>
  </si>
  <si>
    <t>53491640</t>
  </si>
  <si>
    <t>181,64*1,8 'Přepočtené koeficientem množství</t>
  </si>
  <si>
    <t>171251201</t>
  </si>
  <si>
    <t>Uložení sypaniny na skládky nebo meziskládky</t>
  </si>
  <si>
    <t>-134647601</t>
  </si>
  <si>
    <t>174151101</t>
  </si>
  <si>
    <t>Zásyp jam, šachet rýh nebo kolem objektů sypaninou se zhutněním</t>
  </si>
  <si>
    <t>-1770425297</t>
  </si>
  <si>
    <t>1813510R1</t>
  </si>
  <si>
    <t>Rozprostření ornice tl vrstvy 1000 mm</t>
  </si>
  <si>
    <t>1897112068</t>
  </si>
  <si>
    <t>3*3*4</t>
  </si>
  <si>
    <t>10364101</t>
  </si>
  <si>
    <t>zemina pro terénní úpravy - ornice</t>
  </si>
  <si>
    <t>128</t>
  </si>
  <si>
    <t>1497711664</t>
  </si>
  <si>
    <t>3*3*1*4*1,8</t>
  </si>
  <si>
    <t>181351105</t>
  </si>
  <si>
    <t>Rozprostření ornice tl vrstvy přes 250 do 300 mm pl přes 100 do 500 m2 v rovině nebo ve svahu do 1:5 strojně</t>
  </si>
  <si>
    <t>-194243812</t>
  </si>
  <si>
    <t>"(9,940+9,940+9,940+9,940+6,980+3,690+15,920+15,980+24,110+13,170+15,520+19,220)</t>
  </si>
  <si>
    <t>183106612</t>
  </si>
  <si>
    <t>Ochrana stromu protikořenovou clonou v rovině nebo na svahu do 1:5 hl přes 500 do 700 mm</t>
  </si>
  <si>
    <t>1851843628</t>
  </si>
  <si>
    <t>nab02</t>
  </si>
  <si>
    <t>Protikořenový panel v. 0,60m, š. 0,60m</t>
  </si>
  <si>
    <t>-836373761</t>
  </si>
  <si>
    <t>25,5*1,7 'Přepočtené koeficientem množství</t>
  </si>
  <si>
    <t>183106614</t>
  </si>
  <si>
    <t>Ochrana stromu protikořenovou clonou v rovině nebo na svahu do 1:5 hl přes 1000 do 1400 mm</t>
  </si>
  <si>
    <t>858504556</t>
  </si>
  <si>
    <t>nab01</t>
  </si>
  <si>
    <t>Protikořenový panel v. 1,05m, š. 0,75m</t>
  </si>
  <si>
    <t>854060208</t>
  </si>
  <si>
    <t>32*1,35 'Přepočtené koeficientem množství</t>
  </si>
  <si>
    <t>Zakládání</t>
  </si>
  <si>
    <t>21197112R1</t>
  </si>
  <si>
    <t>Ochrana nopové folie geotextilií</t>
  </si>
  <si>
    <t>-657880161</t>
  </si>
  <si>
    <t>"(37,850+18,635+27,635+11,325)</t>
  </si>
  <si>
    <t>69311081</t>
  </si>
  <si>
    <t>geotextilie netkaná separační, ochranná, filtrační, drenážní PES 300g/m2</t>
  </si>
  <si>
    <t>142707246</t>
  </si>
  <si>
    <t>95,445*1,1845 'Přepočtené koeficientem množství</t>
  </si>
  <si>
    <t>213311113</t>
  </si>
  <si>
    <t>Polštáře zhutněné pod základy z kameniva drceného frakce 16 až 63 mm</t>
  </si>
  <si>
    <t>1100583251</t>
  </si>
  <si>
    <t>"(6,800+6,260+6,260+2,620+13,450)*0,15</t>
  </si>
  <si>
    <t>2133111R1</t>
  </si>
  <si>
    <t>Polštáře zhutněné pod základy z kameniva drceného frakce 16 až 32 mm</t>
  </si>
  <si>
    <t>-1591342813</t>
  </si>
  <si>
    <t>lože pod betonové sedáky</t>
  </si>
  <si>
    <t>2*0,5*0,2*24</t>
  </si>
  <si>
    <t>273321411</t>
  </si>
  <si>
    <t>Základové desky ze ŽB bez zvýšených nároků na prostředí tř. C 20/25</t>
  </si>
  <si>
    <t>1305664507</t>
  </si>
  <si>
    <t>3,1+2,58+1,14+0,45</t>
  </si>
  <si>
    <t>273351121</t>
  </si>
  <si>
    <t>Zřízení bednění základových desek</t>
  </si>
  <si>
    <t>607602040</t>
  </si>
  <si>
    <t>"(3,335+3,050+3,050+1,950+4,495)</t>
  </si>
  <si>
    <t>273351122</t>
  </si>
  <si>
    <t>Odstranění bednění základových desek</t>
  </si>
  <si>
    <t>780121465</t>
  </si>
  <si>
    <t>273361821</t>
  </si>
  <si>
    <t>Výztuž základových desek betonářskou ocelí 10 505 (R)</t>
  </si>
  <si>
    <t>-540022121</t>
  </si>
  <si>
    <t>7,27*0,1 'Přepočtené koeficientem množství</t>
  </si>
  <si>
    <t>274321411</t>
  </si>
  <si>
    <t>Základové pasy ze ŽB bez zvýšených nároků na prostředí tř. C 20/25</t>
  </si>
  <si>
    <t>-31614269</t>
  </si>
  <si>
    <t>"(0,522+0,696+0,522+0,696+0,516+0,672+12,774+10,044+5,112+3,942+1,872+0,672+0,672+0,312+0,312)</t>
  </si>
  <si>
    <t>274353121</t>
  </si>
  <si>
    <t>Bednění prostupů v základových pásech průřezu přes 0,02 do 0,05 m2 hl do 0,5 m</t>
  </si>
  <si>
    <t>1345633108</t>
  </si>
  <si>
    <t>35</t>
  </si>
  <si>
    <t>274361821</t>
  </si>
  <si>
    <t>Výztuž základových pasů betonářskou ocelí 10 505 (R)</t>
  </si>
  <si>
    <t>-1842460781</t>
  </si>
  <si>
    <t>39,336*0,1 'Přepočtené koeficientem množství</t>
  </si>
  <si>
    <t>36</t>
  </si>
  <si>
    <t>275313711</t>
  </si>
  <si>
    <t>Základové patky z betonu tř. C 20/25</t>
  </si>
  <si>
    <t>-210398332</t>
  </si>
  <si>
    <t>stojan na kola</t>
  </si>
  <si>
    <t>0,35*0,35*0,7*10</t>
  </si>
  <si>
    <t>vývěska</t>
  </si>
  <si>
    <t>0,6*0,65*0,8*2*9</t>
  </si>
  <si>
    <t>odpadkový koš</t>
  </si>
  <si>
    <t>0,4*0,4*0,4*4</t>
  </si>
  <si>
    <t>lavička 1</t>
  </si>
  <si>
    <t>0,2*0,24*0,8*2*4</t>
  </si>
  <si>
    <t>37</t>
  </si>
  <si>
    <t>275351121</t>
  </si>
  <si>
    <t>Zřízení bednění základových patek</t>
  </si>
  <si>
    <t>1908377806</t>
  </si>
  <si>
    <t>(0,35*0,35*2+0,35*0,7*2)*10</t>
  </si>
  <si>
    <t>(0,6*0,65*2+0,8*0,65*2)*2*9</t>
  </si>
  <si>
    <t>(0,4*0,4*2+0,4*0,4*2)*4</t>
  </si>
  <si>
    <t>(0,2*0,24*2+0,2*0,8*2)*2*4</t>
  </si>
  <si>
    <t>38</t>
  </si>
  <si>
    <t>275351122</t>
  </si>
  <si>
    <t>Odstranění bednění základových patek</t>
  </si>
  <si>
    <t>-992041018</t>
  </si>
  <si>
    <t>39</t>
  </si>
  <si>
    <t>279321346</t>
  </si>
  <si>
    <t>Základová zeď ze ŽB bez zvýšených nároků na prostředí tř. C 20/25 bez výztuže</t>
  </si>
  <si>
    <t>-178303455</t>
  </si>
  <si>
    <t>"(2,765+2,670+7,248+9,916+5,216+2,465+0,120+0,180+0,120+0,180+0,033+0,112+3,366+1,680+2,808+2,925+3,752+0,733)</t>
  </si>
  <si>
    <t>40</t>
  </si>
  <si>
    <t>279351121</t>
  </si>
  <si>
    <t>Zřízení oboustranného bednění základových zdí</t>
  </si>
  <si>
    <t>-2027868124</t>
  </si>
  <si>
    <t>"(15,560+12,712+39,754+54,381+28,813+13,704+1,369+2,018+1,349+2,021+0,412+1,348+23,548+15,766+25,921+27,035+34,371+6,771)</t>
  </si>
  <si>
    <t>41</t>
  </si>
  <si>
    <t>279351122</t>
  </si>
  <si>
    <t>Odstranění oboustranného bednění základových zdí</t>
  </si>
  <si>
    <t>400948406</t>
  </si>
  <si>
    <t>42</t>
  </si>
  <si>
    <t>279361821</t>
  </si>
  <si>
    <t>Výztuž základových zdí nosných betonářskou ocelí 10 505</t>
  </si>
  <si>
    <t>-645664015</t>
  </si>
  <si>
    <t>46,289*0,1 'Přepočtené koeficientem množství</t>
  </si>
  <si>
    <t>Svislé a kompletní konstrukce</t>
  </si>
  <si>
    <t>43</t>
  </si>
  <si>
    <t>317221111</t>
  </si>
  <si>
    <t>Osazení kamenných římsových desek do maltového lože</t>
  </si>
  <si>
    <t>-1154123665</t>
  </si>
  <si>
    <t>89,45*0,42*0,08</t>
  </si>
  <si>
    <t>44</t>
  </si>
  <si>
    <t>5838117R1</t>
  </si>
  <si>
    <t>Deska řezaná žulová tl. 80 mm</t>
  </si>
  <si>
    <t>-520760695</t>
  </si>
  <si>
    <t>89,45*0,42</t>
  </si>
  <si>
    <t>45</t>
  </si>
  <si>
    <t>320101111</t>
  </si>
  <si>
    <t>Osazení betonových a železobetonových prefabrikátů hmotnosti do 1000 kg</t>
  </si>
  <si>
    <t>-798251680</t>
  </si>
  <si>
    <t>betonové sedáky</t>
  </si>
  <si>
    <t>2*0,5*0,4*24</t>
  </si>
  <si>
    <t>46</t>
  </si>
  <si>
    <t>PRES01</t>
  </si>
  <si>
    <t>Prefabrikovaný betonový sedák 2000x500x400 mm, hladký povrch, bílá barva</t>
  </si>
  <si>
    <t>164030583</t>
  </si>
  <si>
    <t>47</t>
  </si>
  <si>
    <t>327211213</t>
  </si>
  <si>
    <t>Zdivo opěrných zdí z pravidelných žulových kamenů na maltu obj kamene do 0,02 m3 š spáry přes 10 do 20 mm</t>
  </si>
  <si>
    <t>-363993016</t>
  </si>
  <si>
    <t>75,283*0,15</t>
  </si>
  <si>
    <t>48</t>
  </si>
  <si>
    <t>327211213-1</t>
  </si>
  <si>
    <t>Zdivo opěrných zdí z pravidelných žulových kamenů na maltu obj kamene do 0,02 m3 š spáry přes 10 do 20 mm - na stávající zídku</t>
  </si>
  <si>
    <t>-878676916</t>
  </si>
  <si>
    <t>30,819*0,15</t>
  </si>
  <si>
    <t>49</t>
  </si>
  <si>
    <t>327211911</t>
  </si>
  <si>
    <t>Příplatek k cenám žulového zdiva opěrných zdí z kamene na maltu za jednostranné lícování zdiva</t>
  </si>
  <si>
    <t>1661734675</t>
  </si>
  <si>
    <t>50</t>
  </si>
  <si>
    <t>327211911-1</t>
  </si>
  <si>
    <t>Příplatek k cenám žulového zdiva opěrných zdí z kamene na maltu za jednostranné lícování zdiva - na stávající zídku</t>
  </si>
  <si>
    <t>-939439611</t>
  </si>
  <si>
    <t>51</t>
  </si>
  <si>
    <t>327211921</t>
  </si>
  <si>
    <t>Příplatek k cenám žulového zdiva opěrných zdí z kamene na maltu za vytvoření hrany rohu</t>
  </si>
  <si>
    <t>2057299657</t>
  </si>
  <si>
    <t>52</t>
  </si>
  <si>
    <t>327211921-1</t>
  </si>
  <si>
    <t>Příplatek k cenám žulového zdiva opěrných zdí z kamene na maltu za vytvoření hrany rohu - na stávající zídku</t>
  </si>
  <si>
    <t>2131718586</t>
  </si>
  <si>
    <t>53</t>
  </si>
  <si>
    <t>334214112</t>
  </si>
  <si>
    <t>Kotvení žulového obkladového zdiva mostů tl do 150 mm ocelovými kotvami</t>
  </si>
  <si>
    <t>-923228777</t>
  </si>
  <si>
    <t>"(8,561+12,332+12,331+13,988+17,652+3,518+0,554+0,813+0,544+0,814+0,151+0,379+3,646)</t>
  </si>
  <si>
    <t>54</t>
  </si>
  <si>
    <t>334214112-1</t>
  </si>
  <si>
    <t>Kotvení žulového obkladového zdiva mostů tl do 150 mm ocelovými kotvami - na stávající zídku</t>
  </si>
  <si>
    <t>-1233182946</t>
  </si>
  <si>
    <t>"(13,263+13,643+3,913)</t>
  </si>
  <si>
    <t>Vodorovné konstrukce</t>
  </si>
  <si>
    <t>55</t>
  </si>
  <si>
    <t>434191421</t>
  </si>
  <si>
    <t>Osazení schodišťových stupňů kamenných broušených nebo leštěných na desku</t>
  </si>
  <si>
    <t>1744570362</t>
  </si>
  <si>
    <t>3,75*6+1,77*5+3*14+3*15</t>
  </si>
  <si>
    <t>56</t>
  </si>
  <si>
    <t>58388020-1</t>
  </si>
  <si>
    <t>stupeň schodišťový žulový snímaný 150x300x1500mm výstupní ,rovná podstupnice-řezaný a tryskaný</t>
  </si>
  <si>
    <t>-1908257349</t>
  </si>
  <si>
    <t>29*2</t>
  </si>
  <si>
    <t>57</t>
  </si>
  <si>
    <t>58388020-2</t>
  </si>
  <si>
    <t>stupeň schodišťový žulový snímaný 150x300x1250mm výstupní ,rovná podstupnice-řezaný a tryskaný</t>
  </si>
  <si>
    <t>1754927462</t>
  </si>
  <si>
    <t>6*3</t>
  </si>
  <si>
    <t>58</t>
  </si>
  <si>
    <t>58388020-3</t>
  </si>
  <si>
    <t>stupeň schodišťový žulový snímaný 150x300x900mm výstupní ,rovná podstupnice-řezaný a tryskaný</t>
  </si>
  <si>
    <t>-1464289969</t>
  </si>
  <si>
    <t>5*2</t>
  </si>
  <si>
    <t>Úpravy povrchů, podlahy a osazování výplní</t>
  </si>
  <si>
    <t>59</t>
  </si>
  <si>
    <t>628631221</t>
  </si>
  <si>
    <t>Spárování zdí a valů ze zdiva kvádrového cementovou maltou hl do 30 mm</t>
  </si>
  <si>
    <t>269742417</t>
  </si>
  <si>
    <t>60</t>
  </si>
  <si>
    <t>628631221-1</t>
  </si>
  <si>
    <t>Spárování zdí a valů ze zdiva kvádrového cementovou maltou hl do 30 mm - na stávající zídku</t>
  </si>
  <si>
    <t>-280292310</t>
  </si>
  <si>
    <t>61</t>
  </si>
  <si>
    <t>634662113</t>
  </si>
  <si>
    <t>Výplň dilatačních spar šířky přes 15 do 20 mm akrylátovým tmelem</t>
  </si>
  <si>
    <t>1479650702</t>
  </si>
  <si>
    <t>62</t>
  </si>
  <si>
    <t>911121111</t>
  </si>
  <si>
    <t>Montáž zábradlí ocelového přichyceného vruty do betonového podkladu</t>
  </si>
  <si>
    <t>1251958460</t>
  </si>
  <si>
    <t>4*2,35+2*4,9+6,9+1,7+2,0</t>
  </si>
  <si>
    <t>63</t>
  </si>
  <si>
    <t>Z/1</t>
  </si>
  <si>
    <t>Zábradlí Z/1</t>
  </si>
  <si>
    <t>-156157005</t>
  </si>
  <si>
    <t>64</t>
  </si>
  <si>
    <t>Z/2</t>
  </si>
  <si>
    <t>Zábradlí Z/2</t>
  </si>
  <si>
    <t>-568190639</t>
  </si>
  <si>
    <t>65</t>
  </si>
  <si>
    <t>Z/3</t>
  </si>
  <si>
    <t>Zábradlí Z/3</t>
  </si>
  <si>
    <t>1569154082</t>
  </si>
  <si>
    <t>66</t>
  </si>
  <si>
    <t>Z/4</t>
  </si>
  <si>
    <t>Zábradlí Z/4</t>
  </si>
  <si>
    <t>1333456421</t>
  </si>
  <si>
    <t>67</t>
  </si>
  <si>
    <t>Z/5</t>
  </si>
  <si>
    <t>Zábradlí Z/5</t>
  </si>
  <si>
    <t>368692454</t>
  </si>
  <si>
    <t>68</t>
  </si>
  <si>
    <t>1250965786</t>
  </si>
  <si>
    <t>2*0,5*0,1*24</t>
  </si>
  <si>
    <t>69</t>
  </si>
  <si>
    <t>936104211</t>
  </si>
  <si>
    <t>Montáž odpadkového koše do betonové patky</t>
  </si>
  <si>
    <t>-1347926598</t>
  </si>
  <si>
    <t>70</t>
  </si>
  <si>
    <t>MMC03</t>
  </si>
  <si>
    <t>Odpadkový koš - viz. výkres č. 303</t>
  </si>
  <si>
    <t>-220626395</t>
  </si>
  <si>
    <t>71</t>
  </si>
  <si>
    <t>9361241R1</t>
  </si>
  <si>
    <t>Montáž vývěsky</t>
  </si>
  <si>
    <t>-313473527</t>
  </si>
  <si>
    <t>72</t>
  </si>
  <si>
    <t>MMC02</t>
  </si>
  <si>
    <t>Vývěska - viz. výkres č. 302</t>
  </si>
  <si>
    <t>-1594043432</t>
  </si>
  <si>
    <t>73</t>
  </si>
  <si>
    <t>9361241R2</t>
  </si>
  <si>
    <t>Montáž lavičky 1</t>
  </si>
  <si>
    <t>268882397</t>
  </si>
  <si>
    <t>74</t>
  </si>
  <si>
    <t>MMC04</t>
  </si>
  <si>
    <t>Lavička 1 - viz. výkres č. 304</t>
  </si>
  <si>
    <t>415596687</t>
  </si>
  <si>
    <t>75</t>
  </si>
  <si>
    <t>9361241R3</t>
  </si>
  <si>
    <t>Montáž lavičky 2</t>
  </si>
  <si>
    <t>1438376399</t>
  </si>
  <si>
    <t>76</t>
  </si>
  <si>
    <t>MMC05</t>
  </si>
  <si>
    <t>Lavička 2 - viz. výkres č. 305</t>
  </si>
  <si>
    <t>1544290039</t>
  </si>
  <si>
    <t>77</t>
  </si>
  <si>
    <t>9361241R4</t>
  </si>
  <si>
    <t>Montáž lavičky 3</t>
  </si>
  <si>
    <t>801553912</t>
  </si>
  <si>
    <t>78</t>
  </si>
  <si>
    <t>MMC06</t>
  </si>
  <si>
    <t>Lavička 3 - viz. výkres č. 306</t>
  </si>
  <si>
    <t>749913962</t>
  </si>
  <si>
    <t>79</t>
  </si>
  <si>
    <t>9361743R1</t>
  </si>
  <si>
    <t>Montáž stojanu na kola</t>
  </si>
  <si>
    <t>644433054</t>
  </si>
  <si>
    <t>80</t>
  </si>
  <si>
    <t>MMC01</t>
  </si>
  <si>
    <t>Stojan na kola - viz. výkres č. 301</t>
  </si>
  <si>
    <t>556020294</t>
  </si>
  <si>
    <t>81</t>
  </si>
  <si>
    <t>940-01</t>
  </si>
  <si>
    <t>Výškové posunutí infokiosku (demontáž + montáž)</t>
  </si>
  <si>
    <t>kpl</t>
  </si>
  <si>
    <t>2124659134</t>
  </si>
  <si>
    <t>82</t>
  </si>
  <si>
    <t>953312112</t>
  </si>
  <si>
    <t>Vložky do svislých dilatačních spár z fasádních polystyrénových desek tl. přes 10 do 20 mm</t>
  </si>
  <si>
    <t>-35651987</t>
  </si>
  <si>
    <t>"(0,880+0,550+0,450+0,450+0,240+0,550+0,880+0,880)</t>
  </si>
  <si>
    <t>83</t>
  </si>
  <si>
    <t>962052211</t>
  </si>
  <si>
    <t>Bourání zdiva nadzákladového ze ŽB přes 1 m3</t>
  </si>
  <si>
    <t>54994606</t>
  </si>
  <si>
    <t>"kolizní místa, bourání do hl. 1m</t>
  </si>
  <si>
    <t>"(0,090+0,100+1,820+0,180+0,180+0,380+1,410+0,180+0,180+1,280+0,180+0,180+6,810)</t>
  </si>
  <si>
    <t>84</t>
  </si>
  <si>
    <t>963053936</t>
  </si>
  <si>
    <t>Bourání ŽB schodišťových ramen monolitických samonosných</t>
  </si>
  <si>
    <t>972018401</t>
  </si>
  <si>
    <t>"(28,380+47,340+6,860+12,630+2,290+3,980)</t>
  </si>
  <si>
    <t>85</t>
  </si>
  <si>
    <t>9680723R1</t>
  </si>
  <si>
    <t>Odstranění stávajcí vývěsky</t>
  </si>
  <si>
    <t>1870645015</t>
  </si>
  <si>
    <t>86</t>
  </si>
  <si>
    <t>-2127457902</t>
  </si>
  <si>
    <t>87</t>
  </si>
  <si>
    <t>582613183</t>
  </si>
  <si>
    <t>76,391*7 'Přepočtené koeficientem množství</t>
  </si>
  <si>
    <t>88</t>
  </si>
  <si>
    <t>1101773651</t>
  </si>
  <si>
    <t>89</t>
  </si>
  <si>
    <t>997221862</t>
  </si>
  <si>
    <t>Poplatek za uložení stavebního odpadu na recyklační skládce (skládkovné) z armovaného betonu pod kódem 17 01 01</t>
  </si>
  <si>
    <t>1445654628</t>
  </si>
  <si>
    <t>90</t>
  </si>
  <si>
    <t>1809071134</t>
  </si>
  <si>
    <t>91</t>
  </si>
  <si>
    <t>711112001</t>
  </si>
  <si>
    <t>Provedení izolace proti zemní vlhkosti svislé za studena nátěrem penetračním</t>
  </si>
  <si>
    <t>28486715</t>
  </si>
  <si>
    <t>92</t>
  </si>
  <si>
    <t>11163150</t>
  </si>
  <si>
    <t>lak penetrační asfaltový</t>
  </si>
  <si>
    <t>416685080</t>
  </si>
  <si>
    <t>Poznámka k položce:_x000D_
Spotřeba 0,3-0,4kg/m2</t>
  </si>
  <si>
    <t>95,445*0,00034 'Přepočtené koeficientem množství</t>
  </si>
  <si>
    <t>93</t>
  </si>
  <si>
    <t>711142559</t>
  </si>
  <si>
    <t>Provedení izolace proti zemní vlhkosti pásy přitavením svislé NAIP</t>
  </si>
  <si>
    <t>-1051480374</t>
  </si>
  <si>
    <t>94</t>
  </si>
  <si>
    <t>62853004</t>
  </si>
  <si>
    <t>pás asfaltový natavitelný modifikovaný SBS tl 4,0mm s vložkou ze skleněné tkaniny a spalitelnou PE fólií nebo jemnozrnným minerálním posypem na horním povrchu</t>
  </si>
  <si>
    <t>1576953209</t>
  </si>
  <si>
    <t>95,445*1,221 'Přepočtené koeficientem množství</t>
  </si>
  <si>
    <t>95</t>
  </si>
  <si>
    <t>855578000</t>
  </si>
  <si>
    <t>"(13,263+13,643+37,850+11,613+18,635+6,195+27,635+10,055+11,325+7,732+4,432)</t>
  </si>
  <si>
    <t>96</t>
  </si>
  <si>
    <t>1137357165</t>
  </si>
  <si>
    <t>162,378*1,221 'Přepočtené koeficientem množství</t>
  </si>
  <si>
    <t>97</t>
  </si>
  <si>
    <t>711792183</t>
  </si>
  <si>
    <t>Izolace proti vodě těsnění svislých dilatačních spár systémovým těsněním</t>
  </si>
  <si>
    <t>-913194722</t>
  </si>
  <si>
    <t>"(6,241+4,444+3,749+3,748+2,231+4,444+6,241+6,241)</t>
  </si>
  <si>
    <t>98</t>
  </si>
  <si>
    <t>675732R1</t>
  </si>
  <si>
    <t>systémové těsnění</t>
  </si>
  <si>
    <t>-2019585418</t>
  </si>
  <si>
    <t>99</t>
  </si>
  <si>
    <t>-1586648746</t>
  </si>
  <si>
    <t>783</t>
  </si>
  <si>
    <t>Dokončovací práce - nátěry</t>
  </si>
  <si>
    <t>100</t>
  </si>
  <si>
    <t>783303R01</t>
  </si>
  <si>
    <t>Otryskání a oštěření stávajícího zábradlí na rampě syst. antikorozním nátěrem</t>
  </si>
  <si>
    <t>-203274018</t>
  </si>
  <si>
    <t>20+16,5+18,7+5</t>
  </si>
  <si>
    <t>SO 03 - Kanalizace, vodovod</t>
  </si>
  <si>
    <t>1 - Základy a zvláštní zakládání</t>
  </si>
  <si>
    <t>2 - Zakládání</t>
  </si>
  <si>
    <t>4 - Vodorovné konstrukce</t>
  </si>
  <si>
    <t>5 - Komunikace</t>
  </si>
  <si>
    <t>87 - Potrubí z trub z plastických hmot</t>
  </si>
  <si>
    <t>89 - Ostatní konstrukce na trubním vedení</t>
  </si>
  <si>
    <t>97 - Prorážení otvorů</t>
  </si>
  <si>
    <t>99 - Staveništní přesun hmot</t>
  </si>
  <si>
    <t>M66 - Technologie závlahy</t>
  </si>
  <si>
    <t>Základy a zvláštní zakládání</t>
  </si>
  <si>
    <t>113107330</t>
  </si>
  <si>
    <t>Odstranění podkladu pl. 50 m2,kam.těžené tl.30 cm</t>
  </si>
  <si>
    <t>195103901</t>
  </si>
  <si>
    <t>113109415</t>
  </si>
  <si>
    <t>Odstranění podkladu pl.nad 50 m2, beton, tl. 15 cm</t>
  </si>
  <si>
    <t>1737013440</t>
  </si>
  <si>
    <t>132201110</t>
  </si>
  <si>
    <t>Hloubení rýh š.do 60 cm v hor.3 do 50 m3, STROJNĚ</t>
  </si>
  <si>
    <t>525456947</t>
  </si>
  <si>
    <t xml:space="preserve">VODA : </t>
  </si>
  <si>
    <t>0,6*1,1*55</t>
  </si>
  <si>
    <t>drenáž:</t>
  </si>
  <si>
    <t>77*0,6*1,2</t>
  </si>
  <si>
    <t>132201119</t>
  </si>
  <si>
    <t>Přípl.za lepivost,hloubení rýh 60 cm,hor.3,STROJNĚ</t>
  </si>
  <si>
    <t>-326165160</t>
  </si>
  <si>
    <t>132201211</t>
  </si>
  <si>
    <t>Hloubení rýh š.do 200 cm hor.3 do 100 m3,STROJNĚ</t>
  </si>
  <si>
    <t>961355753</t>
  </si>
  <si>
    <t xml:space="preserve">KANAL : </t>
  </si>
  <si>
    <t>2,5*1,5*8+1,5*0,8*11+1,2*0,8*20+1,1*0,8*7</t>
  </si>
  <si>
    <t xml:space="preserve">vsak. jáma : </t>
  </si>
  <si>
    <t>1*1*1,5</t>
  </si>
  <si>
    <t>napoj. trativodu:</t>
  </si>
  <si>
    <t>10*2,5*1,2</t>
  </si>
  <si>
    <t>132201219</t>
  </si>
  <si>
    <t>Přípl.za lepivost,hloubení rýh 200cm,hor.3,STROJNĚ</t>
  </si>
  <si>
    <t>-593241668</t>
  </si>
  <si>
    <t>289970111</t>
  </si>
  <si>
    <t>Vrstva geotextilie Geofiltex 300g/m2</t>
  </si>
  <si>
    <t>-165099035</t>
  </si>
  <si>
    <t>1*1*6*1,15</t>
  </si>
  <si>
    <t>1111</t>
  </si>
  <si>
    <t>Poplatek za skládku</t>
  </si>
  <si>
    <t>466667952</t>
  </si>
  <si>
    <t>230,6*1,8</t>
  </si>
  <si>
    <t>114203103</t>
  </si>
  <si>
    <t>Rozebrání dlažeb z lom.kamene do MC, spáry MC</t>
  </si>
  <si>
    <t>1002622245</t>
  </si>
  <si>
    <t>15*0,1</t>
  </si>
  <si>
    <t>119001422</t>
  </si>
  <si>
    <t>Dočasné zajištění kabelů - v počtu 3 - 6 kabelů</t>
  </si>
  <si>
    <t>1571920751</t>
  </si>
  <si>
    <t>131201201</t>
  </si>
  <si>
    <t>Hloubení zapažených jam v hor.3 do 100 m3</t>
  </si>
  <si>
    <t>1695270709</t>
  </si>
  <si>
    <t xml:space="preserve">AN : </t>
  </si>
  <si>
    <t>3*3*3,2</t>
  </si>
  <si>
    <t xml:space="preserve">FILT. ŠACHT : </t>
  </si>
  <si>
    <t>2*2*2,5</t>
  </si>
  <si>
    <t>131201209</t>
  </si>
  <si>
    <t>Příplatek za lepivost - hloubení zapaž.jam v hor.3</t>
  </si>
  <si>
    <t>1986479743</t>
  </si>
  <si>
    <t>139601102</t>
  </si>
  <si>
    <t>Ruční výkop jam, rýh a šachet v hornině tř. 3</t>
  </si>
  <si>
    <t>568487945</t>
  </si>
  <si>
    <t>151101102</t>
  </si>
  <si>
    <t>Pažení a rozepření stěn rýh - příložné - hl. do 4m</t>
  </si>
  <si>
    <t>1804704847</t>
  </si>
  <si>
    <t>2,5*2*8</t>
  </si>
  <si>
    <t xml:space="preserve">FŠ : </t>
  </si>
  <si>
    <t>151101112</t>
  </si>
  <si>
    <t>Odstranění pažení stěn rýh - příložné - hl. do 4 m</t>
  </si>
  <si>
    <t>1514012025</t>
  </si>
  <si>
    <t>161101101</t>
  </si>
  <si>
    <t>Svislé přemístění výkopku z hor.1-4 do 2,5 m</t>
  </si>
  <si>
    <t>1525086356</t>
  </si>
  <si>
    <t>38,8+36,3+70,06</t>
  </si>
  <si>
    <t>162701105</t>
  </si>
  <si>
    <t>Vodorovné přemístění výkopku z hor.1-4 do 10000 m</t>
  </si>
  <si>
    <t>1494512456</t>
  </si>
  <si>
    <t>100,06+91,74+38,8</t>
  </si>
  <si>
    <t>174101101</t>
  </si>
  <si>
    <t>Zásyp jam, rýh, šachet se zhutněním</t>
  </si>
  <si>
    <t>-364672740</t>
  </si>
  <si>
    <t>38,8+91,74+100,06-37,22-20,54-5,13-18,48</t>
  </si>
  <si>
    <t>175101101</t>
  </si>
  <si>
    <t>Obsyp potrubí bez prohození sypaniny</t>
  </si>
  <si>
    <t>829380822</t>
  </si>
  <si>
    <t>0,6*0,4*55</t>
  </si>
  <si>
    <t>KANAL :</t>
  </si>
  <si>
    <t>1*19*0,5+0,8*0,45*20+0,8*0,45*7</t>
  </si>
  <si>
    <t>1,2*10*0,4</t>
  </si>
  <si>
    <t>175101201</t>
  </si>
  <si>
    <t>Obsyp objektu bez prohození sypaniny</t>
  </si>
  <si>
    <t>-1470646602</t>
  </si>
  <si>
    <t>38,8-1,15*1,15*3,14*2,9-0,68*0,68*3,14*2,2-0,3*2,8*2,5-0,3*1,75*1,75</t>
  </si>
  <si>
    <t>583327631</t>
  </si>
  <si>
    <t>Kamenivo těžené 32/63</t>
  </si>
  <si>
    <t>648286637</t>
  </si>
  <si>
    <t>1,5*2</t>
  </si>
  <si>
    <t>5833731</t>
  </si>
  <si>
    <t>Štěrkopísek frakce 0-4 tř.B</t>
  </si>
  <si>
    <t>T</t>
  </si>
  <si>
    <t>-526482335</t>
  </si>
  <si>
    <t>32,42*2</t>
  </si>
  <si>
    <t>5833737</t>
  </si>
  <si>
    <t>Štěrkopísek frakce 0-125</t>
  </si>
  <si>
    <t>-1021110641</t>
  </si>
  <si>
    <t xml:space="preserve">ZÁSYP : </t>
  </si>
  <si>
    <t>149,23*2</t>
  </si>
  <si>
    <t xml:space="preserve">OBSYP OBJEKTU : </t>
  </si>
  <si>
    <t>20,54*2</t>
  </si>
  <si>
    <t>212561111</t>
  </si>
  <si>
    <t>Výplň odvodňov. trativodů kam. hrubě drcen. 16 mm</t>
  </si>
  <si>
    <t>-1910826817</t>
  </si>
  <si>
    <t>77*0,6*0,4</t>
  </si>
  <si>
    <t>212752112</t>
  </si>
  <si>
    <t>Trativody z drenážních trubek, lože, DN 100 mm</t>
  </si>
  <si>
    <t>582212617</t>
  </si>
  <si>
    <t>451315136</t>
  </si>
  <si>
    <t>Podklad vrstva -20cm beton C20/25</t>
  </si>
  <si>
    <t>290059683</t>
  </si>
  <si>
    <t>2,5*2,2</t>
  </si>
  <si>
    <t xml:space="preserve">FĚ : </t>
  </si>
  <si>
    <t>1,5*1,5</t>
  </si>
  <si>
    <t>451572111</t>
  </si>
  <si>
    <t>Lože pod potrubí z kameniva těženého 0 - 4 mm</t>
  </si>
  <si>
    <t>826931725</t>
  </si>
  <si>
    <t>0,1*(1*19+0,8*20+0,9*7+1*10)</t>
  </si>
  <si>
    <t>451576111</t>
  </si>
  <si>
    <t>Podkladní vrstva ze štěrkopísku do 20 cm</t>
  </si>
  <si>
    <t>-148632479</t>
  </si>
  <si>
    <t>3*3</t>
  </si>
  <si>
    <t>2*2</t>
  </si>
  <si>
    <t>Komunikace</t>
  </si>
  <si>
    <t>597101111</t>
  </si>
  <si>
    <t>Montáž odvodňovacího žlabu - polymerbeton A15</t>
  </si>
  <si>
    <t>-2045629612</t>
  </si>
  <si>
    <t>včetně krycích roštů, vpustí, čel žlabu:</t>
  </si>
  <si>
    <t>566901112</t>
  </si>
  <si>
    <t>Vysprav podkad překop štěrkopísek</t>
  </si>
  <si>
    <t>1945251125</t>
  </si>
  <si>
    <t>50*0,1</t>
  </si>
  <si>
    <t>566903111</t>
  </si>
  <si>
    <t>Vyspravení podkladu po překopech kam.hrubě drceným</t>
  </si>
  <si>
    <t>-43701181</t>
  </si>
  <si>
    <t>50*0,2*2</t>
  </si>
  <si>
    <t>596811111</t>
  </si>
  <si>
    <t>Kladení dlaždic kom.pro pěší, lože z kameniva těž.</t>
  </si>
  <si>
    <t>1238685880</t>
  </si>
  <si>
    <t>594512</t>
  </si>
  <si>
    <t>Specifikace odvodňovacích žlabů, roštů, vpustí, čel, aretace, ZL1,ŽL2,ŽL3,ŽL4</t>
  </si>
  <si>
    <t>1510285002</t>
  </si>
  <si>
    <t xml:space="preserve">RECYFIX STD 100 / 010 | žlab PP rám | kryty litinový pororošt GUGI | 1 m | C 250 : </t>
  </si>
  <si>
    <t xml:space="preserve">RECYFIX STD 100 / 01005 | žlab PP rám | kryt litina GUGI | 0,5 m | C 250 : </t>
  </si>
  <si>
    <t xml:space="preserve">RECYFIX STD 100 | vpust PP rám | kryt litina pororošt GUGI 15×25 | 0,5 m | C 250 : </t>
  </si>
  <si>
    <t xml:space="preserve">RECYFIX STD/PLUS 100 / 010 | čelo PP plné : </t>
  </si>
  <si>
    <t xml:space="preserve">RECYFIX PRO 100/01 | ŽLAB PP RÁM | BEZ KRYTŮ | 1 m | D 400 : </t>
  </si>
  <si>
    <t xml:space="preserve">RECYFIX PRO 100 / 0105 | žlab PP rám | bez krytu | 0,5 m | D 400 : </t>
  </si>
  <si>
    <t xml:space="preserve">RECYFIX PRO 100 | vpust PP rám | bez krytu | 0,5 m | D 400 : </t>
  </si>
  <si>
    <t xml:space="preserve">RECYFIX PRO a NC 100 / 01 | čelo PP uzavřené : </t>
  </si>
  <si>
    <t xml:space="preserve">NW 100 | NH 105 | kryt štěrbinový pozink SW 100 | 1 m | A 15 : </t>
  </si>
  <si>
    <t xml:space="preserve">NW 100 | NH 105 mm | kryt štěrbinový pozink SW10 | 1 m | 0,5 m | A 15 : </t>
  </si>
  <si>
    <t xml:space="preserve">NW 100 | NH 105 mm | kryt štěrbinový revizní pozink SW 10 | 0,5 m | A 15 : </t>
  </si>
  <si>
    <t xml:space="preserve">čelo štěrbiny NW100 asymetrické Zn, výška 105, A 15 : </t>
  </si>
  <si>
    <t xml:space="preserve">Manipulační hák k revizníku štěrbinovému krytu | 1 pár : </t>
  </si>
  <si>
    <t>FASERFIX POINT KS | vpust dvorní | 300×300 | kryt litina GUGI KTL | E600 :</t>
  </si>
  <si>
    <t>Potrubí z trub z plastických hmot</t>
  </si>
  <si>
    <t>871151121</t>
  </si>
  <si>
    <t>Montáž trubek polyetylenových ve výkopu d 25 mm</t>
  </si>
  <si>
    <t>873542811</t>
  </si>
  <si>
    <t>871313121</t>
  </si>
  <si>
    <t>Montáž trub z plastu, gumový kroužek, DN 150</t>
  </si>
  <si>
    <t>-218242597</t>
  </si>
  <si>
    <t>871353121</t>
  </si>
  <si>
    <t>Montáž trub z plastu, gumový kroužek, DN 200</t>
  </si>
  <si>
    <t>799365596</t>
  </si>
  <si>
    <t>877313122</t>
  </si>
  <si>
    <t>Montáž přesuvek z plastu, gumový kroužek, DN 150</t>
  </si>
  <si>
    <t>1911179185</t>
  </si>
  <si>
    <t>877353121</t>
  </si>
  <si>
    <t>Montáž tvarovek odboč. plast. gum. kroužek DN 200</t>
  </si>
  <si>
    <t>1222322428</t>
  </si>
  <si>
    <t>877353122</t>
  </si>
  <si>
    <t>Montáž přesuvek z plastu, gumový kroužek, DN 200</t>
  </si>
  <si>
    <t>1289961742</t>
  </si>
  <si>
    <t>879172199</t>
  </si>
  <si>
    <t>Příplatek za montáž vodovodních přípojek DN 32-80</t>
  </si>
  <si>
    <t>1793677691</t>
  </si>
  <si>
    <t>28611144.A</t>
  </si>
  <si>
    <t>Trubka kanalizační SN 10 PVC 110x3,2x5000 mm</t>
  </si>
  <si>
    <t>2017039435</t>
  </si>
  <si>
    <t>28613460</t>
  </si>
  <si>
    <t>Trubka vodovodní PE RC Protect SDR 11  25x2,3 mm</t>
  </si>
  <si>
    <t>564773193</t>
  </si>
  <si>
    <t>2861425</t>
  </si>
  <si>
    <t>Trubka kanalizač.  SN 10 125x5000 mm PP</t>
  </si>
  <si>
    <t>1662644422</t>
  </si>
  <si>
    <t>2861427</t>
  </si>
  <si>
    <t>Trubka kanalizační SN10 150x6000 mm PP hrdlová</t>
  </si>
  <si>
    <t>-1781057707</t>
  </si>
  <si>
    <t>2861427.1</t>
  </si>
  <si>
    <t>Trubka kanalizační SN10 200x6000 mm PP hrdlová</t>
  </si>
  <si>
    <t>539160612</t>
  </si>
  <si>
    <t>28614650.</t>
  </si>
  <si>
    <t>Koleno 45° DN 125</t>
  </si>
  <si>
    <t>-591328723</t>
  </si>
  <si>
    <t>28614652.</t>
  </si>
  <si>
    <t>Koleno 45°  DN 160</t>
  </si>
  <si>
    <t>-2085708457</t>
  </si>
  <si>
    <t>28614656.</t>
  </si>
  <si>
    <t>Koleno 45° DN 200</t>
  </si>
  <si>
    <t>-1205803004</t>
  </si>
  <si>
    <t>2865456</t>
  </si>
  <si>
    <t>Odbočka kanalizační  DN 200/150  45°</t>
  </si>
  <si>
    <t>2029356732</t>
  </si>
  <si>
    <t>28654897.</t>
  </si>
  <si>
    <t>Redukce  D 160/125 L 113 mm</t>
  </si>
  <si>
    <t>-411131525</t>
  </si>
  <si>
    <t>28654898.</t>
  </si>
  <si>
    <t>Redukce  D 200/160 L 240 mm</t>
  </si>
  <si>
    <t>1492223510</t>
  </si>
  <si>
    <t>2865495</t>
  </si>
  <si>
    <t>Odbočka kanalizační PP  45°  DN 150/150 mm</t>
  </si>
  <si>
    <t>-1736636978</t>
  </si>
  <si>
    <t>2865672</t>
  </si>
  <si>
    <t>Přesuvka  PP DN 150 mm, dl. 202 mm</t>
  </si>
  <si>
    <t>-324827085</t>
  </si>
  <si>
    <t>2865672.1</t>
  </si>
  <si>
    <t>Přesuvka  PP DN 200 mm, dl. 255 mm</t>
  </si>
  <si>
    <t>-1406853593</t>
  </si>
  <si>
    <t>Ostatní konstrukce na trubním vedení</t>
  </si>
  <si>
    <t>13000001</t>
  </si>
  <si>
    <t>Zaměření nové kanalizace</t>
  </si>
  <si>
    <t>-295616274</t>
  </si>
  <si>
    <t>14546</t>
  </si>
  <si>
    <t>Položení folie</t>
  </si>
  <si>
    <t>41511371</t>
  </si>
  <si>
    <t>14547</t>
  </si>
  <si>
    <t>Položení sig.drátu</t>
  </si>
  <si>
    <t>935837199</t>
  </si>
  <si>
    <t>891163111</t>
  </si>
  <si>
    <t>Montáž ventilů hlavních pro přípojky DN 25</t>
  </si>
  <si>
    <t>286964015</t>
  </si>
  <si>
    <t>891181295</t>
  </si>
  <si>
    <t>Příplatek za montáž v objektech DN 40 - 1200</t>
  </si>
  <si>
    <t>-2072182659</t>
  </si>
  <si>
    <t>892233111</t>
  </si>
  <si>
    <t>Desinfekce vodovodního potrubí DN 70</t>
  </si>
  <si>
    <t>1219047172</t>
  </si>
  <si>
    <t>892241111</t>
  </si>
  <si>
    <t>Tlaková zkouška vodovodního potrubí DN 80</t>
  </si>
  <si>
    <t>-1646655142</t>
  </si>
  <si>
    <t>892575111</t>
  </si>
  <si>
    <t>Zabezpečení konců a zkouška vzduch. kan. DN do 200</t>
  </si>
  <si>
    <t>úsek</t>
  </si>
  <si>
    <t>-2118535593</t>
  </si>
  <si>
    <t>894401211</t>
  </si>
  <si>
    <t>Osazení betonových skruží rovných</t>
  </si>
  <si>
    <t>850828997</t>
  </si>
  <si>
    <t>894402211</t>
  </si>
  <si>
    <t>Osazení beton. skruží přechodových</t>
  </si>
  <si>
    <t>1455447254</t>
  </si>
  <si>
    <t>8945</t>
  </si>
  <si>
    <t>Napojení do stávající kanalizace jádrový výřez, těsnění Isito</t>
  </si>
  <si>
    <t>ks</t>
  </si>
  <si>
    <t>-1504042503</t>
  </si>
  <si>
    <t>899101111</t>
  </si>
  <si>
    <t>Osazení poklopu s rámem do 50 kg</t>
  </si>
  <si>
    <t>-2045970691</t>
  </si>
  <si>
    <t>899201111</t>
  </si>
  <si>
    <t>Osazení mříží litinových s rámem do 50 kg</t>
  </si>
  <si>
    <t>-1936565412</t>
  </si>
  <si>
    <t>899331111</t>
  </si>
  <si>
    <t>Výšková úprava vstupu do 20 cm, zvýšení poklopu</t>
  </si>
  <si>
    <t>1711946371</t>
  </si>
  <si>
    <t>1964114</t>
  </si>
  <si>
    <t>Drát měděný Cu</t>
  </si>
  <si>
    <t>kg</t>
  </si>
  <si>
    <t>879601774</t>
  </si>
  <si>
    <t>55*0,33</t>
  </si>
  <si>
    <t>28314142.</t>
  </si>
  <si>
    <t>Fólie výstražná š. 330 x 1,2 mm bílá 3,3 m/kg</t>
  </si>
  <si>
    <t>-680373811</t>
  </si>
  <si>
    <t>55/3,3</t>
  </si>
  <si>
    <t>28655097</t>
  </si>
  <si>
    <t>Ventil přímý s výpustí d 25 x 3/4" PP R Instaplast</t>
  </si>
  <si>
    <t>1383099183</t>
  </si>
  <si>
    <t>5524344</t>
  </si>
  <si>
    <t>Poklop na vstupní šachtu d 600 D250,</t>
  </si>
  <si>
    <t>-134074716</t>
  </si>
  <si>
    <t>59224177.</t>
  </si>
  <si>
    <t>Prstenec vyrovnávací  63/12</t>
  </si>
  <si>
    <t>-716522829</t>
  </si>
  <si>
    <t>5922430</t>
  </si>
  <si>
    <t>Skruž středová TBV-Q 6d/600 betonová</t>
  </si>
  <si>
    <t>212125563</t>
  </si>
  <si>
    <t>59224347.</t>
  </si>
  <si>
    <t>Prstenec vyrovn šachetní  63/60</t>
  </si>
  <si>
    <t>1782068301</t>
  </si>
  <si>
    <t>59224353.</t>
  </si>
  <si>
    <t>Konus šachetní  100-63/58</t>
  </si>
  <si>
    <t>305348517</t>
  </si>
  <si>
    <t>5922435</t>
  </si>
  <si>
    <t>Deska zákrytová  100-63/17</t>
  </si>
  <si>
    <t>-49347133</t>
  </si>
  <si>
    <t>624877361</t>
  </si>
  <si>
    <t>59224358.</t>
  </si>
  <si>
    <t>Skruž šachetní  100/25/12 PS</t>
  </si>
  <si>
    <t>2041362420</t>
  </si>
  <si>
    <t>59224361.</t>
  </si>
  <si>
    <t>Skruž šachetní  100/50/12</t>
  </si>
  <si>
    <t>-1546970568</t>
  </si>
  <si>
    <t>59224364.</t>
  </si>
  <si>
    <t>Skruž šachetní  100/100/12</t>
  </si>
  <si>
    <t>-183217176</t>
  </si>
  <si>
    <t>59224366.</t>
  </si>
  <si>
    <t>Dno šachetní přímé  100/60 V max. 40</t>
  </si>
  <si>
    <t>1550299237</t>
  </si>
  <si>
    <t>59224373.</t>
  </si>
  <si>
    <t>Těsnění elastom pro šach díly  - DN 1000</t>
  </si>
  <si>
    <t>714207660</t>
  </si>
  <si>
    <t>59226109</t>
  </si>
  <si>
    <t>Skruž nádrže PNK Q.1 200/175 SKP 5,498 m3</t>
  </si>
  <si>
    <t>-568682933</t>
  </si>
  <si>
    <t>59226121</t>
  </si>
  <si>
    <t>Deska zákrytová nádrže PNK 200/20 ZDP 2K 80</t>
  </si>
  <si>
    <t>-576841523</t>
  </si>
  <si>
    <t>Prorážení otvorů</t>
  </si>
  <si>
    <t>9745612</t>
  </si>
  <si>
    <t>Napojení rozvodu vody</t>
  </si>
  <si>
    <t>779681299</t>
  </si>
  <si>
    <t xml:space="preserve">prstup přes obvod. zeď, vysparvení otvoru, napojení na stávaící rozvod : </t>
  </si>
  <si>
    <t>974561231</t>
  </si>
  <si>
    <t>Napojení elektropřívodu</t>
  </si>
  <si>
    <t>904977595</t>
  </si>
  <si>
    <t xml:space="preserve">prostup přes obvod. ze´d, drážka ve zdivu, vyspravení zdiva : </t>
  </si>
  <si>
    <t xml:space="preserve">osazení jištění, propojení se stávající elektroinstalací : </t>
  </si>
  <si>
    <t>Staveništní přesun hmot</t>
  </si>
  <si>
    <t>998276101</t>
  </si>
  <si>
    <t>Přesun hmot pro trubní vedení plastová,otevř.výkop</t>
  </si>
  <si>
    <t>-1579665753</t>
  </si>
  <si>
    <t>M66</t>
  </si>
  <si>
    <t>Technologie závlahy</t>
  </si>
  <si>
    <t>664 50</t>
  </si>
  <si>
    <t>soubor</t>
  </si>
  <si>
    <t>927899189</t>
  </si>
  <si>
    <t>TECHNOLOGIE ZÁVLAHY TECHNOL. ŠACHTA :</t>
  </si>
  <si>
    <t xml:space="preserve">závlahový ventil 1/2"     3 ks : </t>
  </si>
  <si>
    <t xml:space="preserve">čerpadlo    1 ks : </t>
  </si>
  <si>
    <t xml:space="preserve">plovákový ventil : </t>
  </si>
  <si>
    <t xml:space="preserve">potrubí PPR III   D20   30 m : </t>
  </si>
  <si>
    <t xml:space="preserve">ELEKTROINSTALACE : </t>
  </si>
  <si>
    <t xml:space="preserve">kabeláž, podružný materiál  - soubor : </t>
  </si>
  <si>
    <t xml:space="preserve">elektrorevize : </t>
  </si>
  <si>
    <t xml:space="preserve">OSTATNÍ : </t>
  </si>
  <si>
    <t xml:space="preserve">Návod pro obsluhu a údržbu : </t>
  </si>
  <si>
    <t xml:space="preserve">Uvedení do provozu, zaškolení obsluhy, zkušební provoz : </t>
  </si>
  <si>
    <t xml:space="preserve">DÍLENSKÁ DOKUMENTACE : </t>
  </si>
  <si>
    <t>Nový výkaz (20)</t>
  </si>
  <si>
    <t>23,939</t>
  </si>
  <si>
    <t>SO 04 - Veřejné osvětlení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</si>
  <si>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</si>
  <si>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</si>
  <si>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</si>
  <si>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</si>
  <si>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528417340</t>
  </si>
  <si>
    <t>17*1</t>
  </si>
  <si>
    <t>275313611</t>
  </si>
  <si>
    <t>Základové patky z betonu tř. C 16/20</t>
  </si>
  <si>
    <t>-1569117745</t>
  </si>
  <si>
    <t>VO</t>
  </si>
  <si>
    <t>0,6*0,6*1</t>
  </si>
  <si>
    <t>-578592388</t>
  </si>
  <si>
    <t>0,6*1*4</t>
  </si>
  <si>
    <t>1079884346</t>
  </si>
  <si>
    <t>596211110</t>
  </si>
  <si>
    <t>Kladení zámkové dlažby komunikací pro pěší ručně tl 60 mm skupiny A pl do 50 m2</t>
  </si>
  <si>
    <t>165689845</t>
  </si>
  <si>
    <t>979054451</t>
  </si>
  <si>
    <t>Očištění vybouraných zámkových dlaždic s původním spárováním z kameniva těženého</t>
  </si>
  <si>
    <t>2018186702</t>
  </si>
  <si>
    <t>741</t>
  </si>
  <si>
    <t>Elektroinstalace - silnoproud</t>
  </si>
  <si>
    <t>741122122</t>
  </si>
  <si>
    <t>Montáž kabel Cu plný kulatý žíla 3x1,5 až 6 mm2 zatažený v trubkách (např. CYKY)</t>
  </si>
  <si>
    <t>-1187475726</t>
  </si>
  <si>
    <t>34111042</t>
  </si>
  <si>
    <t>kabel instalační jádro Cu plné izolace PVC plášť PVC 450/750V (CYKY) 3x4mm2</t>
  </si>
  <si>
    <t>1690037116</t>
  </si>
  <si>
    <t>Poznámka k položce:_x000D_
CYKY, průměr kabelu 11,2mm</t>
  </si>
  <si>
    <t>30*1,15 'Přepočtené koeficientem množství</t>
  </si>
  <si>
    <t>Práce a dodávky M</t>
  </si>
  <si>
    <t>21-M</t>
  </si>
  <si>
    <t>Elektromontáže</t>
  </si>
  <si>
    <t>21020400R1</t>
  </si>
  <si>
    <t>Montáž stožárů osvětlení, bez zemních prací, designových samostatně stojících délky do 6m včetně svítidla a elektrovýzbroje</t>
  </si>
  <si>
    <t>-1148283388</t>
  </si>
  <si>
    <t>85006100.1</t>
  </si>
  <si>
    <t>osvětlovací stožár s LED svítidlem designového typu délky cca 4m včetně elektrovýzbroje</t>
  </si>
  <si>
    <t>256</t>
  </si>
  <si>
    <t>1527781300</t>
  </si>
  <si>
    <t>210280001</t>
  </si>
  <si>
    <t>Zkoušky a prohlídky el rozvodů a zařízení celková prohlídka pro objem montážních prací do 100 tis Kč</t>
  </si>
  <si>
    <t>436012701</t>
  </si>
  <si>
    <t>46-M</t>
  </si>
  <si>
    <t>Zemní práce při extr.mont.pracích</t>
  </si>
  <si>
    <t>460141112</t>
  </si>
  <si>
    <t>Hloubení nezapažených jam při elektromontážích strojně v hornině tř I skupiny 3</t>
  </si>
  <si>
    <t>23336203</t>
  </si>
  <si>
    <t>1*1*1</t>
  </si>
  <si>
    <t>460171272</t>
  </si>
  <si>
    <t>Hloubení kabelových nezapažených rýh strojně š 50 cm hl 80 cm v hornině tř I skupiny 3</t>
  </si>
  <si>
    <t>1087372879</t>
  </si>
  <si>
    <t>"23,939</t>
  </si>
  <si>
    <t>460171272.1</t>
  </si>
  <si>
    <t>Hloubení kabelových nezapažených rýh strojně š 50 cm hl 80 cm v hornině tř I skupiny 3 - pro chráničku pro nabíjení elektrokol</t>
  </si>
  <si>
    <t>-1841165942</t>
  </si>
  <si>
    <t>460451282</t>
  </si>
  <si>
    <t>Zásyp kabelových rýh strojně se zhutněním š 50 cm hl 80 cm z horniny tř I skupiny 3</t>
  </si>
  <si>
    <t>-1921890702</t>
  </si>
  <si>
    <t>460451282.1</t>
  </si>
  <si>
    <t>Zásyp kabelových rýh strojně se zhutněním š 50 cm hl 80 cm z horniny tř I skupiny 3 - pro chráničku pro nabíjení elektrokol</t>
  </si>
  <si>
    <t>-2047801427</t>
  </si>
  <si>
    <t>460661511</t>
  </si>
  <si>
    <t>Kabelové lože z písku pro kabely nn kryté plastovou fólií š lože do 25 cm</t>
  </si>
  <si>
    <t>472356054</t>
  </si>
  <si>
    <t>460661511.1</t>
  </si>
  <si>
    <t>Kabelové lože z písku pro kabely nn kryté plastovou fólií š lože do 25 cm - pro chráničku pro nabíjení elektrokol</t>
  </si>
  <si>
    <t>-234530798</t>
  </si>
  <si>
    <t>460791212</t>
  </si>
  <si>
    <t>Montáž trubek ochranných plastových uložených volně do rýhy ohebných přes 32 do 50 mm</t>
  </si>
  <si>
    <t>639820033</t>
  </si>
  <si>
    <t>34571158</t>
  </si>
  <si>
    <t>trubka elektroinstalační ohebná z PH, D 48mm</t>
  </si>
  <si>
    <t>1849544209</t>
  </si>
  <si>
    <t>26*1,05 'Přepočtené koeficientem množství</t>
  </si>
  <si>
    <t>460791213</t>
  </si>
  <si>
    <t>Montáž trubek ochranných plastových uložených volně do rýhy ohebných přes 50 do 90 mm - pro chráničku pro nabíjení elektrokol</t>
  </si>
  <si>
    <t>-1069359450</t>
  </si>
  <si>
    <t>34571353</t>
  </si>
  <si>
    <t>trubka elektroinstalační ohebná dvouplášťová korugovaná (chránička) D 61/75mm, HDPE+LDPE</t>
  </si>
  <si>
    <t>1766193258</t>
  </si>
  <si>
    <t>43,2*1,05 'Přepočtené koeficientem množství</t>
  </si>
  <si>
    <t>OST - Ostatní a vedlejší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</si>
  <si>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</si>
  <si>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</si>
  <si>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</si>
  <si>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</si>
  <si>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</si>
  <si>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</si>
  <si>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</si>
  <si>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</si>
  <si>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011002000</t>
  </si>
  <si>
    <t>Vytýčení sítí</t>
  </si>
  <si>
    <t>1024</t>
  </si>
  <si>
    <t>-1306338495</t>
  </si>
  <si>
    <t>012002000</t>
  </si>
  <si>
    <t>Geodetické práce</t>
  </si>
  <si>
    <t>568229370</t>
  </si>
  <si>
    <t>013002000</t>
  </si>
  <si>
    <t>Dopravní značení + vyřízení</t>
  </si>
  <si>
    <t>-1797560358</t>
  </si>
  <si>
    <t>VRN3</t>
  </si>
  <si>
    <t>Zařízení staveniště</t>
  </si>
  <si>
    <t>032002000</t>
  </si>
  <si>
    <t>1006092307</t>
  </si>
  <si>
    <t>VRN4</t>
  </si>
  <si>
    <t>Inženýrská činnost</t>
  </si>
  <si>
    <t>043002000</t>
  </si>
  <si>
    <t>Zkoušky a ostatní měření</t>
  </si>
  <si>
    <t>1236665127</t>
  </si>
  <si>
    <t>SEZNAM FIGUR</t>
  </si>
  <si>
    <t>Výměra</t>
  </si>
  <si>
    <t xml:space="preserve"> SO 01</t>
  </si>
  <si>
    <t>219,480</t>
  </si>
  <si>
    <t>Použití figury:</t>
  </si>
  <si>
    <t>427,020</t>
  </si>
  <si>
    <t>150,020</t>
  </si>
  <si>
    <t>525,170</t>
  </si>
  <si>
    <t>802,920</t>
  </si>
  <si>
    <t>167,060</t>
  </si>
  <si>
    <t>832,750</t>
  </si>
  <si>
    <t>640,360</t>
  </si>
  <si>
    <t>6,370</t>
  </si>
  <si>
    <t xml:space="preserve"> SO 02</t>
  </si>
  <si>
    <t>Nový výkaz (1)</t>
  </si>
  <si>
    <t>0,000</t>
  </si>
  <si>
    <t>bourání stávajícího zdiva do hloubky 1m</t>
  </si>
  <si>
    <t>33,850</t>
  </si>
  <si>
    <t>33,85</t>
  </si>
  <si>
    <t>12,970</t>
  </si>
  <si>
    <t>Nový výkaz (6)</t>
  </si>
  <si>
    <t>5,929</t>
  </si>
  <si>
    <t>Nový výkaz (7)</t>
  </si>
  <si>
    <t>72,131</t>
  </si>
  <si>
    <t>101,480</t>
  </si>
  <si>
    <t>4,880</t>
  </si>
  <si>
    <t>15,880</t>
  </si>
  <si>
    <t>Nový výkaz (15)</t>
  </si>
  <si>
    <t>118,723</t>
  </si>
  <si>
    <t>VV0023</t>
  </si>
  <si>
    <t>Nový výkaz (23)</t>
  </si>
  <si>
    <t>154,350</t>
  </si>
  <si>
    <t>VV0025</t>
  </si>
  <si>
    <t>Nový výkaz (25)</t>
  </si>
  <si>
    <t>83,349</t>
  </si>
  <si>
    <t xml:space="preserve"> SO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</si>
</sst>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21" t="s">
        <v>14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R5" s="19"/>
      <c r="BE5" s="218" t="s">
        <v>15</v>
      </c>
      <c r="BS5" s="16" t="s">
        <v>6</v>
      </c>
    </row>
    <row r="6" spans="1:74" ht="36.9" customHeight="1">
      <c r="B6" s="19"/>
      <c r="D6" s="25" t="s">
        <v>16</v>
      </c>
      <c r="K6" s="223" t="s">
        <v>17</v>
      </c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R6" s="19"/>
      <c r="BE6" s="219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9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9"/>
      <c r="BS8" s="16" t="s">
        <v>6</v>
      </c>
    </row>
    <row r="9" spans="1:74" ht="14.4" customHeight="1">
      <c r="B9" s="19"/>
      <c r="AR9" s="19"/>
      <c r="BE9" s="219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26</v>
      </c>
      <c r="AR10" s="19"/>
      <c r="BE10" s="219"/>
      <c r="BS10" s="16" t="s">
        <v>6</v>
      </c>
    </row>
    <row r="11" spans="1:74" ht="18.45" customHeight="1">
      <c r="B11" s="19"/>
      <c r="E11" s="24" t="s">
        <v>27</v>
      </c>
      <c r="AK11" s="26" t="s">
        <v>28</v>
      </c>
      <c r="AN11" s="24" t="s">
        <v>1</v>
      </c>
      <c r="AR11" s="19"/>
      <c r="BE11" s="219"/>
      <c r="BS11" s="16" t="s">
        <v>6</v>
      </c>
    </row>
    <row r="12" spans="1:74" ht="6.9" customHeight="1">
      <c r="B12" s="19"/>
      <c r="AR12" s="19"/>
      <c r="BE12" s="219"/>
      <c r="BS12" s="16" t="s">
        <v>6</v>
      </c>
    </row>
    <row r="13" spans="1:74" ht="12" customHeight="1">
      <c r="B13" s="19"/>
      <c r="D13" s="26" t="s">
        <v>29</v>
      </c>
      <c r="AK13" s="26" t="s">
        <v>25</v>
      </c>
      <c r="AN13" s="28" t="s">
        <v>30</v>
      </c>
      <c r="AR13" s="19"/>
      <c r="BE13" s="219"/>
      <c r="BS13" s="16" t="s">
        <v>6</v>
      </c>
    </row>
    <row r="14" spans="1:74" ht="13.2">
      <c r="B14" s="19"/>
      <c r="E14" s="224" t="s">
        <v>30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6" t="s">
        <v>28</v>
      </c>
      <c r="AN14" s="28" t="s">
        <v>30</v>
      </c>
      <c r="AR14" s="19"/>
      <c r="BE14" s="219"/>
      <c r="BS14" s="16" t="s">
        <v>6</v>
      </c>
    </row>
    <row r="15" spans="1:74" ht="6.9" customHeight="1">
      <c r="B15" s="19"/>
      <c r="AR15" s="19"/>
      <c r="BE15" s="219"/>
      <c r="BS15" s="16" t="s">
        <v>4</v>
      </c>
    </row>
    <row r="16" spans="1:74" ht="12" customHeight="1">
      <c r="B16" s="19"/>
      <c r="D16" s="26" t="s">
        <v>31</v>
      </c>
      <c r="AK16" s="26" t="s">
        <v>25</v>
      </c>
      <c r="AN16" s="24" t="s">
        <v>32</v>
      </c>
      <c r="AR16" s="19"/>
      <c r="BE16" s="219"/>
      <c r="BS16" s="16" t="s">
        <v>4</v>
      </c>
    </row>
    <row r="17" spans="2:71" ht="18.45" customHeight="1">
      <c r="B17" s="19"/>
      <c r="E17" s="24" t="s">
        <v>33</v>
      </c>
      <c r="AK17" s="26" t="s">
        <v>28</v>
      </c>
      <c r="AN17" s="24" t="s">
        <v>1</v>
      </c>
      <c r="AR17" s="19"/>
      <c r="BE17" s="219"/>
      <c r="BS17" s="16" t="s">
        <v>34</v>
      </c>
    </row>
    <row r="18" spans="2:71" ht="6.9" customHeight="1">
      <c r="B18" s="19"/>
      <c r="AR18" s="19"/>
      <c r="BE18" s="219"/>
      <c r="BS18" s="16" t="s">
        <v>6</v>
      </c>
    </row>
    <row r="19" spans="2:71" ht="12" customHeight="1">
      <c r="B19" s="19"/>
      <c r="D19" s="26" t="s">
        <v>35</v>
      </c>
      <c r="AK19" s="26" t="s">
        <v>25</v>
      </c>
      <c r="AN19" s="24" t="s">
        <v>36</v>
      </c>
      <c r="AR19" s="19"/>
      <c r="BE19" s="219"/>
      <c r="BS19" s="16" t="s">
        <v>6</v>
      </c>
    </row>
    <row r="20" spans="2:71" ht="18.45" customHeight="1">
      <c r="B20" s="19"/>
      <c r="E20" s="24" t="s">
        <v>37</v>
      </c>
      <c r="AK20" s="26" t="s">
        <v>28</v>
      </c>
      <c r="AN20" s="24" t="s">
        <v>1</v>
      </c>
      <c r="AR20" s="19"/>
      <c r="BE20" s="219"/>
      <c r="BS20" s="16" t="s">
        <v>34</v>
      </c>
    </row>
    <row r="21" spans="2:71" ht="6.9" customHeight="1">
      <c r="B21" s="19"/>
      <c r="AR21" s="19"/>
      <c r="BE21" s="219"/>
    </row>
    <row r="22" spans="2:71" ht="12" customHeight="1">
      <c r="B22" s="19"/>
      <c r="D22" s="26" t="s">
        <v>38</v>
      </c>
      <c r="AR22" s="19"/>
      <c r="BE22" s="219"/>
    </row>
    <row r="23" spans="2:71" ht="16.5" customHeight="1">
      <c r="B23" s="19"/>
      <c r="E23" s="226" t="s">
        <v>1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R23" s="19"/>
      <c r="BE23" s="219"/>
    </row>
    <row r="24" spans="2:71" ht="6.9" customHeight="1">
      <c r="B24" s="19"/>
      <c r="AR24" s="19"/>
      <c r="BE24" s="219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9"/>
    </row>
    <row r="26" spans="2:71" s="1" customFormat="1" ht="25.95" customHeight="1">
      <c r="B26" s="31"/>
      <c r="D26" s="32" t="s">
        <v>39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7">
        <f>ROUND(AG94,2)</f>
        <v>0</v>
      </c>
      <c r="AL26" s="228"/>
      <c r="AM26" s="228"/>
      <c r="AN26" s="228"/>
      <c r="AO26" s="228"/>
      <c r="AR26" s="31"/>
      <c r="BE26" s="219"/>
    </row>
    <row r="27" spans="2:71" s="1" customFormat="1" ht="6.9" customHeight="1">
      <c r="B27" s="31"/>
      <c r="AR27" s="31"/>
      <c r="BE27" s="219"/>
    </row>
    <row r="28" spans="2:71" s="1" customFormat="1" ht="13.2">
      <c r="B28" s="31"/>
      <c r="L28" s="229" t="s">
        <v>40</v>
      </c>
      <c r="M28" s="229"/>
      <c r="N28" s="229"/>
      <c r="O28" s="229"/>
      <c r="P28" s="229"/>
      <c r="W28" s="229" t="s">
        <v>41</v>
      </c>
      <c r="X28" s="229"/>
      <c r="Y28" s="229"/>
      <c r="Z28" s="229"/>
      <c r="AA28" s="229"/>
      <c r="AB28" s="229"/>
      <c r="AC28" s="229"/>
      <c r="AD28" s="229"/>
      <c r="AE28" s="229"/>
      <c r="AK28" s="229" t="s">
        <v>42</v>
      </c>
      <c r="AL28" s="229"/>
      <c r="AM28" s="229"/>
      <c r="AN28" s="229"/>
      <c r="AO28" s="229"/>
      <c r="AR28" s="31"/>
      <c r="BE28" s="219"/>
    </row>
    <row r="29" spans="2:71" s="2" customFormat="1" ht="14.4" customHeight="1">
      <c r="B29" s="35"/>
      <c r="D29" s="26" t="s">
        <v>43</v>
      </c>
      <c r="F29" s="26" t="s">
        <v>44</v>
      </c>
      <c r="L29" s="232">
        <v>0.21</v>
      </c>
      <c r="M29" s="231"/>
      <c r="N29" s="231"/>
      <c r="O29" s="231"/>
      <c r="P29" s="231"/>
      <c r="W29" s="230">
        <f>ROUND(AZ94, 2)</f>
        <v>0</v>
      </c>
      <c r="X29" s="231"/>
      <c r="Y29" s="231"/>
      <c r="Z29" s="231"/>
      <c r="AA29" s="231"/>
      <c r="AB29" s="231"/>
      <c r="AC29" s="231"/>
      <c r="AD29" s="231"/>
      <c r="AE29" s="231"/>
      <c r="AK29" s="230">
        <f>ROUND(AV94, 2)</f>
        <v>0</v>
      </c>
      <c r="AL29" s="231"/>
      <c r="AM29" s="231"/>
      <c r="AN29" s="231"/>
      <c r="AO29" s="231"/>
      <c r="AR29" s="35"/>
      <c r="BE29" s="220"/>
    </row>
    <row r="30" spans="2:71" s="2" customFormat="1" ht="14.4" customHeight="1">
      <c r="B30" s="35"/>
      <c r="F30" s="26" t="s">
        <v>45</v>
      </c>
      <c r="L30" s="232">
        <v>0.15</v>
      </c>
      <c r="M30" s="231"/>
      <c r="N30" s="231"/>
      <c r="O30" s="231"/>
      <c r="P30" s="231"/>
      <c r="W30" s="230">
        <f>ROUND(BA94, 2)</f>
        <v>0</v>
      </c>
      <c r="X30" s="231"/>
      <c r="Y30" s="231"/>
      <c r="Z30" s="231"/>
      <c r="AA30" s="231"/>
      <c r="AB30" s="231"/>
      <c r="AC30" s="231"/>
      <c r="AD30" s="231"/>
      <c r="AE30" s="231"/>
      <c r="AK30" s="230">
        <f>ROUND(AW94, 2)</f>
        <v>0</v>
      </c>
      <c r="AL30" s="231"/>
      <c r="AM30" s="231"/>
      <c r="AN30" s="231"/>
      <c r="AO30" s="231"/>
      <c r="AR30" s="35"/>
      <c r="BE30" s="220"/>
    </row>
    <row r="31" spans="2:71" s="2" customFormat="1" ht="14.4" hidden="1" customHeight="1">
      <c r="B31" s="35"/>
      <c r="F31" s="26" t="s">
        <v>46</v>
      </c>
      <c r="L31" s="232">
        <v>0.21</v>
      </c>
      <c r="M31" s="231"/>
      <c r="N31" s="231"/>
      <c r="O31" s="231"/>
      <c r="P31" s="231"/>
      <c r="W31" s="230">
        <f>ROUND(BB94, 2)</f>
        <v>0</v>
      </c>
      <c r="X31" s="231"/>
      <c r="Y31" s="231"/>
      <c r="Z31" s="231"/>
      <c r="AA31" s="231"/>
      <c r="AB31" s="231"/>
      <c r="AC31" s="231"/>
      <c r="AD31" s="231"/>
      <c r="AE31" s="231"/>
      <c r="AK31" s="230">
        <v>0</v>
      </c>
      <c r="AL31" s="231"/>
      <c r="AM31" s="231"/>
      <c r="AN31" s="231"/>
      <c r="AO31" s="231"/>
      <c r="AR31" s="35"/>
      <c r="BE31" s="220"/>
    </row>
    <row r="32" spans="2:71" s="2" customFormat="1" ht="14.4" hidden="1" customHeight="1">
      <c r="B32" s="35"/>
      <c r="F32" s="26" t="s">
        <v>47</v>
      </c>
      <c r="L32" s="232">
        <v>0.15</v>
      </c>
      <c r="M32" s="231"/>
      <c r="N32" s="231"/>
      <c r="O32" s="231"/>
      <c r="P32" s="231"/>
      <c r="W32" s="230">
        <f>ROUND(BC94, 2)</f>
        <v>0</v>
      </c>
      <c r="X32" s="231"/>
      <c r="Y32" s="231"/>
      <c r="Z32" s="231"/>
      <c r="AA32" s="231"/>
      <c r="AB32" s="231"/>
      <c r="AC32" s="231"/>
      <c r="AD32" s="231"/>
      <c r="AE32" s="231"/>
      <c r="AK32" s="230">
        <v>0</v>
      </c>
      <c r="AL32" s="231"/>
      <c r="AM32" s="231"/>
      <c r="AN32" s="231"/>
      <c r="AO32" s="231"/>
      <c r="AR32" s="35"/>
      <c r="BE32" s="220"/>
    </row>
    <row r="33" spans="2:57" s="2" customFormat="1" ht="14.4" hidden="1" customHeight="1">
      <c r="B33" s="35"/>
      <c r="F33" s="26" t="s">
        <v>48</v>
      </c>
      <c r="L33" s="232">
        <v>0</v>
      </c>
      <c r="M33" s="231"/>
      <c r="N33" s="231"/>
      <c r="O33" s="231"/>
      <c r="P33" s="231"/>
      <c r="W33" s="230">
        <f>ROUND(BD94, 2)</f>
        <v>0</v>
      </c>
      <c r="X33" s="231"/>
      <c r="Y33" s="231"/>
      <c r="Z33" s="231"/>
      <c r="AA33" s="231"/>
      <c r="AB33" s="231"/>
      <c r="AC33" s="231"/>
      <c r="AD33" s="231"/>
      <c r="AE33" s="231"/>
      <c r="AK33" s="230">
        <v>0</v>
      </c>
      <c r="AL33" s="231"/>
      <c r="AM33" s="231"/>
      <c r="AN33" s="231"/>
      <c r="AO33" s="231"/>
      <c r="AR33" s="35"/>
      <c r="BE33" s="220"/>
    </row>
    <row r="34" spans="2:57" s="1" customFormat="1" ht="6.9" customHeight="1">
      <c r="B34" s="31"/>
      <c r="AR34" s="31"/>
      <c r="BE34" s="219"/>
    </row>
    <row r="35" spans="2:57" s="1" customFormat="1" ht="25.95" customHeight="1">
      <c r="B35" s="31"/>
      <c r="C35" s="36"/>
      <c r="D35" s="37" t="s">
        <v>49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50</v>
      </c>
      <c r="U35" s="38"/>
      <c r="V35" s="38"/>
      <c r="W35" s="38"/>
      <c r="X35" s="236" t="s">
        <v>51</v>
      </c>
      <c r="Y35" s="234"/>
      <c r="Z35" s="234"/>
      <c r="AA35" s="234"/>
      <c r="AB35" s="234"/>
      <c r="AC35" s="38"/>
      <c r="AD35" s="38"/>
      <c r="AE35" s="38"/>
      <c r="AF35" s="38"/>
      <c r="AG35" s="38"/>
      <c r="AH35" s="38"/>
      <c r="AI35" s="38"/>
      <c r="AJ35" s="38"/>
      <c r="AK35" s="233">
        <f>SUM(AK26:AK33)</f>
        <v>0</v>
      </c>
      <c r="AL35" s="234"/>
      <c r="AM35" s="234"/>
      <c r="AN35" s="234"/>
      <c r="AO35" s="235"/>
      <c r="AP35" s="36"/>
      <c r="AQ35" s="36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0" t="s">
        <v>52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53</v>
      </c>
      <c r="AI49" s="41"/>
      <c r="AJ49" s="41"/>
      <c r="AK49" s="41"/>
      <c r="AL49" s="41"/>
      <c r="AM49" s="41"/>
      <c r="AN49" s="41"/>
      <c r="AO49" s="41"/>
      <c r="AR49" s="31"/>
    </row>
    <row r="50" spans="2:44" ht="10.199999999999999">
      <c r="B50" s="19"/>
      <c r="AR50" s="19"/>
    </row>
    <row r="51" spans="2:44" ht="10.199999999999999">
      <c r="B51" s="19"/>
      <c r="AR51" s="19"/>
    </row>
    <row r="52" spans="2:44" ht="10.199999999999999">
      <c r="B52" s="19"/>
      <c r="AR52" s="19"/>
    </row>
    <row r="53" spans="2:44" ht="10.199999999999999">
      <c r="B53" s="19"/>
      <c r="AR53" s="19"/>
    </row>
    <row r="54" spans="2:44" ht="10.199999999999999">
      <c r="B54" s="19"/>
      <c r="AR54" s="19"/>
    </row>
    <row r="55" spans="2:44" ht="10.199999999999999">
      <c r="B55" s="19"/>
      <c r="AR55" s="19"/>
    </row>
    <row r="56" spans="2:44" ht="10.199999999999999">
      <c r="B56" s="19"/>
      <c r="AR56" s="19"/>
    </row>
    <row r="57" spans="2:44" ht="10.199999999999999">
      <c r="B57" s="19"/>
      <c r="AR57" s="19"/>
    </row>
    <row r="58" spans="2:44" ht="10.199999999999999">
      <c r="B58" s="19"/>
      <c r="AR58" s="19"/>
    </row>
    <row r="59" spans="2:44" ht="10.199999999999999">
      <c r="B59" s="19"/>
      <c r="AR59" s="19"/>
    </row>
    <row r="60" spans="2:44" s="1" customFormat="1" ht="13.2">
      <c r="B60" s="31"/>
      <c r="D60" s="42" t="s">
        <v>54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55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54</v>
      </c>
      <c r="AI60" s="33"/>
      <c r="AJ60" s="33"/>
      <c r="AK60" s="33"/>
      <c r="AL60" s="33"/>
      <c r="AM60" s="42" t="s">
        <v>55</v>
      </c>
      <c r="AN60" s="33"/>
      <c r="AO60" s="33"/>
      <c r="AR60" s="31"/>
    </row>
    <row r="61" spans="2:44" ht="10.199999999999999">
      <c r="B61" s="19"/>
      <c r="AR61" s="19"/>
    </row>
    <row r="62" spans="2:44" ht="10.199999999999999">
      <c r="B62" s="19"/>
      <c r="AR62" s="19"/>
    </row>
    <row r="63" spans="2:44" ht="10.199999999999999">
      <c r="B63" s="19"/>
      <c r="AR63" s="19"/>
    </row>
    <row r="64" spans="2:44" s="1" customFormat="1" ht="13.2">
      <c r="B64" s="31"/>
      <c r="D64" s="40" t="s">
        <v>56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57</v>
      </c>
      <c r="AI64" s="41"/>
      <c r="AJ64" s="41"/>
      <c r="AK64" s="41"/>
      <c r="AL64" s="41"/>
      <c r="AM64" s="41"/>
      <c r="AN64" s="41"/>
      <c r="AO64" s="41"/>
      <c r="AR64" s="31"/>
    </row>
    <row r="65" spans="2:44" ht="10.199999999999999">
      <c r="B65" s="19"/>
      <c r="AR65" s="19"/>
    </row>
    <row r="66" spans="2:44" ht="10.199999999999999">
      <c r="B66" s="19"/>
      <c r="AR66" s="19"/>
    </row>
    <row r="67" spans="2:44" ht="10.199999999999999">
      <c r="B67" s="19"/>
      <c r="AR67" s="19"/>
    </row>
    <row r="68" spans="2:44" ht="10.199999999999999">
      <c r="B68" s="19"/>
      <c r="AR68" s="19"/>
    </row>
    <row r="69" spans="2:44" ht="10.199999999999999">
      <c r="B69" s="19"/>
      <c r="AR69" s="19"/>
    </row>
    <row r="70" spans="2:44" ht="10.199999999999999">
      <c r="B70" s="19"/>
      <c r="AR70" s="19"/>
    </row>
    <row r="71" spans="2:44" ht="10.199999999999999">
      <c r="B71" s="19"/>
      <c r="AR71" s="19"/>
    </row>
    <row r="72" spans="2:44" ht="10.199999999999999">
      <c r="B72" s="19"/>
      <c r="AR72" s="19"/>
    </row>
    <row r="73" spans="2:44" ht="10.199999999999999">
      <c r="B73" s="19"/>
      <c r="AR73" s="19"/>
    </row>
    <row r="74" spans="2:44" ht="10.199999999999999">
      <c r="B74" s="19"/>
      <c r="AR74" s="19"/>
    </row>
    <row r="75" spans="2:44" s="1" customFormat="1" ht="13.2">
      <c r="B75" s="31"/>
      <c r="D75" s="42" t="s">
        <v>54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55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54</v>
      </c>
      <c r="AI75" s="33"/>
      <c r="AJ75" s="33"/>
      <c r="AK75" s="33"/>
      <c r="AL75" s="33"/>
      <c r="AM75" s="42" t="s">
        <v>55</v>
      </c>
      <c r="AN75" s="33"/>
      <c r="AO75" s="33"/>
      <c r="AR75" s="31"/>
    </row>
    <row r="76" spans="2:44" s="1" customFormat="1" ht="10.199999999999999">
      <c r="B76" s="31"/>
      <c r="AR76" s="31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" customHeight="1">
      <c r="B82" s="31"/>
      <c r="C82" s="20" t="s">
        <v>58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ZAK202321</v>
      </c>
      <c r="AR84" s="47"/>
    </row>
    <row r="85" spans="1:91" s="4" customFormat="1" ht="36.9" customHeight="1">
      <c r="B85" s="48"/>
      <c r="C85" s="49" t="s">
        <v>16</v>
      </c>
      <c r="L85" s="199" t="str">
        <f>K6</f>
        <v>Revitalizace prostoru před domem služeb Bolatice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R85" s="48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ul. Hlučínská, 747 23  Bolatice</v>
      </c>
      <c r="AI87" s="26" t="s">
        <v>22</v>
      </c>
      <c r="AM87" s="201" t="str">
        <f>IF(AN8= "","",AN8)</f>
        <v>23. 6. 2023</v>
      </c>
      <c r="AN87" s="201"/>
      <c r="AR87" s="31"/>
    </row>
    <row r="88" spans="1:91" s="1" customFormat="1" ht="6.9" customHeight="1">
      <c r="B88" s="31"/>
      <c r="AR88" s="31"/>
    </row>
    <row r="89" spans="1:91" s="1" customFormat="1" ht="15.15" customHeight="1">
      <c r="B89" s="31"/>
      <c r="C89" s="26" t="s">
        <v>24</v>
      </c>
      <c r="L89" s="3" t="str">
        <f>IF(E11= "","",E11)</f>
        <v>Obec Bolatice</v>
      </c>
      <c r="AI89" s="26" t="s">
        <v>31</v>
      </c>
      <c r="AM89" s="202" t="str">
        <f>IF(E17="","",E17)</f>
        <v>Ing. Daniel Halfar</v>
      </c>
      <c r="AN89" s="203"/>
      <c r="AO89" s="203"/>
      <c r="AP89" s="203"/>
      <c r="AR89" s="31"/>
      <c r="AS89" s="204" t="s">
        <v>59</v>
      </c>
      <c r="AT89" s="205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31"/>
      <c r="C90" s="26" t="s">
        <v>29</v>
      </c>
      <c r="L90" s="3" t="str">
        <f>IF(E14= "Vyplň údaj","",E14)</f>
        <v/>
      </c>
      <c r="AI90" s="26" t="s">
        <v>35</v>
      </c>
      <c r="AM90" s="202" t="str">
        <f>IF(E20="","",E20)</f>
        <v>Petr Dostál</v>
      </c>
      <c r="AN90" s="203"/>
      <c r="AO90" s="203"/>
      <c r="AP90" s="203"/>
      <c r="AR90" s="31"/>
      <c r="AS90" s="206"/>
      <c r="AT90" s="207"/>
      <c r="BD90" s="55"/>
    </row>
    <row r="91" spans="1:91" s="1" customFormat="1" ht="10.8" customHeight="1">
      <c r="B91" s="31"/>
      <c r="AR91" s="31"/>
      <c r="AS91" s="206"/>
      <c r="AT91" s="207"/>
      <c r="BD91" s="55"/>
    </row>
    <row r="92" spans="1:91" s="1" customFormat="1" ht="29.25" customHeight="1">
      <c r="B92" s="31"/>
      <c r="C92" s="208" t="s">
        <v>60</v>
      </c>
      <c r="D92" s="209"/>
      <c r="E92" s="209"/>
      <c r="F92" s="209"/>
      <c r="G92" s="209"/>
      <c r="H92" s="56"/>
      <c r="I92" s="211" t="s">
        <v>61</v>
      </c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10" t="s">
        <v>62</v>
      </c>
      <c r="AH92" s="209"/>
      <c r="AI92" s="209"/>
      <c r="AJ92" s="209"/>
      <c r="AK92" s="209"/>
      <c r="AL92" s="209"/>
      <c r="AM92" s="209"/>
      <c r="AN92" s="211" t="s">
        <v>63</v>
      </c>
      <c r="AO92" s="209"/>
      <c r="AP92" s="212"/>
      <c r="AQ92" s="57" t="s">
        <v>64</v>
      </c>
      <c r="AR92" s="31"/>
      <c r="AS92" s="58" t="s">
        <v>65</v>
      </c>
      <c r="AT92" s="59" t="s">
        <v>66</v>
      </c>
      <c r="AU92" s="59" t="s">
        <v>67</v>
      </c>
      <c r="AV92" s="59" t="s">
        <v>68</v>
      </c>
      <c r="AW92" s="59" t="s">
        <v>69</v>
      </c>
      <c r="AX92" s="59" t="s">
        <v>70</v>
      </c>
      <c r="AY92" s="59" t="s">
        <v>71</v>
      </c>
      <c r="AZ92" s="59" t="s">
        <v>72</v>
      </c>
      <c r="BA92" s="59" t="s">
        <v>73</v>
      </c>
      <c r="BB92" s="59" t="s">
        <v>74</v>
      </c>
      <c r="BC92" s="59" t="s">
        <v>75</v>
      </c>
      <c r="BD92" s="60" t="s">
        <v>76</v>
      </c>
    </row>
    <row r="93" spans="1:91" s="1" customFormat="1" ht="10.8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6">
        <f>ROUND(SUM(AG95:AG99),2)</f>
        <v>0</v>
      </c>
      <c r="AH94" s="216"/>
      <c r="AI94" s="216"/>
      <c r="AJ94" s="216"/>
      <c r="AK94" s="216"/>
      <c r="AL94" s="216"/>
      <c r="AM94" s="216"/>
      <c r="AN94" s="217">
        <f t="shared" ref="AN94:AN99" si="0">SUM(AG94,AT94)</f>
        <v>0</v>
      </c>
      <c r="AO94" s="217"/>
      <c r="AP94" s="217"/>
      <c r="AQ94" s="66" t="s">
        <v>1</v>
      </c>
      <c r="AR94" s="62"/>
      <c r="AS94" s="67">
        <f>ROUND(SUM(AS95:AS99),2)</f>
        <v>0</v>
      </c>
      <c r="AT94" s="68">
        <f t="shared" ref="AT94:AT99" si="1">ROUND(SUM(AV94:AW94),2)</f>
        <v>0</v>
      </c>
      <c r="AU94" s="69">
        <f>ROUND(SUM(AU95:AU99),5)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ROUND(SUM(AZ95:AZ99),2)</f>
        <v>0</v>
      </c>
      <c r="BA94" s="68">
        <f>ROUND(SUM(BA95:BA99),2)</f>
        <v>0</v>
      </c>
      <c r="BB94" s="68">
        <f>ROUND(SUM(BB95:BB99),2)</f>
        <v>0</v>
      </c>
      <c r="BC94" s="68">
        <f>ROUND(SUM(BC95:BC99),2)</f>
        <v>0</v>
      </c>
      <c r="BD94" s="70">
        <f>ROUND(SUM(BD95:BD99),2)</f>
        <v>0</v>
      </c>
      <c r="BS94" s="71" t="s">
        <v>78</v>
      </c>
      <c r="BT94" s="71" t="s">
        <v>79</v>
      </c>
      <c r="BU94" s="72" t="s">
        <v>80</v>
      </c>
      <c r="BV94" s="71" t="s">
        <v>81</v>
      </c>
      <c r="BW94" s="71" t="s">
        <v>5</v>
      </c>
      <c r="BX94" s="71" t="s">
        <v>82</v>
      </c>
      <c r="CL94" s="71" t="s">
        <v>1</v>
      </c>
    </row>
    <row r="95" spans="1:91" s="6" customFormat="1" ht="16.5" customHeight="1">
      <c r="A95" s="73" t="s">
        <v>83</v>
      </c>
      <c r="B95" s="74"/>
      <c r="C95" s="75"/>
      <c r="D95" s="213" t="s">
        <v>84</v>
      </c>
      <c r="E95" s="213"/>
      <c r="F95" s="213"/>
      <c r="G95" s="213"/>
      <c r="H95" s="213"/>
      <c r="I95" s="76"/>
      <c r="J95" s="213" t="s">
        <v>85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4">
        <f>'SO 01 - Zpevněné plochy'!J30</f>
        <v>0</v>
      </c>
      <c r="AH95" s="215"/>
      <c r="AI95" s="215"/>
      <c r="AJ95" s="215"/>
      <c r="AK95" s="215"/>
      <c r="AL95" s="215"/>
      <c r="AM95" s="215"/>
      <c r="AN95" s="214">
        <f t="shared" si="0"/>
        <v>0</v>
      </c>
      <c r="AO95" s="215"/>
      <c r="AP95" s="215"/>
      <c r="AQ95" s="77" t="s">
        <v>86</v>
      </c>
      <c r="AR95" s="74"/>
      <c r="AS95" s="78">
        <v>0</v>
      </c>
      <c r="AT95" s="79">
        <f t="shared" si="1"/>
        <v>0</v>
      </c>
      <c r="AU95" s="80">
        <f>'SO 01 - Zpevněné plochy'!P124</f>
        <v>0</v>
      </c>
      <c r="AV95" s="79">
        <f>'SO 01 - Zpevněné plochy'!J33</f>
        <v>0</v>
      </c>
      <c r="AW95" s="79">
        <f>'SO 01 - Zpevněné plochy'!J34</f>
        <v>0</v>
      </c>
      <c r="AX95" s="79">
        <f>'SO 01 - Zpevněné plochy'!J35</f>
        <v>0</v>
      </c>
      <c r="AY95" s="79">
        <f>'SO 01 - Zpevněné plochy'!J36</f>
        <v>0</v>
      </c>
      <c r="AZ95" s="79">
        <f>'SO 01 - Zpevněné plochy'!F33</f>
        <v>0</v>
      </c>
      <c r="BA95" s="79">
        <f>'SO 01 - Zpevněné plochy'!F34</f>
        <v>0</v>
      </c>
      <c r="BB95" s="79">
        <f>'SO 01 - Zpevněné plochy'!F35</f>
        <v>0</v>
      </c>
      <c r="BC95" s="79">
        <f>'SO 01 - Zpevněné plochy'!F36</f>
        <v>0</v>
      </c>
      <c r="BD95" s="81">
        <f>'SO 01 - Zpevněné plochy'!F37</f>
        <v>0</v>
      </c>
      <c r="BT95" s="82" t="s">
        <v>87</v>
      </c>
      <c r="BV95" s="82" t="s">
        <v>81</v>
      </c>
      <c r="BW95" s="82" t="s">
        <v>88</v>
      </c>
      <c r="BX95" s="82" t="s">
        <v>5</v>
      </c>
      <c r="CL95" s="82" t="s">
        <v>1</v>
      </c>
      <c r="CM95" s="82" t="s">
        <v>89</v>
      </c>
    </row>
    <row r="96" spans="1:91" s="6" customFormat="1" ht="16.5" customHeight="1">
      <c r="A96" s="73" t="s">
        <v>83</v>
      </c>
      <c r="B96" s="74"/>
      <c r="C96" s="75"/>
      <c r="D96" s="213" t="s">
        <v>90</v>
      </c>
      <c r="E96" s="213"/>
      <c r="F96" s="213"/>
      <c r="G96" s="213"/>
      <c r="H96" s="213"/>
      <c r="I96" s="76"/>
      <c r="J96" s="213" t="s">
        <v>91</v>
      </c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4">
        <f>'SO 02 - Stavební objekty'!J30</f>
        <v>0</v>
      </c>
      <c r="AH96" s="215"/>
      <c r="AI96" s="215"/>
      <c r="AJ96" s="215"/>
      <c r="AK96" s="215"/>
      <c r="AL96" s="215"/>
      <c r="AM96" s="215"/>
      <c r="AN96" s="214">
        <f t="shared" si="0"/>
        <v>0</v>
      </c>
      <c r="AO96" s="215"/>
      <c r="AP96" s="215"/>
      <c r="AQ96" s="77" t="s">
        <v>86</v>
      </c>
      <c r="AR96" s="74"/>
      <c r="AS96" s="78">
        <v>0</v>
      </c>
      <c r="AT96" s="79">
        <f t="shared" si="1"/>
        <v>0</v>
      </c>
      <c r="AU96" s="80">
        <f>'SO 02 - Stavební objekty'!P128</f>
        <v>0</v>
      </c>
      <c r="AV96" s="79">
        <f>'SO 02 - Stavební objekty'!J33</f>
        <v>0</v>
      </c>
      <c r="AW96" s="79">
        <f>'SO 02 - Stavební objekty'!J34</f>
        <v>0</v>
      </c>
      <c r="AX96" s="79">
        <f>'SO 02 - Stavební objekty'!J35</f>
        <v>0</v>
      </c>
      <c r="AY96" s="79">
        <f>'SO 02 - Stavební objekty'!J36</f>
        <v>0</v>
      </c>
      <c r="AZ96" s="79">
        <f>'SO 02 - Stavební objekty'!F33</f>
        <v>0</v>
      </c>
      <c r="BA96" s="79">
        <f>'SO 02 - Stavební objekty'!F34</f>
        <v>0</v>
      </c>
      <c r="BB96" s="79">
        <f>'SO 02 - Stavební objekty'!F35</f>
        <v>0</v>
      </c>
      <c r="BC96" s="79">
        <f>'SO 02 - Stavební objekty'!F36</f>
        <v>0</v>
      </c>
      <c r="BD96" s="81">
        <f>'SO 02 - Stavební objekty'!F37</f>
        <v>0</v>
      </c>
      <c r="BT96" s="82" t="s">
        <v>87</v>
      </c>
      <c r="BV96" s="82" t="s">
        <v>81</v>
      </c>
      <c r="BW96" s="82" t="s">
        <v>92</v>
      </c>
      <c r="BX96" s="82" t="s">
        <v>5</v>
      </c>
      <c r="CL96" s="82" t="s">
        <v>1</v>
      </c>
      <c r="CM96" s="82" t="s">
        <v>89</v>
      </c>
    </row>
    <row r="97" spans="1:91" s="6" customFormat="1" ht="16.5" customHeight="1">
      <c r="A97" s="73" t="s">
        <v>83</v>
      </c>
      <c r="B97" s="74"/>
      <c r="C97" s="75"/>
      <c r="D97" s="213" t="s">
        <v>93</v>
      </c>
      <c r="E97" s="213"/>
      <c r="F97" s="213"/>
      <c r="G97" s="213"/>
      <c r="H97" s="213"/>
      <c r="I97" s="76"/>
      <c r="J97" s="213" t="s">
        <v>94</v>
      </c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4">
        <f>'SO 03 - Kanalizace, vodovod'!J30</f>
        <v>0</v>
      </c>
      <c r="AH97" s="215"/>
      <c r="AI97" s="215"/>
      <c r="AJ97" s="215"/>
      <c r="AK97" s="215"/>
      <c r="AL97" s="215"/>
      <c r="AM97" s="215"/>
      <c r="AN97" s="214">
        <f t="shared" si="0"/>
        <v>0</v>
      </c>
      <c r="AO97" s="215"/>
      <c r="AP97" s="215"/>
      <c r="AQ97" s="77" t="s">
        <v>86</v>
      </c>
      <c r="AR97" s="74"/>
      <c r="AS97" s="78">
        <v>0</v>
      </c>
      <c r="AT97" s="79">
        <f t="shared" si="1"/>
        <v>0</v>
      </c>
      <c r="AU97" s="80">
        <f>'SO 03 - Kanalizace, vodovod'!P125</f>
        <v>0</v>
      </c>
      <c r="AV97" s="79">
        <f>'SO 03 - Kanalizace, vodovod'!J33</f>
        <v>0</v>
      </c>
      <c r="AW97" s="79">
        <f>'SO 03 - Kanalizace, vodovod'!J34</f>
        <v>0</v>
      </c>
      <c r="AX97" s="79">
        <f>'SO 03 - Kanalizace, vodovod'!J35</f>
        <v>0</v>
      </c>
      <c r="AY97" s="79">
        <f>'SO 03 - Kanalizace, vodovod'!J36</f>
        <v>0</v>
      </c>
      <c r="AZ97" s="79">
        <f>'SO 03 - Kanalizace, vodovod'!F33</f>
        <v>0</v>
      </c>
      <c r="BA97" s="79">
        <f>'SO 03 - Kanalizace, vodovod'!F34</f>
        <v>0</v>
      </c>
      <c r="BB97" s="79">
        <f>'SO 03 - Kanalizace, vodovod'!F35</f>
        <v>0</v>
      </c>
      <c r="BC97" s="79">
        <f>'SO 03 - Kanalizace, vodovod'!F36</f>
        <v>0</v>
      </c>
      <c r="BD97" s="81">
        <f>'SO 03 - Kanalizace, vodovod'!F37</f>
        <v>0</v>
      </c>
      <c r="BT97" s="82" t="s">
        <v>87</v>
      </c>
      <c r="BV97" s="82" t="s">
        <v>81</v>
      </c>
      <c r="BW97" s="82" t="s">
        <v>95</v>
      </c>
      <c r="BX97" s="82" t="s">
        <v>5</v>
      </c>
      <c r="CL97" s="82" t="s">
        <v>1</v>
      </c>
      <c r="CM97" s="82" t="s">
        <v>89</v>
      </c>
    </row>
    <row r="98" spans="1:91" s="6" customFormat="1" ht="16.5" customHeight="1">
      <c r="A98" s="73" t="s">
        <v>83</v>
      </c>
      <c r="B98" s="74"/>
      <c r="C98" s="75"/>
      <c r="D98" s="213" t="s">
        <v>96</v>
      </c>
      <c r="E98" s="213"/>
      <c r="F98" s="213"/>
      <c r="G98" s="213"/>
      <c r="H98" s="213"/>
      <c r="I98" s="76"/>
      <c r="J98" s="213" t="s">
        <v>97</v>
      </c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4">
        <f>'SO 04 - Veřejné osvětlení'!J30</f>
        <v>0</v>
      </c>
      <c r="AH98" s="215"/>
      <c r="AI98" s="215"/>
      <c r="AJ98" s="215"/>
      <c r="AK98" s="215"/>
      <c r="AL98" s="215"/>
      <c r="AM98" s="215"/>
      <c r="AN98" s="214">
        <f t="shared" si="0"/>
        <v>0</v>
      </c>
      <c r="AO98" s="215"/>
      <c r="AP98" s="215"/>
      <c r="AQ98" s="77" t="s">
        <v>86</v>
      </c>
      <c r="AR98" s="74"/>
      <c r="AS98" s="78">
        <v>0</v>
      </c>
      <c r="AT98" s="79">
        <f t="shared" si="1"/>
        <v>0</v>
      </c>
      <c r="AU98" s="80">
        <f>'SO 04 - Veřejné osvětlení'!P126</f>
        <v>0</v>
      </c>
      <c r="AV98" s="79">
        <f>'SO 04 - Veřejné osvětlení'!J33</f>
        <v>0</v>
      </c>
      <c r="AW98" s="79">
        <f>'SO 04 - Veřejné osvětlení'!J34</f>
        <v>0</v>
      </c>
      <c r="AX98" s="79">
        <f>'SO 04 - Veřejné osvětlení'!J35</f>
        <v>0</v>
      </c>
      <c r="AY98" s="79">
        <f>'SO 04 - Veřejné osvětlení'!J36</f>
        <v>0</v>
      </c>
      <c r="AZ98" s="79">
        <f>'SO 04 - Veřejné osvětlení'!F33</f>
        <v>0</v>
      </c>
      <c r="BA98" s="79">
        <f>'SO 04 - Veřejné osvětlení'!F34</f>
        <v>0</v>
      </c>
      <c r="BB98" s="79">
        <f>'SO 04 - Veřejné osvětlení'!F35</f>
        <v>0</v>
      </c>
      <c r="BC98" s="79">
        <f>'SO 04 - Veřejné osvětlení'!F36</f>
        <v>0</v>
      </c>
      <c r="BD98" s="81">
        <f>'SO 04 - Veřejné osvětlení'!F37</f>
        <v>0</v>
      </c>
      <c r="BT98" s="82" t="s">
        <v>87</v>
      </c>
      <c r="BV98" s="82" t="s">
        <v>81</v>
      </c>
      <c r="BW98" s="82" t="s">
        <v>98</v>
      </c>
      <c r="BX98" s="82" t="s">
        <v>5</v>
      </c>
      <c r="CL98" s="82" t="s">
        <v>1</v>
      </c>
      <c r="CM98" s="82" t="s">
        <v>89</v>
      </c>
    </row>
    <row r="99" spans="1:91" s="6" customFormat="1" ht="16.5" customHeight="1">
      <c r="A99" s="73" t="s">
        <v>83</v>
      </c>
      <c r="B99" s="74"/>
      <c r="C99" s="75"/>
      <c r="D99" s="213" t="s">
        <v>99</v>
      </c>
      <c r="E99" s="213"/>
      <c r="F99" s="213"/>
      <c r="G99" s="213"/>
      <c r="H99" s="213"/>
      <c r="I99" s="76"/>
      <c r="J99" s="213" t="s">
        <v>100</v>
      </c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4">
        <f>'OST - Ostatní a vedlejší ...'!J30</f>
        <v>0</v>
      </c>
      <c r="AH99" s="215"/>
      <c r="AI99" s="215"/>
      <c r="AJ99" s="215"/>
      <c r="AK99" s="215"/>
      <c r="AL99" s="215"/>
      <c r="AM99" s="215"/>
      <c r="AN99" s="214">
        <f t="shared" si="0"/>
        <v>0</v>
      </c>
      <c r="AO99" s="215"/>
      <c r="AP99" s="215"/>
      <c r="AQ99" s="77" t="s">
        <v>86</v>
      </c>
      <c r="AR99" s="74"/>
      <c r="AS99" s="83">
        <v>0</v>
      </c>
      <c r="AT99" s="84">
        <f t="shared" si="1"/>
        <v>0</v>
      </c>
      <c r="AU99" s="85">
        <f>'OST - Ostatní a vedlejší ...'!P120</f>
        <v>0</v>
      </c>
      <c r="AV99" s="84">
        <f>'OST - Ostatní a vedlejší ...'!J33</f>
        <v>0</v>
      </c>
      <c r="AW99" s="84">
        <f>'OST - Ostatní a vedlejší ...'!J34</f>
        <v>0</v>
      </c>
      <c r="AX99" s="84">
        <f>'OST - Ostatní a vedlejší ...'!J35</f>
        <v>0</v>
      </c>
      <c r="AY99" s="84">
        <f>'OST - Ostatní a vedlejší ...'!J36</f>
        <v>0</v>
      </c>
      <c r="AZ99" s="84">
        <f>'OST - Ostatní a vedlejší ...'!F33</f>
        <v>0</v>
      </c>
      <c r="BA99" s="84">
        <f>'OST - Ostatní a vedlejší ...'!F34</f>
        <v>0</v>
      </c>
      <c r="BB99" s="84">
        <f>'OST - Ostatní a vedlejší ...'!F35</f>
        <v>0</v>
      </c>
      <c r="BC99" s="84">
        <f>'OST - Ostatní a vedlejší ...'!F36</f>
        <v>0</v>
      </c>
      <c r="BD99" s="86">
        <f>'OST - Ostatní a vedlejší ...'!F37</f>
        <v>0</v>
      </c>
      <c r="BT99" s="82" t="s">
        <v>87</v>
      </c>
      <c r="BV99" s="82" t="s">
        <v>81</v>
      </c>
      <c r="BW99" s="82" t="s">
        <v>101</v>
      </c>
      <c r="BX99" s="82" t="s">
        <v>5</v>
      </c>
      <c r="CL99" s="82" t="s">
        <v>1</v>
      </c>
      <c r="CM99" s="82" t="s">
        <v>89</v>
      </c>
    </row>
    <row r="100" spans="1:91" s="1" customFormat="1" ht="30" customHeight="1">
      <c r="B100" s="31"/>
      <c r="AR100" s="31"/>
    </row>
    <row r="101" spans="1:91" s="1" customFormat="1" ht="6.9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31"/>
    </row>
  </sheetData>
  <sheetProtection algorithmName="SHA-512" hashValue="f/8ruURN5cuP0SS2jg/75oEWojqsfksop9hFhHsOH1e8Av7QuQlqc6WCAR0SsshZ+6xQtGshoDdtma3jTQZU0g==" saltValue="Qqyl5diRj19ZogLfSgjwHPGDH6JrvhY8aEXLaJtuqlh6muks9EQJBhq+ErBIhut7Tqs7ek8om5KMV7Ed32bB3A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SO 01 - Zpevněné plochy'!C2" display="/" xr:uid="{00000000-0004-0000-0000-000000000000}"/>
    <hyperlink ref="A96" location="'SO 02 - Stavební objekty'!C2" display="/" xr:uid="{00000000-0004-0000-0000-000001000000}"/>
    <hyperlink ref="A97" location="'SO 03 - Kanalizace, vodovod'!C2" display="/" xr:uid="{00000000-0004-0000-0000-000002000000}"/>
    <hyperlink ref="A98" location="'SO 04 - Veřejné osvětlení'!C2" display="/" xr:uid="{00000000-0004-0000-0000-000003000000}"/>
    <hyperlink ref="A99" location="'OST - Ostatní a vedlejší 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6" t="s">
        <v>88</v>
      </c>
      <c r="AZ2" s="87" t="s">
        <v>102</v>
      </c>
      <c r="BA2" s="87" t="s">
        <v>103</v>
      </c>
      <c r="BB2" s="87" t="s">
        <v>1</v>
      </c>
      <c r="BC2" s="87" t="s">
        <v>104</v>
      </c>
      <c r="BD2" s="87" t="s">
        <v>105</v>
      </c>
    </row>
    <row r="3" spans="2:5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  <c r="AZ3" s="87" t="s">
        <v>106</v>
      </c>
      <c r="BA3" s="87" t="s">
        <v>107</v>
      </c>
      <c r="BB3" s="87" t="s">
        <v>1</v>
      </c>
      <c r="BC3" s="87" t="s">
        <v>108</v>
      </c>
      <c r="BD3" s="87" t="s">
        <v>105</v>
      </c>
    </row>
    <row r="4" spans="2:56" ht="24.9" customHeight="1">
      <c r="B4" s="19"/>
      <c r="D4" s="20" t="s">
        <v>109</v>
      </c>
      <c r="L4" s="19"/>
      <c r="M4" s="88" t="s">
        <v>10</v>
      </c>
      <c r="AT4" s="16" t="s">
        <v>4</v>
      </c>
      <c r="AZ4" s="87" t="s">
        <v>110</v>
      </c>
      <c r="BA4" s="87" t="s">
        <v>111</v>
      </c>
      <c r="BB4" s="87" t="s">
        <v>1</v>
      </c>
      <c r="BC4" s="87" t="s">
        <v>112</v>
      </c>
      <c r="BD4" s="87" t="s">
        <v>105</v>
      </c>
    </row>
    <row r="5" spans="2:56" ht="6.9" customHeight="1">
      <c r="B5" s="19"/>
      <c r="L5" s="19"/>
      <c r="AZ5" s="87" t="s">
        <v>113</v>
      </c>
      <c r="BA5" s="87" t="s">
        <v>114</v>
      </c>
      <c r="BB5" s="87" t="s">
        <v>1</v>
      </c>
      <c r="BC5" s="87" t="s">
        <v>115</v>
      </c>
      <c r="BD5" s="87" t="s">
        <v>105</v>
      </c>
    </row>
    <row r="6" spans="2:56" ht="12" customHeight="1">
      <c r="B6" s="19"/>
      <c r="D6" s="26" t="s">
        <v>16</v>
      </c>
      <c r="L6" s="19"/>
      <c r="AZ6" s="87" t="s">
        <v>116</v>
      </c>
      <c r="BA6" s="87" t="s">
        <v>117</v>
      </c>
      <c r="BB6" s="87" t="s">
        <v>1</v>
      </c>
      <c r="BC6" s="87" t="s">
        <v>118</v>
      </c>
      <c r="BD6" s="87" t="s">
        <v>105</v>
      </c>
    </row>
    <row r="7" spans="2:56" ht="16.5" customHeight="1">
      <c r="B7" s="19"/>
      <c r="E7" s="237" t="str">
        <f>'Rekapitulace stavby'!K6</f>
        <v>Revitalizace prostoru před domem služeb Bolatice</v>
      </c>
      <c r="F7" s="238"/>
      <c r="G7" s="238"/>
      <c r="H7" s="238"/>
      <c r="L7" s="19"/>
      <c r="AZ7" s="87" t="s">
        <v>119</v>
      </c>
      <c r="BA7" s="87" t="s">
        <v>120</v>
      </c>
      <c r="BB7" s="87" t="s">
        <v>1</v>
      </c>
      <c r="BC7" s="87" t="s">
        <v>121</v>
      </c>
      <c r="BD7" s="87" t="s">
        <v>105</v>
      </c>
    </row>
    <row r="8" spans="2:56" s="1" customFormat="1" ht="12" customHeight="1">
      <c r="B8" s="31"/>
      <c r="D8" s="26" t="s">
        <v>122</v>
      </c>
      <c r="L8" s="31"/>
      <c r="AZ8" s="87" t="s">
        <v>123</v>
      </c>
      <c r="BA8" s="87" t="s">
        <v>124</v>
      </c>
      <c r="BB8" s="87" t="s">
        <v>1</v>
      </c>
      <c r="BC8" s="87" t="s">
        <v>125</v>
      </c>
      <c r="BD8" s="87" t="s">
        <v>105</v>
      </c>
    </row>
    <row r="9" spans="2:56" s="1" customFormat="1" ht="16.5" customHeight="1">
      <c r="B9" s="31"/>
      <c r="E9" s="199" t="s">
        <v>126</v>
      </c>
      <c r="F9" s="239"/>
      <c r="G9" s="239"/>
      <c r="H9" s="239"/>
      <c r="L9" s="31"/>
      <c r="AZ9" s="87" t="s">
        <v>127</v>
      </c>
      <c r="BA9" s="87" t="s">
        <v>128</v>
      </c>
      <c r="BB9" s="87" t="s">
        <v>1</v>
      </c>
      <c r="BC9" s="87" t="s">
        <v>129</v>
      </c>
      <c r="BD9" s="87" t="s">
        <v>105</v>
      </c>
    </row>
    <row r="10" spans="2:56" s="1" customFormat="1" ht="10.199999999999999">
      <c r="B10" s="31"/>
      <c r="L10" s="31"/>
      <c r="AZ10" s="87" t="s">
        <v>130</v>
      </c>
      <c r="BA10" s="87" t="s">
        <v>131</v>
      </c>
      <c r="BB10" s="87" t="s">
        <v>1</v>
      </c>
      <c r="BC10" s="87" t="s">
        <v>132</v>
      </c>
      <c r="BD10" s="87" t="s">
        <v>105</v>
      </c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  <c r="AZ11" s="87" t="s">
        <v>133</v>
      </c>
      <c r="BA11" s="87" t="s">
        <v>134</v>
      </c>
      <c r="BB11" s="87" t="s">
        <v>1</v>
      </c>
      <c r="BC11" s="87" t="s">
        <v>135</v>
      </c>
      <c r="BD11" s="87" t="s">
        <v>105</v>
      </c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23. 6. 2023</v>
      </c>
      <c r="L12" s="31"/>
      <c r="AZ12" s="87" t="s">
        <v>136</v>
      </c>
      <c r="BA12" s="87" t="s">
        <v>137</v>
      </c>
      <c r="BB12" s="87" t="s">
        <v>1</v>
      </c>
      <c r="BC12" s="87" t="s">
        <v>138</v>
      </c>
      <c r="BD12" s="87" t="s">
        <v>105</v>
      </c>
    </row>
    <row r="13" spans="2:56" s="1" customFormat="1" ht="10.8" customHeight="1">
      <c r="B13" s="31"/>
      <c r="L13" s="31"/>
      <c r="AZ13" s="87" t="s">
        <v>139</v>
      </c>
      <c r="BA13" s="87" t="s">
        <v>140</v>
      </c>
      <c r="BB13" s="87" t="s">
        <v>1</v>
      </c>
      <c r="BC13" s="87" t="s">
        <v>141</v>
      </c>
      <c r="BD13" s="87" t="s">
        <v>105</v>
      </c>
    </row>
    <row r="14" spans="2:5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  <c r="AZ14" s="87" t="s">
        <v>142</v>
      </c>
      <c r="BA14" s="87" t="s">
        <v>143</v>
      </c>
      <c r="BB14" s="87" t="s">
        <v>1</v>
      </c>
      <c r="BC14" s="87" t="s">
        <v>144</v>
      </c>
      <c r="BD14" s="87" t="s">
        <v>105</v>
      </c>
    </row>
    <row r="15" spans="2:5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  <c r="AZ15" s="87" t="s">
        <v>145</v>
      </c>
      <c r="BA15" s="87" t="s">
        <v>146</v>
      </c>
      <c r="BB15" s="87" t="s">
        <v>1</v>
      </c>
      <c r="BC15" s="87" t="s">
        <v>147</v>
      </c>
      <c r="BD15" s="87" t="s">
        <v>105</v>
      </c>
    </row>
    <row r="16" spans="2:56" s="1" customFormat="1" ht="6.9" customHeight="1">
      <c r="B16" s="31"/>
      <c r="L16" s="31"/>
      <c r="AZ16" s="87" t="s">
        <v>148</v>
      </c>
      <c r="BA16" s="87" t="s">
        <v>149</v>
      </c>
      <c r="BB16" s="87" t="s">
        <v>1</v>
      </c>
      <c r="BC16" s="87" t="s">
        <v>150</v>
      </c>
      <c r="BD16" s="87" t="s">
        <v>105</v>
      </c>
    </row>
    <row r="17" spans="2:56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  <c r="AZ17" s="87" t="s">
        <v>151</v>
      </c>
      <c r="BA17" s="87" t="s">
        <v>152</v>
      </c>
      <c r="BB17" s="87" t="s">
        <v>1</v>
      </c>
      <c r="BC17" s="87" t="s">
        <v>153</v>
      </c>
      <c r="BD17" s="87" t="s">
        <v>105</v>
      </c>
    </row>
    <row r="18" spans="2:56" s="1" customFormat="1" ht="18" customHeight="1">
      <c r="B18" s="31"/>
      <c r="E18" s="240" t="str">
        <f>'Rekapitulace stavby'!E14</f>
        <v>Vyplň údaj</v>
      </c>
      <c r="F18" s="221"/>
      <c r="G18" s="221"/>
      <c r="H18" s="221"/>
      <c r="I18" s="26" t="s">
        <v>28</v>
      </c>
      <c r="J18" s="27" t="str">
        <f>'Rekapitulace stavby'!AN14</f>
        <v>Vyplň údaj</v>
      </c>
      <c r="L18" s="31"/>
      <c r="AZ18" s="87" t="s">
        <v>154</v>
      </c>
      <c r="BA18" s="87" t="s">
        <v>155</v>
      </c>
      <c r="BB18" s="87" t="s">
        <v>1</v>
      </c>
      <c r="BC18" s="87" t="s">
        <v>156</v>
      </c>
      <c r="BD18" s="87" t="s">
        <v>105</v>
      </c>
    </row>
    <row r="19" spans="2:56" s="1" customFormat="1" ht="6.9" customHeight="1">
      <c r="B19" s="31"/>
      <c r="L19" s="31"/>
    </row>
    <row r="20" spans="2:56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56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56" s="1" customFormat="1" ht="6.9" customHeight="1">
      <c r="B22" s="31"/>
      <c r="L22" s="31"/>
    </row>
    <row r="23" spans="2:56" s="1" customFormat="1" ht="12" customHeight="1">
      <c r="B23" s="31"/>
      <c r="D23" s="26" t="s">
        <v>35</v>
      </c>
      <c r="I23" s="26" t="s">
        <v>25</v>
      </c>
      <c r="J23" s="24" t="s">
        <v>36</v>
      </c>
      <c r="L23" s="31"/>
    </row>
    <row r="24" spans="2:56" s="1" customFormat="1" ht="18" customHeight="1">
      <c r="B24" s="31"/>
      <c r="E24" s="24" t="s">
        <v>37</v>
      </c>
      <c r="I24" s="26" t="s">
        <v>28</v>
      </c>
      <c r="J24" s="24" t="s">
        <v>1</v>
      </c>
      <c r="L24" s="31"/>
    </row>
    <row r="25" spans="2:56" s="1" customFormat="1" ht="6.9" customHeight="1">
      <c r="B25" s="31"/>
      <c r="L25" s="31"/>
    </row>
    <row r="26" spans="2:56" s="1" customFormat="1" ht="12" customHeight="1">
      <c r="B26" s="31"/>
      <c r="D26" s="26" t="s">
        <v>38</v>
      </c>
      <c r="L26" s="31"/>
    </row>
    <row r="27" spans="2:56" s="7" customFormat="1" ht="16.5" customHeight="1">
      <c r="B27" s="89"/>
      <c r="E27" s="226" t="s">
        <v>1</v>
      </c>
      <c r="F27" s="226"/>
      <c r="G27" s="226"/>
      <c r="H27" s="226"/>
      <c r="L27" s="89"/>
    </row>
    <row r="28" spans="2:56" s="1" customFormat="1" ht="6.9" customHeight="1">
      <c r="B28" s="31"/>
      <c r="L28" s="31"/>
    </row>
    <row r="29" spans="2:56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56" s="1" customFormat="1" ht="25.35" customHeight="1">
      <c r="B30" s="31"/>
      <c r="D30" s="90" t="s">
        <v>39</v>
      </c>
      <c r="J30" s="65">
        <f>ROUND(J124, 2)</f>
        <v>0</v>
      </c>
      <c r="L30" s="31"/>
    </row>
    <row r="31" spans="2:56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56" s="1" customFormat="1" ht="14.4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" customHeight="1">
      <c r="B33" s="31"/>
      <c r="D33" s="54" t="s">
        <v>43</v>
      </c>
      <c r="E33" s="26" t="s">
        <v>44</v>
      </c>
      <c r="F33" s="91">
        <f>ROUND((SUM(BE124:BE236)),  2)</f>
        <v>0</v>
      </c>
      <c r="I33" s="92">
        <v>0.21</v>
      </c>
      <c r="J33" s="91">
        <f>ROUND(((SUM(BE124:BE236))*I33),  2)</f>
        <v>0</v>
      </c>
      <c r="L33" s="31"/>
    </row>
    <row r="34" spans="2:12" s="1" customFormat="1" ht="14.4" customHeight="1">
      <c r="B34" s="31"/>
      <c r="E34" s="26" t="s">
        <v>45</v>
      </c>
      <c r="F34" s="91">
        <f>ROUND((SUM(BF124:BF236)),  2)</f>
        <v>0</v>
      </c>
      <c r="I34" s="92">
        <v>0.15</v>
      </c>
      <c r="J34" s="91">
        <f>ROUND(((SUM(BF124:BF236))*I34),  2)</f>
        <v>0</v>
      </c>
      <c r="L34" s="31"/>
    </row>
    <row r="35" spans="2:12" s="1" customFormat="1" ht="14.4" hidden="1" customHeight="1">
      <c r="B35" s="31"/>
      <c r="E35" s="26" t="s">
        <v>46</v>
      </c>
      <c r="F35" s="91">
        <f>ROUND((SUM(BG124:BG236)),  2)</f>
        <v>0</v>
      </c>
      <c r="I35" s="92">
        <v>0.21</v>
      </c>
      <c r="J35" s="91">
        <f>0</f>
        <v>0</v>
      </c>
      <c r="L35" s="31"/>
    </row>
    <row r="36" spans="2:12" s="1" customFormat="1" ht="14.4" hidden="1" customHeight="1">
      <c r="B36" s="31"/>
      <c r="E36" s="26" t="s">
        <v>47</v>
      </c>
      <c r="F36" s="91">
        <f>ROUND((SUM(BH124:BH236)),  2)</f>
        <v>0</v>
      </c>
      <c r="I36" s="92">
        <v>0.15</v>
      </c>
      <c r="J36" s="91">
        <f>0</f>
        <v>0</v>
      </c>
      <c r="L36" s="31"/>
    </row>
    <row r="37" spans="2:12" s="1" customFormat="1" ht="14.4" hidden="1" customHeight="1">
      <c r="B37" s="31"/>
      <c r="E37" s="26" t="s">
        <v>48</v>
      </c>
      <c r="F37" s="91">
        <f>ROUND((SUM(BI124:BI236)),  2)</f>
        <v>0</v>
      </c>
      <c r="I37" s="92">
        <v>0</v>
      </c>
      <c r="J37" s="91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3"/>
      <c r="D39" s="94" t="s">
        <v>49</v>
      </c>
      <c r="E39" s="56"/>
      <c r="F39" s="56"/>
      <c r="G39" s="95" t="s">
        <v>50</v>
      </c>
      <c r="H39" s="96" t="s">
        <v>51</v>
      </c>
      <c r="I39" s="56"/>
      <c r="J39" s="97">
        <f>SUM(J30:J37)</f>
        <v>0</v>
      </c>
      <c r="K39" s="98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54</v>
      </c>
      <c r="E61" s="33"/>
      <c r="F61" s="99" t="s">
        <v>55</v>
      </c>
      <c r="G61" s="42" t="s">
        <v>54</v>
      </c>
      <c r="H61" s="33"/>
      <c r="I61" s="33"/>
      <c r="J61" s="100" t="s">
        <v>55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54</v>
      </c>
      <c r="E76" s="33"/>
      <c r="F76" s="99" t="s">
        <v>55</v>
      </c>
      <c r="G76" s="42" t="s">
        <v>54</v>
      </c>
      <c r="H76" s="33"/>
      <c r="I76" s="33"/>
      <c r="J76" s="100" t="s">
        <v>55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157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7" t="str">
        <f>E7</f>
        <v>Revitalizace prostoru před domem služeb Bolatice</v>
      </c>
      <c r="F85" s="238"/>
      <c r="G85" s="238"/>
      <c r="H85" s="238"/>
      <c r="L85" s="31"/>
    </row>
    <row r="86" spans="2:47" s="1" customFormat="1" ht="12" customHeight="1">
      <c r="B86" s="31"/>
      <c r="C86" s="26" t="s">
        <v>122</v>
      </c>
      <c r="L86" s="31"/>
    </row>
    <row r="87" spans="2:47" s="1" customFormat="1" ht="16.5" customHeight="1">
      <c r="B87" s="31"/>
      <c r="E87" s="199" t="str">
        <f>E9</f>
        <v>SO 01 - Zpevněné plochy</v>
      </c>
      <c r="F87" s="239"/>
      <c r="G87" s="239"/>
      <c r="H87" s="239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ul. Hlučínská, 747 23  Bolatice</v>
      </c>
      <c r="I89" s="26" t="s">
        <v>22</v>
      </c>
      <c r="J89" s="51" t="str">
        <f>IF(J12="","",J12)</f>
        <v>23. 6. 2023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>Obec Bolatice</v>
      </c>
      <c r="I91" s="26" t="s">
        <v>31</v>
      </c>
      <c r="J91" s="29" t="str">
        <f>E21</f>
        <v>Ing. Daniel Halfar</v>
      </c>
      <c r="L91" s="31"/>
    </row>
    <row r="92" spans="2:47" s="1" customFormat="1" ht="15.15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Petr Dostál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158</v>
      </c>
      <c r="D94" s="93"/>
      <c r="E94" s="93"/>
      <c r="F94" s="93"/>
      <c r="G94" s="93"/>
      <c r="H94" s="93"/>
      <c r="I94" s="93"/>
      <c r="J94" s="102" t="s">
        <v>159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3" t="s">
        <v>160</v>
      </c>
      <c r="J96" s="65">
        <f>J124</f>
        <v>0</v>
      </c>
      <c r="L96" s="31"/>
      <c r="AU96" s="16" t="s">
        <v>161</v>
      </c>
    </row>
    <row r="97" spans="2:12" s="8" customFormat="1" ht="24.9" customHeight="1">
      <c r="B97" s="104"/>
      <c r="D97" s="105" t="s">
        <v>162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9" customFormat="1" ht="19.95" customHeight="1">
      <c r="B98" s="108"/>
      <c r="D98" s="109" t="s">
        <v>163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9" customFormat="1" ht="19.95" customHeight="1">
      <c r="B99" s="108"/>
      <c r="D99" s="109" t="s">
        <v>164</v>
      </c>
      <c r="E99" s="110"/>
      <c r="F99" s="110"/>
      <c r="G99" s="110"/>
      <c r="H99" s="110"/>
      <c r="I99" s="110"/>
      <c r="J99" s="111">
        <f>J157</f>
        <v>0</v>
      </c>
      <c r="L99" s="108"/>
    </row>
    <row r="100" spans="2:12" s="9" customFormat="1" ht="19.95" customHeight="1">
      <c r="B100" s="108"/>
      <c r="D100" s="109" t="s">
        <v>165</v>
      </c>
      <c r="E100" s="110"/>
      <c r="F100" s="110"/>
      <c r="G100" s="110"/>
      <c r="H100" s="110"/>
      <c r="I100" s="110"/>
      <c r="J100" s="111">
        <f>J192</f>
        <v>0</v>
      </c>
      <c r="L100" s="108"/>
    </row>
    <row r="101" spans="2:12" s="9" customFormat="1" ht="19.95" customHeight="1">
      <c r="B101" s="108"/>
      <c r="D101" s="109" t="s">
        <v>166</v>
      </c>
      <c r="E101" s="110"/>
      <c r="F101" s="110"/>
      <c r="G101" s="110"/>
      <c r="H101" s="110"/>
      <c r="I101" s="110"/>
      <c r="J101" s="111">
        <f>J217</f>
        <v>0</v>
      </c>
      <c r="L101" s="108"/>
    </row>
    <row r="102" spans="2:12" s="9" customFormat="1" ht="19.95" customHeight="1">
      <c r="B102" s="108"/>
      <c r="D102" s="109" t="s">
        <v>167</v>
      </c>
      <c r="E102" s="110"/>
      <c r="F102" s="110"/>
      <c r="G102" s="110"/>
      <c r="H102" s="110"/>
      <c r="I102" s="110"/>
      <c r="J102" s="111">
        <f>J226</f>
        <v>0</v>
      </c>
      <c r="L102" s="108"/>
    </row>
    <row r="103" spans="2:12" s="8" customFormat="1" ht="24.9" customHeight="1">
      <c r="B103" s="104"/>
      <c r="D103" s="105" t="s">
        <v>168</v>
      </c>
      <c r="E103" s="106"/>
      <c r="F103" s="106"/>
      <c r="G103" s="106"/>
      <c r="H103" s="106"/>
      <c r="I103" s="106"/>
      <c r="J103" s="107">
        <f>J228</f>
        <v>0</v>
      </c>
      <c r="L103" s="104"/>
    </row>
    <row r="104" spans="2:12" s="9" customFormat="1" ht="19.95" customHeight="1">
      <c r="B104" s="108"/>
      <c r="D104" s="109" t="s">
        <v>169</v>
      </c>
      <c r="E104" s="110"/>
      <c r="F104" s="110"/>
      <c r="G104" s="110"/>
      <c r="H104" s="110"/>
      <c r="I104" s="110"/>
      <c r="J104" s="111">
        <f>J229</f>
        <v>0</v>
      </c>
      <c r="L104" s="108"/>
    </row>
    <row r="105" spans="2:12" s="1" customFormat="1" ht="21.75" customHeight="1">
      <c r="B105" s="31"/>
      <c r="L105" s="31"/>
    </row>
    <row r="106" spans="2:12" s="1" customFormat="1" ht="6.9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12" s="1" customFormat="1" ht="6.9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12" s="1" customFormat="1" ht="24.9" customHeight="1">
      <c r="B111" s="31"/>
      <c r="C111" s="20" t="s">
        <v>170</v>
      </c>
      <c r="L111" s="31"/>
    </row>
    <row r="112" spans="2:12" s="1" customFormat="1" ht="6.9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16.5" customHeight="1">
      <c r="B114" s="31"/>
      <c r="E114" s="237" t="str">
        <f>E7</f>
        <v>Revitalizace prostoru před domem služeb Bolatice</v>
      </c>
      <c r="F114" s="238"/>
      <c r="G114" s="238"/>
      <c r="H114" s="238"/>
      <c r="L114" s="31"/>
    </row>
    <row r="115" spans="2:65" s="1" customFormat="1" ht="12" customHeight="1">
      <c r="B115" s="31"/>
      <c r="C115" s="26" t="s">
        <v>122</v>
      </c>
      <c r="L115" s="31"/>
    </row>
    <row r="116" spans="2:65" s="1" customFormat="1" ht="16.5" customHeight="1">
      <c r="B116" s="31"/>
      <c r="E116" s="199" t="str">
        <f>E9</f>
        <v>SO 01 - Zpevněné plochy</v>
      </c>
      <c r="F116" s="239"/>
      <c r="G116" s="239"/>
      <c r="H116" s="239"/>
      <c r="L116" s="31"/>
    </row>
    <row r="117" spans="2:65" s="1" customFormat="1" ht="6.9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F12</f>
        <v>ul. Hlučínská, 747 23  Bolatice</v>
      </c>
      <c r="I118" s="26" t="s">
        <v>22</v>
      </c>
      <c r="J118" s="51" t="str">
        <f>IF(J12="","",J12)</f>
        <v>23. 6. 2023</v>
      </c>
      <c r="L118" s="31"/>
    </row>
    <row r="119" spans="2:65" s="1" customFormat="1" ht="6.9" customHeight="1">
      <c r="B119" s="31"/>
      <c r="L119" s="31"/>
    </row>
    <row r="120" spans="2:65" s="1" customFormat="1" ht="15.15" customHeight="1">
      <c r="B120" s="31"/>
      <c r="C120" s="26" t="s">
        <v>24</v>
      </c>
      <c r="F120" s="24" t="str">
        <f>E15</f>
        <v>Obec Bolatice</v>
      </c>
      <c r="I120" s="26" t="s">
        <v>31</v>
      </c>
      <c r="J120" s="29" t="str">
        <f>E21</f>
        <v>Ing. Daniel Halfar</v>
      </c>
      <c r="L120" s="31"/>
    </row>
    <row r="121" spans="2:65" s="1" customFormat="1" ht="15.15" customHeight="1">
      <c r="B121" s="31"/>
      <c r="C121" s="26" t="s">
        <v>29</v>
      </c>
      <c r="F121" s="24" t="str">
        <f>IF(E18="","",E18)</f>
        <v>Vyplň údaj</v>
      </c>
      <c r="I121" s="26" t="s">
        <v>35</v>
      </c>
      <c r="J121" s="29" t="str">
        <f>E24</f>
        <v>Petr Dostál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2"/>
      <c r="C123" s="113" t="s">
        <v>171</v>
      </c>
      <c r="D123" s="114" t="s">
        <v>64</v>
      </c>
      <c r="E123" s="114" t="s">
        <v>60</v>
      </c>
      <c r="F123" s="114" t="s">
        <v>61</v>
      </c>
      <c r="G123" s="114" t="s">
        <v>172</v>
      </c>
      <c r="H123" s="114" t="s">
        <v>173</v>
      </c>
      <c r="I123" s="114" t="s">
        <v>174</v>
      </c>
      <c r="J123" s="115" t="s">
        <v>159</v>
      </c>
      <c r="K123" s="116" t="s">
        <v>175</v>
      </c>
      <c r="L123" s="112"/>
      <c r="M123" s="58" t="s">
        <v>1</v>
      </c>
      <c r="N123" s="59" t="s">
        <v>43</v>
      </c>
      <c r="O123" s="59" t="s">
        <v>176</v>
      </c>
      <c r="P123" s="59" t="s">
        <v>177</v>
      </c>
      <c r="Q123" s="59" t="s">
        <v>178</v>
      </c>
      <c r="R123" s="59" t="s">
        <v>179</v>
      </c>
      <c r="S123" s="59" t="s">
        <v>180</v>
      </c>
      <c r="T123" s="60" t="s">
        <v>181</v>
      </c>
    </row>
    <row r="124" spans="2:65" s="1" customFormat="1" ht="22.8" customHeight="1">
      <c r="B124" s="31"/>
      <c r="C124" s="63" t="s">
        <v>182</v>
      </c>
      <c r="J124" s="117">
        <f>BK124</f>
        <v>0</v>
      </c>
      <c r="L124" s="31"/>
      <c r="M124" s="61"/>
      <c r="N124" s="52"/>
      <c r="O124" s="52"/>
      <c r="P124" s="118">
        <f>P125+P228</f>
        <v>0</v>
      </c>
      <c r="Q124" s="52"/>
      <c r="R124" s="118">
        <f>R125+R228</f>
        <v>228.52157786000004</v>
      </c>
      <c r="S124" s="52"/>
      <c r="T124" s="119">
        <f>T125+T228</f>
        <v>435.68594000000002</v>
      </c>
      <c r="AT124" s="16" t="s">
        <v>78</v>
      </c>
      <c r="AU124" s="16" t="s">
        <v>161</v>
      </c>
      <c r="BK124" s="120">
        <f>BK125+BK228</f>
        <v>0</v>
      </c>
    </row>
    <row r="125" spans="2:65" s="11" customFormat="1" ht="25.95" customHeight="1">
      <c r="B125" s="121"/>
      <c r="D125" s="122" t="s">
        <v>78</v>
      </c>
      <c r="E125" s="123" t="s">
        <v>183</v>
      </c>
      <c r="F125" s="123" t="s">
        <v>184</v>
      </c>
      <c r="I125" s="124"/>
      <c r="J125" s="125">
        <f>BK125</f>
        <v>0</v>
      </c>
      <c r="L125" s="121"/>
      <c r="M125" s="126"/>
      <c r="P125" s="127">
        <f>P126+P157+P192+P217+P226</f>
        <v>0</v>
      </c>
      <c r="R125" s="127">
        <f>R126+R157+R192+R217+R226</f>
        <v>228.50822120000004</v>
      </c>
      <c r="T125" s="128">
        <f>T126+T157+T192+T217+T226</f>
        <v>435.68594000000002</v>
      </c>
      <c r="AR125" s="122" t="s">
        <v>87</v>
      </c>
      <c r="AT125" s="129" t="s">
        <v>78</v>
      </c>
      <c r="AU125" s="129" t="s">
        <v>79</v>
      </c>
      <c r="AY125" s="122" t="s">
        <v>185</v>
      </c>
      <c r="BK125" s="130">
        <f>BK126+BK157+BK192+BK217+BK226</f>
        <v>0</v>
      </c>
    </row>
    <row r="126" spans="2:65" s="11" customFormat="1" ht="22.8" customHeight="1">
      <c r="B126" s="121"/>
      <c r="D126" s="122" t="s">
        <v>78</v>
      </c>
      <c r="E126" s="131" t="s">
        <v>87</v>
      </c>
      <c r="F126" s="131" t="s">
        <v>186</v>
      </c>
      <c r="I126" s="124"/>
      <c r="J126" s="132">
        <f>BK126</f>
        <v>0</v>
      </c>
      <c r="L126" s="121"/>
      <c r="M126" s="126"/>
      <c r="P126" s="127">
        <f>SUM(P127:P156)</f>
        <v>0</v>
      </c>
      <c r="R126" s="127">
        <f>SUM(R127:R156)</f>
        <v>0</v>
      </c>
      <c r="T126" s="128">
        <f>SUM(T127:T156)</f>
        <v>435.68594000000002</v>
      </c>
      <c r="AR126" s="122" t="s">
        <v>87</v>
      </c>
      <c r="AT126" s="129" t="s">
        <v>78</v>
      </c>
      <c r="AU126" s="129" t="s">
        <v>87</v>
      </c>
      <c r="AY126" s="122" t="s">
        <v>185</v>
      </c>
      <c r="BK126" s="130">
        <f>SUM(BK127:BK156)</f>
        <v>0</v>
      </c>
    </row>
    <row r="127" spans="2:65" s="1" customFormat="1" ht="24.15" customHeight="1">
      <c r="B127" s="31"/>
      <c r="C127" s="133" t="s">
        <v>87</v>
      </c>
      <c r="D127" s="133" t="s">
        <v>187</v>
      </c>
      <c r="E127" s="134" t="s">
        <v>188</v>
      </c>
      <c r="F127" s="135" t="s">
        <v>189</v>
      </c>
      <c r="G127" s="136" t="s">
        <v>190</v>
      </c>
      <c r="H127" s="137">
        <v>427.02</v>
      </c>
      <c r="I127" s="138"/>
      <c r="J127" s="139">
        <f>ROUND(I127*H127,2)</f>
        <v>0</v>
      </c>
      <c r="K127" s="140"/>
      <c r="L127" s="31"/>
      <c r="M127" s="141" t="s">
        <v>1</v>
      </c>
      <c r="N127" s="142" t="s">
        <v>44</v>
      </c>
      <c r="P127" s="143">
        <f>O127*H127</f>
        <v>0</v>
      </c>
      <c r="Q127" s="143">
        <v>0</v>
      </c>
      <c r="R127" s="143">
        <f>Q127*H127</f>
        <v>0</v>
      </c>
      <c r="S127" s="143">
        <v>0.255</v>
      </c>
      <c r="T127" s="144">
        <f>S127*H127</f>
        <v>108.8901</v>
      </c>
      <c r="AR127" s="145" t="s">
        <v>191</v>
      </c>
      <c r="AT127" s="145" t="s">
        <v>187</v>
      </c>
      <c r="AU127" s="145" t="s">
        <v>89</v>
      </c>
      <c r="AY127" s="16" t="s">
        <v>185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6" t="s">
        <v>87</v>
      </c>
      <c r="BK127" s="146">
        <f>ROUND(I127*H127,2)</f>
        <v>0</v>
      </c>
      <c r="BL127" s="16" t="s">
        <v>191</v>
      </c>
      <c r="BM127" s="145" t="s">
        <v>192</v>
      </c>
    </row>
    <row r="128" spans="2:65" s="12" customFormat="1" ht="10.199999999999999">
      <c r="B128" s="147"/>
      <c r="D128" s="148" t="s">
        <v>193</v>
      </c>
      <c r="E128" s="149" t="s">
        <v>1</v>
      </c>
      <c r="F128" s="150" t="s">
        <v>194</v>
      </c>
      <c r="H128" s="149" t="s">
        <v>1</v>
      </c>
      <c r="I128" s="151"/>
      <c r="L128" s="147"/>
      <c r="M128" s="152"/>
      <c r="T128" s="153"/>
      <c r="AT128" s="149" t="s">
        <v>193</v>
      </c>
      <c r="AU128" s="149" t="s">
        <v>89</v>
      </c>
      <c r="AV128" s="12" t="s">
        <v>87</v>
      </c>
      <c r="AW128" s="12" t="s">
        <v>34</v>
      </c>
      <c r="AX128" s="12" t="s">
        <v>79</v>
      </c>
      <c r="AY128" s="149" t="s">
        <v>185</v>
      </c>
    </row>
    <row r="129" spans="2:65" s="12" customFormat="1" ht="10.199999999999999">
      <c r="B129" s="147"/>
      <c r="D129" s="148" t="s">
        <v>193</v>
      </c>
      <c r="E129" s="149" t="s">
        <v>1</v>
      </c>
      <c r="F129" s="150" t="s">
        <v>195</v>
      </c>
      <c r="H129" s="149" t="s">
        <v>1</v>
      </c>
      <c r="I129" s="151"/>
      <c r="L129" s="147"/>
      <c r="M129" s="152"/>
      <c r="T129" s="153"/>
      <c r="AT129" s="149" t="s">
        <v>193</v>
      </c>
      <c r="AU129" s="149" t="s">
        <v>89</v>
      </c>
      <c r="AV129" s="12" t="s">
        <v>87</v>
      </c>
      <c r="AW129" s="12" t="s">
        <v>34</v>
      </c>
      <c r="AX129" s="12" t="s">
        <v>79</v>
      </c>
      <c r="AY129" s="149" t="s">
        <v>185</v>
      </c>
    </row>
    <row r="130" spans="2:65" s="12" customFormat="1" ht="10.199999999999999">
      <c r="B130" s="147"/>
      <c r="D130" s="148" t="s">
        <v>193</v>
      </c>
      <c r="E130" s="149" t="s">
        <v>1</v>
      </c>
      <c r="F130" s="150" t="s">
        <v>196</v>
      </c>
      <c r="H130" s="149" t="s">
        <v>1</v>
      </c>
      <c r="I130" s="151"/>
      <c r="L130" s="147"/>
      <c r="M130" s="152"/>
      <c r="T130" s="153"/>
      <c r="AT130" s="149" t="s">
        <v>193</v>
      </c>
      <c r="AU130" s="149" t="s">
        <v>89</v>
      </c>
      <c r="AV130" s="12" t="s">
        <v>87</v>
      </c>
      <c r="AW130" s="12" t="s">
        <v>34</v>
      </c>
      <c r="AX130" s="12" t="s">
        <v>79</v>
      </c>
      <c r="AY130" s="149" t="s">
        <v>185</v>
      </c>
    </row>
    <row r="131" spans="2:65" s="13" customFormat="1" ht="10.199999999999999">
      <c r="B131" s="154"/>
      <c r="D131" s="148" t="s">
        <v>193</v>
      </c>
      <c r="E131" s="155" t="s">
        <v>1</v>
      </c>
      <c r="F131" s="156" t="s">
        <v>106</v>
      </c>
      <c r="H131" s="157">
        <v>427.02</v>
      </c>
      <c r="I131" s="158"/>
      <c r="L131" s="154"/>
      <c r="M131" s="159"/>
      <c r="T131" s="160"/>
      <c r="AT131" s="155" t="s">
        <v>193</v>
      </c>
      <c r="AU131" s="155" t="s">
        <v>89</v>
      </c>
      <c r="AV131" s="13" t="s">
        <v>89</v>
      </c>
      <c r="AW131" s="13" t="s">
        <v>34</v>
      </c>
      <c r="AX131" s="13" t="s">
        <v>87</v>
      </c>
      <c r="AY131" s="155" t="s">
        <v>185</v>
      </c>
    </row>
    <row r="132" spans="2:65" s="1" customFormat="1" ht="24.15" customHeight="1">
      <c r="B132" s="31"/>
      <c r="C132" s="133" t="s">
        <v>89</v>
      </c>
      <c r="D132" s="133" t="s">
        <v>187</v>
      </c>
      <c r="E132" s="134" t="s">
        <v>197</v>
      </c>
      <c r="F132" s="135" t="s">
        <v>198</v>
      </c>
      <c r="G132" s="136" t="s">
        <v>190</v>
      </c>
      <c r="H132" s="137">
        <v>219.48</v>
      </c>
      <c r="I132" s="138"/>
      <c r="J132" s="139">
        <f>ROUND(I132*H132,2)</f>
        <v>0</v>
      </c>
      <c r="K132" s="140"/>
      <c r="L132" s="31"/>
      <c r="M132" s="141" t="s">
        <v>1</v>
      </c>
      <c r="N132" s="142" t="s">
        <v>44</v>
      </c>
      <c r="P132" s="143">
        <f>O132*H132</f>
        <v>0</v>
      </c>
      <c r="Q132" s="143">
        <v>0</v>
      </c>
      <c r="R132" s="143">
        <f>Q132*H132</f>
        <v>0</v>
      </c>
      <c r="S132" s="143">
        <v>0.26</v>
      </c>
      <c r="T132" s="144">
        <f>S132*H132</f>
        <v>57.064799999999998</v>
      </c>
      <c r="AR132" s="145" t="s">
        <v>191</v>
      </c>
      <c r="AT132" s="145" t="s">
        <v>187</v>
      </c>
      <c r="AU132" s="145" t="s">
        <v>89</v>
      </c>
      <c r="AY132" s="16" t="s">
        <v>185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6" t="s">
        <v>87</v>
      </c>
      <c r="BK132" s="146">
        <f>ROUND(I132*H132,2)</f>
        <v>0</v>
      </c>
      <c r="BL132" s="16" t="s">
        <v>191</v>
      </c>
      <c r="BM132" s="145" t="s">
        <v>199</v>
      </c>
    </row>
    <row r="133" spans="2:65" s="12" customFormat="1" ht="10.199999999999999">
      <c r="B133" s="147"/>
      <c r="D133" s="148" t="s">
        <v>193</v>
      </c>
      <c r="E133" s="149" t="s">
        <v>1</v>
      </c>
      <c r="F133" s="150" t="s">
        <v>194</v>
      </c>
      <c r="H133" s="149" t="s">
        <v>1</v>
      </c>
      <c r="I133" s="151"/>
      <c r="L133" s="147"/>
      <c r="M133" s="152"/>
      <c r="T133" s="153"/>
      <c r="AT133" s="149" t="s">
        <v>193</v>
      </c>
      <c r="AU133" s="149" t="s">
        <v>89</v>
      </c>
      <c r="AV133" s="12" t="s">
        <v>87</v>
      </c>
      <c r="AW133" s="12" t="s">
        <v>34</v>
      </c>
      <c r="AX133" s="12" t="s">
        <v>79</v>
      </c>
      <c r="AY133" s="149" t="s">
        <v>185</v>
      </c>
    </row>
    <row r="134" spans="2:65" s="12" customFormat="1" ht="10.199999999999999">
      <c r="B134" s="147"/>
      <c r="D134" s="148" t="s">
        <v>193</v>
      </c>
      <c r="E134" s="149" t="s">
        <v>1</v>
      </c>
      <c r="F134" s="150" t="s">
        <v>200</v>
      </c>
      <c r="H134" s="149" t="s">
        <v>1</v>
      </c>
      <c r="I134" s="151"/>
      <c r="L134" s="147"/>
      <c r="M134" s="152"/>
      <c r="T134" s="153"/>
      <c r="AT134" s="149" t="s">
        <v>193</v>
      </c>
      <c r="AU134" s="149" t="s">
        <v>89</v>
      </c>
      <c r="AV134" s="12" t="s">
        <v>87</v>
      </c>
      <c r="AW134" s="12" t="s">
        <v>34</v>
      </c>
      <c r="AX134" s="12" t="s">
        <v>79</v>
      </c>
      <c r="AY134" s="149" t="s">
        <v>185</v>
      </c>
    </row>
    <row r="135" spans="2:65" s="13" customFormat="1" ht="10.199999999999999">
      <c r="B135" s="154"/>
      <c r="D135" s="148" t="s">
        <v>193</v>
      </c>
      <c r="E135" s="155" t="s">
        <v>1</v>
      </c>
      <c r="F135" s="156" t="s">
        <v>102</v>
      </c>
      <c r="H135" s="157">
        <v>219.48</v>
      </c>
      <c r="I135" s="158"/>
      <c r="L135" s="154"/>
      <c r="M135" s="159"/>
      <c r="T135" s="160"/>
      <c r="AT135" s="155" t="s">
        <v>193</v>
      </c>
      <c r="AU135" s="155" t="s">
        <v>89</v>
      </c>
      <c r="AV135" s="13" t="s">
        <v>89</v>
      </c>
      <c r="AW135" s="13" t="s">
        <v>34</v>
      </c>
      <c r="AX135" s="13" t="s">
        <v>87</v>
      </c>
      <c r="AY135" s="155" t="s">
        <v>185</v>
      </c>
    </row>
    <row r="136" spans="2:65" s="1" customFormat="1" ht="24.15" customHeight="1">
      <c r="B136" s="31"/>
      <c r="C136" s="133" t="s">
        <v>105</v>
      </c>
      <c r="D136" s="133" t="s">
        <v>187</v>
      </c>
      <c r="E136" s="134" t="s">
        <v>201</v>
      </c>
      <c r="F136" s="135" t="s">
        <v>202</v>
      </c>
      <c r="G136" s="136" t="s">
        <v>190</v>
      </c>
      <c r="H136" s="137">
        <v>525.16999999999996</v>
      </c>
      <c r="I136" s="138"/>
      <c r="J136" s="139">
        <f>ROUND(I136*H136,2)</f>
        <v>0</v>
      </c>
      <c r="K136" s="140"/>
      <c r="L136" s="31"/>
      <c r="M136" s="141" t="s">
        <v>1</v>
      </c>
      <c r="N136" s="142" t="s">
        <v>44</v>
      </c>
      <c r="P136" s="143">
        <f>O136*H136</f>
        <v>0</v>
      </c>
      <c r="Q136" s="143">
        <v>0</v>
      </c>
      <c r="R136" s="143">
        <f>Q136*H136</f>
        <v>0</v>
      </c>
      <c r="S136" s="143">
        <v>0.44</v>
      </c>
      <c r="T136" s="144">
        <f>S136*H136</f>
        <v>231.07479999999998</v>
      </c>
      <c r="AR136" s="145" t="s">
        <v>191</v>
      </c>
      <c r="AT136" s="145" t="s">
        <v>187</v>
      </c>
      <c r="AU136" s="145" t="s">
        <v>89</v>
      </c>
      <c r="AY136" s="16" t="s">
        <v>185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6" t="s">
        <v>87</v>
      </c>
      <c r="BK136" s="146">
        <f>ROUND(I136*H136,2)</f>
        <v>0</v>
      </c>
      <c r="BL136" s="16" t="s">
        <v>191</v>
      </c>
      <c r="BM136" s="145" t="s">
        <v>203</v>
      </c>
    </row>
    <row r="137" spans="2:65" s="12" customFormat="1" ht="10.199999999999999">
      <c r="B137" s="147"/>
      <c r="D137" s="148" t="s">
        <v>193</v>
      </c>
      <c r="E137" s="149" t="s">
        <v>1</v>
      </c>
      <c r="F137" s="150" t="s">
        <v>194</v>
      </c>
      <c r="H137" s="149" t="s">
        <v>1</v>
      </c>
      <c r="I137" s="151"/>
      <c r="L137" s="147"/>
      <c r="M137" s="152"/>
      <c r="T137" s="153"/>
      <c r="AT137" s="149" t="s">
        <v>193</v>
      </c>
      <c r="AU137" s="149" t="s">
        <v>89</v>
      </c>
      <c r="AV137" s="12" t="s">
        <v>87</v>
      </c>
      <c r="AW137" s="12" t="s">
        <v>34</v>
      </c>
      <c r="AX137" s="12" t="s">
        <v>79</v>
      </c>
      <c r="AY137" s="149" t="s">
        <v>185</v>
      </c>
    </row>
    <row r="138" spans="2:65" s="12" customFormat="1" ht="10.199999999999999">
      <c r="B138" s="147"/>
      <c r="D138" s="148" t="s">
        <v>193</v>
      </c>
      <c r="E138" s="149" t="s">
        <v>1</v>
      </c>
      <c r="F138" s="150" t="s">
        <v>204</v>
      </c>
      <c r="H138" s="149" t="s">
        <v>1</v>
      </c>
      <c r="I138" s="151"/>
      <c r="L138" s="147"/>
      <c r="M138" s="152"/>
      <c r="T138" s="153"/>
      <c r="AT138" s="149" t="s">
        <v>193</v>
      </c>
      <c r="AU138" s="149" t="s">
        <v>89</v>
      </c>
      <c r="AV138" s="12" t="s">
        <v>87</v>
      </c>
      <c r="AW138" s="12" t="s">
        <v>34</v>
      </c>
      <c r="AX138" s="12" t="s">
        <v>79</v>
      </c>
      <c r="AY138" s="149" t="s">
        <v>185</v>
      </c>
    </row>
    <row r="139" spans="2:65" s="12" customFormat="1" ht="10.199999999999999">
      <c r="B139" s="147"/>
      <c r="D139" s="148" t="s">
        <v>193</v>
      </c>
      <c r="E139" s="149" t="s">
        <v>1</v>
      </c>
      <c r="F139" s="150" t="s">
        <v>196</v>
      </c>
      <c r="H139" s="149" t="s">
        <v>1</v>
      </c>
      <c r="I139" s="151"/>
      <c r="L139" s="147"/>
      <c r="M139" s="152"/>
      <c r="T139" s="153"/>
      <c r="AT139" s="149" t="s">
        <v>193</v>
      </c>
      <c r="AU139" s="149" t="s">
        <v>89</v>
      </c>
      <c r="AV139" s="12" t="s">
        <v>87</v>
      </c>
      <c r="AW139" s="12" t="s">
        <v>34</v>
      </c>
      <c r="AX139" s="12" t="s">
        <v>79</v>
      </c>
      <c r="AY139" s="149" t="s">
        <v>185</v>
      </c>
    </row>
    <row r="140" spans="2:65" s="13" customFormat="1" ht="10.199999999999999">
      <c r="B140" s="154"/>
      <c r="D140" s="148" t="s">
        <v>193</v>
      </c>
      <c r="E140" s="155" t="s">
        <v>1</v>
      </c>
      <c r="F140" s="156" t="s">
        <v>119</v>
      </c>
      <c r="H140" s="157">
        <v>525.16999999999996</v>
      </c>
      <c r="I140" s="158"/>
      <c r="L140" s="154"/>
      <c r="M140" s="159"/>
      <c r="T140" s="160"/>
      <c r="AT140" s="155" t="s">
        <v>193</v>
      </c>
      <c r="AU140" s="155" t="s">
        <v>89</v>
      </c>
      <c r="AV140" s="13" t="s">
        <v>89</v>
      </c>
      <c r="AW140" s="13" t="s">
        <v>34</v>
      </c>
      <c r="AX140" s="13" t="s">
        <v>87</v>
      </c>
      <c r="AY140" s="155" t="s">
        <v>185</v>
      </c>
    </row>
    <row r="141" spans="2:65" s="1" customFormat="1" ht="24.15" customHeight="1">
      <c r="B141" s="31"/>
      <c r="C141" s="133" t="s">
        <v>191</v>
      </c>
      <c r="D141" s="133" t="s">
        <v>187</v>
      </c>
      <c r="E141" s="134" t="s">
        <v>205</v>
      </c>
      <c r="F141" s="135" t="s">
        <v>206</v>
      </c>
      <c r="G141" s="136" t="s">
        <v>190</v>
      </c>
      <c r="H141" s="137">
        <v>28.68</v>
      </c>
      <c r="I141" s="138"/>
      <c r="J141" s="139">
        <f>ROUND(I141*H141,2)</f>
        <v>0</v>
      </c>
      <c r="K141" s="140"/>
      <c r="L141" s="31"/>
      <c r="M141" s="141" t="s">
        <v>1</v>
      </c>
      <c r="N141" s="142" t="s">
        <v>44</v>
      </c>
      <c r="P141" s="143">
        <f>O141*H141</f>
        <v>0</v>
      </c>
      <c r="Q141" s="143">
        <v>0</v>
      </c>
      <c r="R141" s="143">
        <f>Q141*H141</f>
        <v>0</v>
      </c>
      <c r="S141" s="143">
        <v>0.625</v>
      </c>
      <c r="T141" s="144">
        <f>S141*H141</f>
        <v>17.925000000000001</v>
      </c>
      <c r="AR141" s="145" t="s">
        <v>191</v>
      </c>
      <c r="AT141" s="145" t="s">
        <v>187</v>
      </c>
      <c r="AU141" s="145" t="s">
        <v>89</v>
      </c>
      <c r="AY141" s="16" t="s">
        <v>185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6" t="s">
        <v>87</v>
      </c>
      <c r="BK141" s="146">
        <f>ROUND(I141*H141,2)</f>
        <v>0</v>
      </c>
      <c r="BL141" s="16" t="s">
        <v>191</v>
      </c>
      <c r="BM141" s="145" t="s">
        <v>207</v>
      </c>
    </row>
    <row r="142" spans="2:65" s="12" customFormat="1" ht="10.199999999999999">
      <c r="B142" s="147"/>
      <c r="D142" s="148" t="s">
        <v>193</v>
      </c>
      <c r="E142" s="149" t="s">
        <v>1</v>
      </c>
      <c r="F142" s="150" t="s">
        <v>194</v>
      </c>
      <c r="H142" s="149" t="s">
        <v>1</v>
      </c>
      <c r="I142" s="151"/>
      <c r="L142" s="147"/>
      <c r="M142" s="152"/>
      <c r="T142" s="153"/>
      <c r="AT142" s="149" t="s">
        <v>193</v>
      </c>
      <c r="AU142" s="149" t="s">
        <v>89</v>
      </c>
      <c r="AV142" s="12" t="s">
        <v>87</v>
      </c>
      <c r="AW142" s="12" t="s">
        <v>34</v>
      </c>
      <c r="AX142" s="12" t="s">
        <v>79</v>
      </c>
      <c r="AY142" s="149" t="s">
        <v>185</v>
      </c>
    </row>
    <row r="143" spans="2:65" s="12" customFormat="1" ht="10.199999999999999">
      <c r="B143" s="147"/>
      <c r="D143" s="148" t="s">
        <v>193</v>
      </c>
      <c r="E143" s="149" t="s">
        <v>1</v>
      </c>
      <c r="F143" s="150" t="s">
        <v>208</v>
      </c>
      <c r="H143" s="149" t="s">
        <v>1</v>
      </c>
      <c r="I143" s="151"/>
      <c r="L143" s="147"/>
      <c r="M143" s="152"/>
      <c r="T143" s="153"/>
      <c r="AT143" s="149" t="s">
        <v>193</v>
      </c>
      <c r="AU143" s="149" t="s">
        <v>89</v>
      </c>
      <c r="AV143" s="12" t="s">
        <v>87</v>
      </c>
      <c r="AW143" s="12" t="s">
        <v>34</v>
      </c>
      <c r="AX143" s="12" t="s">
        <v>79</v>
      </c>
      <c r="AY143" s="149" t="s">
        <v>185</v>
      </c>
    </row>
    <row r="144" spans="2:65" s="13" customFormat="1" ht="10.199999999999999">
      <c r="B144" s="154"/>
      <c r="D144" s="148" t="s">
        <v>193</v>
      </c>
      <c r="E144" s="155" t="s">
        <v>1</v>
      </c>
      <c r="F144" s="156" t="s">
        <v>110</v>
      </c>
      <c r="H144" s="157">
        <v>28.68</v>
      </c>
      <c r="I144" s="158"/>
      <c r="L144" s="154"/>
      <c r="M144" s="159"/>
      <c r="T144" s="160"/>
      <c r="AT144" s="155" t="s">
        <v>193</v>
      </c>
      <c r="AU144" s="155" t="s">
        <v>89</v>
      </c>
      <c r="AV144" s="13" t="s">
        <v>89</v>
      </c>
      <c r="AW144" s="13" t="s">
        <v>34</v>
      </c>
      <c r="AX144" s="13" t="s">
        <v>87</v>
      </c>
      <c r="AY144" s="155" t="s">
        <v>185</v>
      </c>
    </row>
    <row r="145" spans="2:65" s="1" customFormat="1" ht="16.5" customHeight="1">
      <c r="B145" s="31"/>
      <c r="C145" s="133" t="s">
        <v>209</v>
      </c>
      <c r="D145" s="133" t="s">
        <v>187</v>
      </c>
      <c r="E145" s="134" t="s">
        <v>210</v>
      </c>
      <c r="F145" s="135" t="s">
        <v>211</v>
      </c>
      <c r="G145" s="136" t="s">
        <v>212</v>
      </c>
      <c r="H145" s="137">
        <v>101.128</v>
      </c>
      <c r="I145" s="138"/>
      <c r="J145" s="139">
        <f>ROUND(I145*H145,2)</f>
        <v>0</v>
      </c>
      <c r="K145" s="140"/>
      <c r="L145" s="31"/>
      <c r="M145" s="141" t="s">
        <v>1</v>
      </c>
      <c r="N145" s="142" t="s">
        <v>44</v>
      </c>
      <c r="P145" s="143">
        <f>O145*H145</f>
        <v>0</v>
      </c>
      <c r="Q145" s="143">
        <v>0</v>
      </c>
      <c r="R145" s="143">
        <f>Q145*H145</f>
        <v>0</v>
      </c>
      <c r="S145" s="143">
        <v>0.20499999999999999</v>
      </c>
      <c r="T145" s="144">
        <f>S145*H145</f>
        <v>20.73124</v>
      </c>
      <c r="AR145" s="145" t="s">
        <v>191</v>
      </c>
      <c r="AT145" s="145" t="s">
        <v>187</v>
      </c>
      <c r="AU145" s="145" t="s">
        <v>89</v>
      </c>
      <c r="AY145" s="16" t="s">
        <v>185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6" t="s">
        <v>87</v>
      </c>
      <c r="BK145" s="146">
        <f>ROUND(I145*H145,2)</f>
        <v>0</v>
      </c>
      <c r="BL145" s="16" t="s">
        <v>191</v>
      </c>
      <c r="BM145" s="145" t="s">
        <v>213</v>
      </c>
    </row>
    <row r="146" spans="2:65" s="12" customFormat="1" ht="10.199999999999999">
      <c r="B146" s="147"/>
      <c r="D146" s="148" t="s">
        <v>193</v>
      </c>
      <c r="E146" s="149" t="s">
        <v>1</v>
      </c>
      <c r="F146" s="150" t="s">
        <v>194</v>
      </c>
      <c r="H146" s="149" t="s">
        <v>1</v>
      </c>
      <c r="I146" s="151"/>
      <c r="L146" s="147"/>
      <c r="M146" s="152"/>
      <c r="T146" s="153"/>
      <c r="AT146" s="149" t="s">
        <v>193</v>
      </c>
      <c r="AU146" s="149" t="s">
        <v>89</v>
      </c>
      <c r="AV146" s="12" t="s">
        <v>87</v>
      </c>
      <c r="AW146" s="12" t="s">
        <v>34</v>
      </c>
      <c r="AX146" s="12" t="s">
        <v>79</v>
      </c>
      <c r="AY146" s="149" t="s">
        <v>185</v>
      </c>
    </row>
    <row r="147" spans="2:65" s="12" customFormat="1" ht="20.399999999999999">
      <c r="B147" s="147"/>
      <c r="D147" s="148" t="s">
        <v>193</v>
      </c>
      <c r="E147" s="149" t="s">
        <v>1</v>
      </c>
      <c r="F147" s="150" t="s">
        <v>214</v>
      </c>
      <c r="H147" s="149" t="s">
        <v>1</v>
      </c>
      <c r="I147" s="151"/>
      <c r="L147" s="147"/>
      <c r="M147" s="152"/>
      <c r="T147" s="153"/>
      <c r="AT147" s="149" t="s">
        <v>193</v>
      </c>
      <c r="AU147" s="149" t="s">
        <v>89</v>
      </c>
      <c r="AV147" s="12" t="s">
        <v>87</v>
      </c>
      <c r="AW147" s="12" t="s">
        <v>34</v>
      </c>
      <c r="AX147" s="12" t="s">
        <v>79</v>
      </c>
      <c r="AY147" s="149" t="s">
        <v>185</v>
      </c>
    </row>
    <row r="148" spans="2:65" s="13" customFormat="1" ht="10.199999999999999">
      <c r="B148" s="154"/>
      <c r="D148" s="148" t="s">
        <v>193</v>
      </c>
      <c r="E148" s="155" t="s">
        <v>1</v>
      </c>
      <c r="F148" s="156" t="s">
        <v>116</v>
      </c>
      <c r="H148" s="157">
        <v>101.128</v>
      </c>
      <c r="I148" s="158"/>
      <c r="L148" s="154"/>
      <c r="M148" s="159"/>
      <c r="T148" s="160"/>
      <c r="AT148" s="155" t="s">
        <v>193</v>
      </c>
      <c r="AU148" s="155" t="s">
        <v>89</v>
      </c>
      <c r="AV148" s="13" t="s">
        <v>89</v>
      </c>
      <c r="AW148" s="13" t="s">
        <v>34</v>
      </c>
      <c r="AX148" s="13" t="s">
        <v>87</v>
      </c>
      <c r="AY148" s="155" t="s">
        <v>185</v>
      </c>
    </row>
    <row r="149" spans="2:65" s="1" customFormat="1" ht="24.15" customHeight="1">
      <c r="B149" s="31"/>
      <c r="C149" s="133" t="s">
        <v>215</v>
      </c>
      <c r="D149" s="133" t="s">
        <v>187</v>
      </c>
      <c r="E149" s="134" t="s">
        <v>216</v>
      </c>
      <c r="F149" s="135" t="s">
        <v>217</v>
      </c>
      <c r="G149" s="136" t="s">
        <v>190</v>
      </c>
      <c r="H149" s="137">
        <v>150.02000000000001</v>
      </c>
      <c r="I149" s="138"/>
      <c r="J149" s="139">
        <f>ROUND(I149*H149,2)</f>
        <v>0</v>
      </c>
      <c r="K149" s="140"/>
      <c r="L149" s="31"/>
      <c r="M149" s="141" t="s">
        <v>1</v>
      </c>
      <c r="N149" s="142" t="s">
        <v>44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191</v>
      </c>
      <c r="AT149" s="145" t="s">
        <v>187</v>
      </c>
      <c r="AU149" s="145" t="s">
        <v>89</v>
      </c>
      <c r="AY149" s="16" t="s">
        <v>185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6" t="s">
        <v>87</v>
      </c>
      <c r="BK149" s="146">
        <f>ROUND(I149*H149,2)</f>
        <v>0</v>
      </c>
      <c r="BL149" s="16" t="s">
        <v>191</v>
      </c>
      <c r="BM149" s="145" t="s">
        <v>218</v>
      </c>
    </row>
    <row r="150" spans="2:65" s="12" customFormat="1" ht="10.199999999999999">
      <c r="B150" s="147"/>
      <c r="D150" s="148" t="s">
        <v>193</v>
      </c>
      <c r="E150" s="149" t="s">
        <v>1</v>
      </c>
      <c r="F150" s="150" t="s">
        <v>194</v>
      </c>
      <c r="H150" s="149" t="s">
        <v>1</v>
      </c>
      <c r="I150" s="151"/>
      <c r="L150" s="147"/>
      <c r="M150" s="152"/>
      <c r="T150" s="153"/>
      <c r="AT150" s="149" t="s">
        <v>193</v>
      </c>
      <c r="AU150" s="149" t="s">
        <v>89</v>
      </c>
      <c r="AV150" s="12" t="s">
        <v>87</v>
      </c>
      <c r="AW150" s="12" t="s">
        <v>34</v>
      </c>
      <c r="AX150" s="12" t="s">
        <v>79</v>
      </c>
      <c r="AY150" s="149" t="s">
        <v>185</v>
      </c>
    </row>
    <row r="151" spans="2:65" s="12" customFormat="1" ht="10.199999999999999">
      <c r="B151" s="147"/>
      <c r="D151" s="148" t="s">
        <v>193</v>
      </c>
      <c r="E151" s="149" t="s">
        <v>1</v>
      </c>
      <c r="F151" s="150" t="s">
        <v>219</v>
      </c>
      <c r="H151" s="149" t="s">
        <v>1</v>
      </c>
      <c r="I151" s="151"/>
      <c r="L151" s="147"/>
      <c r="M151" s="152"/>
      <c r="T151" s="153"/>
      <c r="AT151" s="149" t="s">
        <v>193</v>
      </c>
      <c r="AU151" s="149" t="s">
        <v>89</v>
      </c>
      <c r="AV151" s="12" t="s">
        <v>87</v>
      </c>
      <c r="AW151" s="12" t="s">
        <v>34</v>
      </c>
      <c r="AX151" s="12" t="s">
        <v>79</v>
      </c>
      <c r="AY151" s="149" t="s">
        <v>185</v>
      </c>
    </row>
    <row r="152" spans="2:65" s="13" customFormat="1" ht="10.199999999999999">
      <c r="B152" s="154"/>
      <c r="D152" s="148" t="s">
        <v>193</v>
      </c>
      <c r="E152" s="155" t="s">
        <v>1</v>
      </c>
      <c r="F152" s="156" t="s">
        <v>113</v>
      </c>
      <c r="H152" s="157">
        <v>150.02000000000001</v>
      </c>
      <c r="I152" s="158"/>
      <c r="L152" s="154"/>
      <c r="M152" s="159"/>
      <c r="T152" s="160"/>
      <c r="AT152" s="155" t="s">
        <v>193</v>
      </c>
      <c r="AU152" s="155" t="s">
        <v>89</v>
      </c>
      <c r="AV152" s="13" t="s">
        <v>89</v>
      </c>
      <c r="AW152" s="13" t="s">
        <v>34</v>
      </c>
      <c r="AX152" s="13" t="s">
        <v>87</v>
      </c>
      <c r="AY152" s="155" t="s">
        <v>185</v>
      </c>
    </row>
    <row r="153" spans="2:65" s="1" customFormat="1" ht="16.5" customHeight="1">
      <c r="B153" s="31"/>
      <c r="C153" s="133" t="s">
        <v>220</v>
      </c>
      <c r="D153" s="133" t="s">
        <v>187</v>
      </c>
      <c r="E153" s="134" t="s">
        <v>221</v>
      </c>
      <c r="F153" s="135" t="s">
        <v>222</v>
      </c>
      <c r="G153" s="136" t="s">
        <v>190</v>
      </c>
      <c r="H153" s="137">
        <v>802.92</v>
      </c>
      <c r="I153" s="138"/>
      <c r="J153" s="139">
        <f>ROUND(I153*H153,2)</f>
        <v>0</v>
      </c>
      <c r="K153" s="140"/>
      <c r="L153" s="31"/>
      <c r="M153" s="141" t="s">
        <v>1</v>
      </c>
      <c r="N153" s="142" t="s">
        <v>44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191</v>
      </c>
      <c r="AT153" s="145" t="s">
        <v>187</v>
      </c>
      <c r="AU153" s="145" t="s">
        <v>89</v>
      </c>
      <c r="AY153" s="16" t="s">
        <v>185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6" t="s">
        <v>87</v>
      </c>
      <c r="BK153" s="146">
        <f>ROUND(I153*H153,2)</f>
        <v>0</v>
      </c>
      <c r="BL153" s="16" t="s">
        <v>191</v>
      </c>
      <c r="BM153" s="145" t="s">
        <v>223</v>
      </c>
    </row>
    <row r="154" spans="2:65" s="12" customFormat="1" ht="10.199999999999999">
      <c r="B154" s="147"/>
      <c r="D154" s="148" t="s">
        <v>193</v>
      </c>
      <c r="E154" s="149" t="s">
        <v>1</v>
      </c>
      <c r="F154" s="150" t="s">
        <v>194</v>
      </c>
      <c r="H154" s="149" t="s">
        <v>1</v>
      </c>
      <c r="I154" s="151"/>
      <c r="L154" s="147"/>
      <c r="M154" s="152"/>
      <c r="T154" s="153"/>
      <c r="AT154" s="149" t="s">
        <v>193</v>
      </c>
      <c r="AU154" s="149" t="s">
        <v>89</v>
      </c>
      <c r="AV154" s="12" t="s">
        <v>87</v>
      </c>
      <c r="AW154" s="12" t="s">
        <v>34</v>
      </c>
      <c r="AX154" s="12" t="s">
        <v>79</v>
      </c>
      <c r="AY154" s="149" t="s">
        <v>185</v>
      </c>
    </row>
    <row r="155" spans="2:65" s="12" customFormat="1" ht="30.6">
      <c r="B155" s="147"/>
      <c r="D155" s="148" t="s">
        <v>193</v>
      </c>
      <c r="E155" s="149" t="s">
        <v>1</v>
      </c>
      <c r="F155" s="150" t="s">
        <v>224</v>
      </c>
      <c r="H155" s="149" t="s">
        <v>1</v>
      </c>
      <c r="I155" s="151"/>
      <c r="L155" s="147"/>
      <c r="M155" s="152"/>
      <c r="T155" s="153"/>
      <c r="AT155" s="149" t="s">
        <v>193</v>
      </c>
      <c r="AU155" s="149" t="s">
        <v>89</v>
      </c>
      <c r="AV155" s="12" t="s">
        <v>87</v>
      </c>
      <c r="AW155" s="12" t="s">
        <v>34</v>
      </c>
      <c r="AX155" s="12" t="s">
        <v>79</v>
      </c>
      <c r="AY155" s="149" t="s">
        <v>185</v>
      </c>
    </row>
    <row r="156" spans="2:65" s="13" customFormat="1" ht="10.199999999999999">
      <c r="B156" s="154"/>
      <c r="D156" s="148" t="s">
        <v>193</v>
      </c>
      <c r="E156" s="155" t="s">
        <v>1</v>
      </c>
      <c r="F156" s="156" t="s">
        <v>123</v>
      </c>
      <c r="H156" s="157">
        <v>802.92</v>
      </c>
      <c r="I156" s="158"/>
      <c r="L156" s="154"/>
      <c r="M156" s="159"/>
      <c r="T156" s="160"/>
      <c r="AT156" s="155" t="s">
        <v>193</v>
      </c>
      <c r="AU156" s="155" t="s">
        <v>89</v>
      </c>
      <c r="AV156" s="13" t="s">
        <v>89</v>
      </c>
      <c r="AW156" s="13" t="s">
        <v>34</v>
      </c>
      <c r="AX156" s="13" t="s">
        <v>87</v>
      </c>
      <c r="AY156" s="155" t="s">
        <v>185</v>
      </c>
    </row>
    <row r="157" spans="2:65" s="11" customFormat="1" ht="22.8" customHeight="1">
      <c r="B157" s="121"/>
      <c r="D157" s="122" t="s">
        <v>78</v>
      </c>
      <c r="E157" s="131" t="s">
        <v>209</v>
      </c>
      <c r="F157" s="131" t="s">
        <v>225</v>
      </c>
      <c r="I157" s="124"/>
      <c r="J157" s="132">
        <f>BK157</f>
        <v>0</v>
      </c>
      <c r="L157" s="121"/>
      <c r="M157" s="126"/>
      <c r="P157" s="127">
        <f>SUM(P158:P191)</f>
        <v>0</v>
      </c>
      <c r="R157" s="127">
        <f>SUM(R158:R191)</f>
        <v>172.21183136000002</v>
      </c>
      <c r="T157" s="128">
        <f>SUM(T158:T191)</f>
        <v>0</v>
      </c>
      <c r="AR157" s="122" t="s">
        <v>87</v>
      </c>
      <c r="AT157" s="129" t="s">
        <v>78</v>
      </c>
      <c r="AU157" s="129" t="s">
        <v>87</v>
      </c>
      <c r="AY157" s="122" t="s">
        <v>185</v>
      </c>
      <c r="BK157" s="130">
        <f>SUM(BK158:BK191)</f>
        <v>0</v>
      </c>
    </row>
    <row r="158" spans="2:65" s="1" customFormat="1" ht="21.75" customHeight="1">
      <c r="B158" s="31"/>
      <c r="C158" s="133" t="s">
        <v>226</v>
      </c>
      <c r="D158" s="133" t="s">
        <v>187</v>
      </c>
      <c r="E158" s="134" t="s">
        <v>227</v>
      </c>
      <c r="F158" s="135" t="s">
        <v>228</v>
      </c>
      <c r="G158" s="136" t="s">
        <v>190</v>
      </c>
      <c r="H158" s="137">
        <v>832.75</v>
      </c>
      <c r="I158" s="138"/>
      <c r="J158" s="139">
        <f>ROUND(I158*H158,2)</f>
        <v>0</v>
      </c>
      <c r="K158" s="140"/>
      <c r="L158" s="31"/>
      <c r="M158" s="141" t="s">
        <v>1</v>
      </c>
      <c r="N158" s="142" t="s">
        <v>44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191</v>
      </c>
      <c r="AT158" s="145" t="s">
        <v>187</v>
      </c>
      <c r="AU158" s="145" t="s">
        <v>89</v>
      </c>
      <c r="AY158" s="16" t="s">
        <v>185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6" t="s">
        <v>87</v>
      </c>
      <c r="BK158" s="146">
        <f>ROUND(I158*H158,2)</f>
        <v>0</v>
      </c>
      <c r="BL158" s="16" t="s">
        <v>191</v>
      </c>
      <c r="BM158" s="145" t="s">
        <v>229</v>
      </c>
    </row>
    <row r="159" spans="2:65" s="1" customFormat="1" ht="24.15" customHeight="1">
      <c r="B159" s="31"/>
      <c r="C159" s="133" t="s">
        <v>230</v>
      </c>
      <c r="D159" s="133" t="s">
        <v>187</v>
      </c>
      <c r="E159" s="134" t="s">
        <v>231</v>
      </c>
      <c r="F159" s="135" t="s">
        <v>232</v>
      </c>
      <c r="G159" s="136" t="s">
        <v>190</v>
      </c>
      <c r="H159" s="137">
        <v>832.75</v>
      </c>
      <c r="I159" s="138"/>
      <c r="J159" s="139">
        <f>ROUND(I159*H159,2)</f>
        <v>0</v>
      </c>
      <c r="K159" s="140"/>
      <c r="L159" s="31"/>
      <c r="M159" s="141" t="s">
        <v>1</v>
      </c>
      <c r="N159" s="142" t="s">
        <v>44</v>
      </c>
      <c r="P159" s="143">
        <f>O159*H159</f>
        <v>0</v>
      </c>
      <c r="Q159" s="143">
        <v>0</v>
      </c>
      <c r="R159" s="143">
        <f>Q159*H159</f>
        <v>0</v>
      </c>
      <c r="S159" s="143">
        <v>0</v>
      </c>
      <c r="T159" s="144">
        <f>S159*H159</f>
        <v>0</v>
      </c>
      <c r="AR159" s="145" t="s">
        <v>191</v>
      </c>
      <c r="AT159" s="145" t="s">
        <v>187</v>
      </c>
      <c r="AU159" s="145" t="s">
        <v>89</v>
      </c>
      <c r="AY159" s="16" t="s">
        <v>185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6" t="s">
        <v>87</v>
      </c>
      <c r="BK159" s="146">
        <f>ROUND(I159*H159,2)</f>
        <v>0</v>
      </c>
      <c r="BL159" s="16" t="s">
        <v>191</v>
      </c>
      <c r="BM159" s="145" t="s">
        <v>233</v>
      </c>
    </row>
    <row r="160" spans="2:65" s="12" customFormat="1" ht="10.199999999999999">
      <c r="B160" s="147"/>
      <c r="D160" s="148" t="s">
        <v>193</v>
      </c>
      <c r="E160" s="149" t="s">
        <v>1</v>
      </c>
      <c r="F160" s="150" t="s">
        <v>194</v>
      </c>
      <c r="H160" s="149" t="s">
        <v>1</v>
      </c>
      <c r="I160" s="151"/>
      <c r="L160" s="147"/>
      <c r="M160" s="152"/>
      <c r="T160" s="153"/>
      <c r="AT160" s="149" t="s">
        <v>193</v>
      </c>
      <c r="AU160" s="149" t="s">
        <v>89</v>
      </c>
      <c r="AV160" s="12" t="s">
        <v>87</v>
      </c>
      <c r="AW160" s="12" t="s">
        <v>34</v>
      </c>
      <c r="AX160" s="12" t="s">
        <v>79</v>
      </c>
      <c r="AY160" s="149" t="s">
        <v>185</v>
      </c>
    </row>
    <row r="161" spans="2:65" s="12" customFormat="1" ht="30.6">
      <c r="B161" s="147"/>
      <c r="D161" s="148" t="s">
        <v>193</v>
      </c>
      <c r="E161" s="149" t="s">
        <v>1</v>
      </c>
      <c r="F161" s="150" t="s">
        <v>234</v>
      </c>
      <c r="H161" s="149" t="s">
        <v>1</v>
      </c>
      <c r="I161" s="151"/>
      <c r="L161" s="147"/>
      <c r="M161" s="152"/>
      <c r="T161" s="153"/>
      <c r="AT161" s="149" t="s">
        <v>193</v>
      </c>
      <c r="AU161" s="149" t="s">
        <v>89</v>
      </c>
      <c r="AV161" s="12" t="s">
        <v>87</v>
      </c>
      <c r="AW161" s="12" t="s">
        <v>34</v>
      </c>
      <c r="AX161" s="12" t="s">
        <v>79</v>
      </c>
      <c r="AY161" s="149" t="s">
        <v>185</v>
      </c>
    </row>
    <row r="162" spans="2:65" s="13" customFormat="1" ht="10.199999999999999">
      <c r="B162" s="154"/>
      <c r="D162" s="148" t="s">
        <v>193</v>
      </c>
      <c r="E162" s="155" t="s">
        <v>1</v>
      </c>
      <c r="F162" s="156" t="s">
        <v>130</v>
      </c>
      <c r="H162" s="157">
        <v>832.75</v>
      </c>
      <c r="I162" s="158"/>
      <c r="L162" s="154"/>
      <c r="M162" s="159"/>
      <c r="T162" s="160"/>
      <c r="AT162" s="155" t="s">
        <v>193</v>
      </c>
      <c r="AU162" s="155" t="s">
        <v>89</v>
      </c>
      <c r="AV162" s="13" t="s">
        <v>89</v>
      </c>
      <c r="AW162" s="13" t="s">
        <v>34</v>
      </c>
      <c r="AX162" s="13" t="s">
        <v>87</v>
      </c>
      <c r="AY162" s="155" t="s">
        <v>185</v>
      </c>
    </row>
    <row r="163" spans="2:65" s="1" customFormat="1" ht="24.15" customHeight="1">
      <c r="B163" s="31"/>
      <c r="C163" s="133" t="s">
        <v>235</v>
      </c>
      <c r="D163" s="133" t="s">
        <v>187</v>
      </c>
      <c r="E163" s="134" t="s">
        <v>236</v>
      </c>
      <c r="F163" s="135" t="s">
        <v>237</v>
      </c>
      <c r="G163" s="136" t="s">
        <v>190</v>
      </c>
      <c r="H163" s="137">
        <v>167.06</v>
      </c>
      <c r="I163" s="138"/>
      <c r="J163" s="139">
        <f>ROUND(I163*H163,2)</f>
        <v>0</v>
      </c>
      <c r="K163" s="140"/>
      <c r="L163" s="31"/>
      <c r="M163" s="141" t="s">
        <v>1</v>
      </c>
      <c r="N163" s="142" t="s">
        <v>44</v>
      </c>
      <c r="P163" s="143">
        <f>O163*H163</f>
        <v>0</v>
      </c>
      <c r="Q163" s="143">
        <v>0</v>
      </c>
      <c r="R163" s="143">
        <f>Q163*H163</f>
        <v>0</v>
      </c>
      <c r="S163" s="143">
        <v>0</v>
      </c>
      <c r="T163" s="144">
        <f>S163*H163</f>
        <v>0</v>
      </c>
      <c r="AR163" s="145" t="s">
        <v>191</v>
      </c>
      <c r="AT163" s="145" t="s">
        <v>187</v>
      </c>
      <c r="AU163" s="145" t="s">
        <v>89</v>
      </c>
      <c r="AY163" s="16" t="s">
        <v>185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6" t="s">
        <v>87</v>
      </c>
      <c r="BK163" s="146">
        <f>ROUND(I163*H163,2)</f>
        <v>0</v>
      </c>
      <c r="BL163" s="16" t="s">
        <v>191</v>
      </c>
      <c r="BM163" s="145" t="s">
        <v>238</v>
      </c>
    </row>
    <row r="164" spans="2:65" s="12" customFormat="1" ht="10.199999999999999">
      <c r="B164" s="147"/>
      <c r="D164" s="148" t="s">
        <v>193</v>
      </c>
      <c r="E164" s="149" t="s">
        <v>1</v>
      </c>
      <c r="F164" s="150" t="s">
        <v>194</v>
      </c>
      <c r="H164" s="149" t="s">
        <v>1</v>
      </c>
      <c r="I164" s="151"/>
      <c r="L164" s="147"/>
      <c r="M164" s="152"/>
      <c r="T164" s="153"/>
      <c r="AT164" s="149" t="s">
        <v>193</v>
      </c>
      <c r="AU164" s="149" t="s">
        <v>89</v>
      </c>
      <c r="AV164" s="12" t="s">
        <v>87</v>
      </c>
      <c r="AW164" s="12" t="s">
        <v>34</v>
      </c>
      <c r="AX164" s="12" t="s">
        <v>79</v>
      </c>
      <c r="AY164" s="149" t="s">
        <v>185</v>
      </c>
    </row>
    <row r="165" spans="2:65" s="12" customFormat="1" ht="10.199999999999999">
      <c r="B165" s="147"/>
      <c r="D165" s="148" t="s">
        <v>193</v>
      </c>
      <c r="E165" s="149" t="s">
        <v>1</v>
      </c>
      <c r="F165" s="150" t="s">
        <v>239</v>
      </c>
      <c r="H165" s="149" t="s">
        <v>1</v>
      </c>
      <c r="I165" s="151"/>
      <c r="L165" s="147"/>
      <c r="M165" s="152"/>
      <c r="T165" s="153"/>
      <c r="AT165" s="149" t="s">
        <v>193</v>
      </c>
      <c r="AU165" s="149" t="s">
        <v>89</v>
      </c>
      <c r="AV165" s="12" t="s">
        <v>87</v>
      </c>
      <c r="AW165" s="12" t="s">
        <v>34</v>
      </c>
      <c r="AX165" s="12" t="s">
        <v>79</v>
      </c>
      <c r="AY165" s="149" t="s">
        <v>185</v>
      </c>
    </row>
    <row r="166" spans="2:65" s="13" customFormat="1" ht="10.199999999999999">
      <c r="B166" s="154"/>
      <c r="D166" s="148" t="s">
        <v>193</v>
      </c>
      <c r="E166" s="155" t="s">
        <v>1</v>
      </c>
      <c r="F166" s="156" t="s">
        <v>127</v>
      </c>
      <c r="H166" s="157">
        <v>167.06</v>
      </c>
      <c r="I166" s="158"/>
      <c r="L166" s="154"/>
      <c r="M166" s="159"/>
      <c r="T166" s="160"/>
      <c r="AT166" s="155" t="s">
        <v>193</v>
      </c>
      <c r="AU166" s="155" t="s">
        <v>89</v>
      </c>
      <c r="AV166" s="13" t="s">
        <v>89</v>
      </c>
      <c r="AW166" s="13" t="s">
        <v>34</v>
      </c>
      <c r="AX166" s="13" t="s">
        <v>87</v>
      </c>
      <c r="AY166" s="155" t="s">
        <v>185</v>
      </c>
    </row>
    <row r="167" spans="2:65" s="1" customFormat="1" ht="24.15" customHeight="1">
      <c r="B167" s="31"/>
      <c r="C167" s="133" t="s">
        <v>240</v>
      </c>
      <c r="D167" s="133" t="s">
        <v>187</v>
      </c>
      <c r="E167" s="134" t="s">
        <v>241</v>
      </c>
      <c r="F167" s="135" t="s">
        <v>242</v>
      </c>
      <c r="G167" s="136" t="s">
        <v>190</v>
      </c>
      <c r="H167" s="137">
        <v>49.496000000000002</v>
      </c>
      <c r="I167" s="138"/>
      <c r="J167" s="139">
        <f>ROUND(I167*H167,2)</f>
        <v>0</v>
      </c>
      <c r="K167" s="140"/>
      <c r="L167" s="31"/>
      <c r="M167" s="141" t="s">
        <v>1</v>
      </c>
      <c r="N167" s="142" t="s">
        <v>44</v>
      </c>
      <c r="P167" s="143">
        <f>O167*H167</f>
        <v>0</v>
      </c>
      <c r="Q167" s="143">
        <v>0.1837</v>
      </c>
      <c r="R167" s="143">
        <f>Q167*H167</f>
        <v>9.0924152000000014</v>
      </c>
      <c r="S167" s="143">
        <v>0</v>
      </c>
      <c r="T167" s="144">
        <f>S167*H167</f>
        <v>0</v>
      </c>
      <c r="AR167" s="145" t="s">
        <v>191</v>
      </c>
      <c r="AT167" s="145" t="s">
        <v>187</v>
      </c>
      <c r="AU167" s="145" t="s">
        <v>89</v>
      </c>
      <c r="AY167" s="16" t="s">
        <v>185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6" t="s">
        <v>87</v>
      </c>
      <c r="BK167" s="146">
        <f>ROUND(I167*H167,2)</f>
        <v>0</v>
      </c>
      <c r="BL167" s="16" t="s">
        <v>191</v>
      </c>
      <c r="BM167" s="145" t="s">
        <v>243</v>
      </c>
    </row>
    <row r="168" spans="2:65" s="12" customFormat="1" ht="10.199999999999999">
      <c r="B168" s="147"/>
      <c r="D168" s="148" t="s">
        <v>193</v>
      </c>
      <c r="E168" s="149" t="s">
        <v>1</v>
      </c>
      <c r="F168" s="150" t="s">
        <v>194</v>
      </c>
      <c r="H168" s="149" t="s">
        <v>1</v>
      </c>
      <c r="I168" s="151"/>
      <c r="L168" s="147"/>
      <c r="M168" s="152"/>
      <c r="T168" s="153"/>
      <c r="AT168" s="149" t="s">
        <v>193</v>
      </c>
      <c r="AU168" s="149" t="s">
        <v>89</v>
      </c>
      <c r="AV168" s="12" t="s">
        <v>87</v>
      </c>
      <c r="AW168" s="12" t="s">
        <v>34</v>
      </c>
      <c r="AX168" s="12" t="s">
        <v>79</v>
      </c>
      <c r="AY168" s="149" t="s">
        <v>185</v>
      </c>
    </row>
    <row r="169" spans="2:65" s="12" customFormat="1" ht="20.399999999999999">
      <c r="B169" s="147"/>
      <c r="D169" s="148" t="s">
        <v>193</v>
      </c>
      <c r="E169" s="149" t="s">
        <v>1</v>
      </c>
      <c r="F169" s="150" t="s">
        <v>244</v>
      </c>
      <c r="H169" s="149" t="s">
        <v>1</v>
      </c>
      <c r="I169" s="151"/>
      <c r="L169" s="147"/>
      <c r="M169" s="152"/>
      <c r="T169" s="153"/>
      <c r="AT169" s="149" t="s">
        <v>193</v>
      </c>
      <c r="AU169" s="149" t="s">
        <v>89</v>
      </c>
      <c r="AV169" s="12" t="s">
        <v>87</v>
      </c>
      <c r="AW169" s="12" t="s">
        <v>34</v>
      </c>
      <c r="AX169" s="12" t="s">
        <v>79</v>
      </c>
      <c r="AY169" s="149" t="s">
        <v>185</v>
      </c>
    </row>
    <row r="170" spans="2:65" s="12" customFormat="1" ht="30.6">
      <c r="B170" s="147"/>
      <c r="D170" s="148" t="s">
        <v>193</v>
      </c>
      <c r="E170" s="149" t="s">
        <v>1</v>
      </c>
      <c r="F170" s="150" t="s">
        <v>245</v>
      </c>
      <c r="H170" s="149" t="s">
        <v>1</v>
      </c>
      <c r="I170" s="151"/>
      <c r="L170" s="147"/>
      <c r="M170" s="152"/>
      <c r="T170" s="153"/>
      <c r="AT170" s="149" t="s">
        <v>193</v>
      </c>
      <c r="AU170" s="149" t="s">
        <v>89</v>
      </c>
      <c r="AV170" s="12" t="s">
        <v>87</v>
      </c>
      <c r="AW170" s="12" t="s">
        <v>34</v>
      </c>
      <c r="AX170" s="12" t="s">
        <v>79</v>
      </c>
      <c r="AY170" s="149" t="s">
        <v>185</v>
      </c>
    </row>
    <row r="171" spans="2:65" s="13" customFormat="1" ht="10.199999999999999">
      <c r="B171" s="154"/>
      <c r="D171" s="148" t="s">
        <v>193</v>
      </c>
      <c r="E171" s="155" t="s">
        <v>1</v>
      </c>
      <c r="F171" s="156" t="s">
        <v>145</v>
      </c>
      <c r="H171" s="157">
        <v>49.496000000000002</v>
      </c>
      <c r="I171" s="158"/>
      <c r="L171" s="154"/>
      <c r="M171" s="159"/>
      <c r="T171" s="160"/>
      <c r="AT171" s="155" t="s">
        <v>193</v>
      </c>
      <c r="AU171" s="155" t="s">
        <v>89</v>
      </c>
      <c r="AV171" s="13" t="s">
        <v>89</v>
      </c>
      <c r="AW171" s="13" t="s">
        <v>34</v>
      </c>
      <c r="AX171" s="13" t="s">
        <v>87</v>
      </c>
      <c r="AY171" s="155" t="s">
        <v>185</v>
      </c>
    </row>
    <row r="172" spans="2:65" s="1" customFormat="1" ht="16.5" customHeight="1">
      <c r="B172" s="31"/>
      <c r="C172" s="161" t="s">
        <v>246</v>
      </c>
      <c r="D172" s="161" t="s">
        <v>247</v>
      </c>
      <c r="E172" s="162" t="s">
        <v>248</v>
      </c>
      <c r="F172" s="163" t="s">
        <v>249</v>
      </c>
      <c r="G172" s="164" t="s">
        <v>190</v>
      </c>
      <c r="H172" s="165">
        <v>50.485999999999997</v>
      </c>
      <c r="I172" s="166"/>
      <c r="J172" s="167">
        <f>ROUND(I172*H172,2)</f>
        <v>0</v>
      </c>
      <c r="K172" s="168"/>
      <c r="L172" s="169"/>
      <c r="M172" s="170" t="s">
        <v>1</v>
      </c>
      <c r="N172" s="171" t="s">
        <v>44</v>
      </c>
      <c r="P172" s="143">
        <f>O172*H172</f>
        <v>0</v>
      </c>
      <c r="Q172" s="143">
        <v>0.222</v>
      </c>
      <c r="R172" s="143">
        <f>Q172*H172</f>
        <v>11.207891999999999</v>
      </c>
      <c r="S172" s="143">
        <v>0</v>
      </c>
      <c r="T172" s="144">
        <f>S172*H172</f>
        <v>0</v>
      </c>
      <c r="AR172" s="145" t="s">
        <v>226</v>
      </c>
      <c r="AT172" s="145" t="s">
        <v>247</v>
      </c>
      <c r="AU172" s="145" t="s">
        <v>89</v>
      </c>
      <c r="AY172" s="16" t="s">
        <v>185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6" t="s">
        <v>87</v>
      </c>
      <c r="BK172" s="146">
        <f>ROUND(I172*H172,2)</f>
        <v>0</v>
      </c>
      <c r="BL172" s="16" t="s">
        <v>191</v>
      </c>
      <c r="BM172" s="145" t="s">
        <v>250</v>
      </c>
    </row>
    <row r="173" spans="2:65" s="13" customFormat="1" ht="10.199999999999999">
      <c r="B173" s="154"/>
      <c r="D173" s="148" t="s">
        <v>193</v>
      </c>
      <c r="F173" s="156" t="s">
        <v>251</v>
      </c>
      <c r="H173" s="157">
        <v>50.485999999999997</v>
      </c>
      <c r="I173" s="158"/>
      <c r="L173" s="154"/>
      <c r="M173" s="159"/>
      <c r="T173" s="160"/>
      <c r="AT173" s="155" t="s">
        <v>193</v>
      </c>
      <c r="AU173" s="155" t="s">
        <v>89</v>
      </c>
      <c r="AV173" s="13" t="s">
        <v>89</v>
      </c>
      <c r="AW173" s="13" t="s">
        <v>4</v>
      </c>
      <c r="AX173" s="13" t="s">
        <v>87</v>
      </c>
      <c r="AY173" s="155" t="s">
        <v>185</v>
      </c>
    </row>
    <row r="174" spans="2:65" s="1" customFormat="1" ht="24.15" customHeight="1">
      <c r="B174" s="31"/>
      <c r="C174" s="133" t="s">
        <v>252</v>
      </c>
      <c r="D174" s="133" t="s">
        <v>187</v>
      </c>
      <c r="E174" s="134" t="s">
        <v>253</v>
      </c>
      <c r="F174" s="135" t="s">
        <v>254</v>
      </c>
      <c r="G174" s="136" t="s">
        <v>190</v>
      </c>
      <c r="H174" s="137">
        <v>6.37</v>
      </c>
      <c r="I174" s="138"/>
      <c r="J174" s="139">
        <f>ROUND(I174*H174,2)</f>
        <v>0</v>
      </c>
      <c r="K174" s="140"/>
      <c r="L174" s="31"/>
      <c r="M174" s="141" t="s">
        <v>1</v>
      </c>
      <c r="N174" s="142" t="s">
        <v>44</v>
      </c>
      <c r="P174" s="143">
        <f>O174*H174</f>
        <v>0</v>
      </c>
      <c r="Q174" s="143">
        <v>9.0620000000000006E-2</v>
      </c>
      <c r="R174" s="143">
        <f>Q174*H174</f>
        <v>0.57724940000000002</v>
      </c>
      <c r="S174" s="143">
        <v>0</v>
      </c>
      <c r="T174" s="144">
        <f>S174*H174</f>
        <v>0</v>
      </c>
      <c r="AR174" s="145" t="s">
        <v>191</v>
      </c>
      <c r="AT174" s="145" t="s">
        <v>187</v>
      </c>
      <c r="AU174" s="145" t="s">
        <v>89</v>
      </c>
      <c r="AY174" s="16" t="s">
        <v>185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6" t="s">
        <v>87</v>
      </c>
      <c r="BK174" s="146">
        <f>ROUND(I174*H174,2)</f>
        <v>0</v>
      </c>
      <c r="BL174" s="16" t="s">
        <v>191</v>
      </c>
      <c r="BM174" s="145" t="s">
        <v>255</v>
      </c>
    </row>
    <row r="175" spans="2:65" s="12" customFormat="1" ht="10.199999999999999">
      <c r="B175" s="147"/>
      <c r="D175" s="148" t="s">
        <v>193</v>
      </c>
      <c r="E175" s="149" t="s">
        <v>1</v>
      </c>
      <c r="F175" s="150" t="s">
        <v>194</v>
      </c>
      <c r="H175" s="149" t="s">
        <v>1</v>
      </c>
      <c r="I175" s="151"/>
      <c r="L175" s="147"/>
      <c r="M175" s="152"/>
      <c r="T175" s="153"/>
      <c r="AT175" s="149" t="s">
        <v>193</v>
      </c>
      <c r="AU175" s="149" t="s">
        <v>89</v>
      </c>
      <c r="AV175" s="12" t="s">
        <v>87</v>
      </c>
      <c r="AW175" s="12" t="s">
        <v>34</v>
      </c>
      <c r="AX175" s="12" t="s">
        <v>79</v>
      </c>
      <c r="AY175" s="149" t="s">
        <v>185</v>
      </c>
    </row>
    <row r="176" spans="2:65" s="12" customFormat="1" ht="10.199999999999999">
      <c r="B176" s="147"/>
      <c r="D176" s="148" t="s">
        <v>193</v>
      </c>
      <c r="E176" s="149" t="s">
        <v>1</v>
      </c>
      <c r="F176" s="150" t="s">
        <v>256</v>
      </c>
      <c r="H176" s="149" t="s">
        <v>1</v>
      </c>
      <c r="I176" s="151"/>
      <c r="L176" s="147"/>
      <c r="M176" s="152"/>
      <c r="T176" s="153"/>
      <c r="AT176" s="149" t="s">
        <v>193</v>
      </c>
      <c r="AU176" s="149" t="s">
        <v>89</v>
      </c>
      <c r="AV176" s="12" t="s">
        <v>87</v>
      </c>
      <c r="AW176" s="12" t="s">
        <v>34</v>
      </c>
      <c r="AX176" s="12" t="s">
        <v>79</v>
      </c>
      <c r="AY176" s="149" t="s">
        <v>185</v>
      </c>
    </row>
    <row r="177" spans="2:65" s="13" customFormat="1" ht="10.199999999999999">
      <c r="B177" s="154"/>
      <c r="D177" s="148" t="s">
        <v>193</v>
      </c>
      <c r="E177" s="155" t="s">
        <v>1</v>
      </c>
      <c r="F177" s="156" t="s">
        <v>148</v>
      </c>
      <c r="H177" s="157">
        <v>6.37</v>
      </c>
      <c r="I177" s="158"/>
      <c r="L177" s="154"/>
      <c r="M177" s="159"/>
      <c r="T177" s="160"/>
      <c r="AT177" s="155" t="s">
        <v>193</v>
      </c>
      <c r="AU177" s="155" t="s">
        <v>89</v>
      </c>
      <c r="AV177" s="13" t="s">
        <v>89</v>
      </c>
      <c r="AW177" s="13" t="s">
        <v>34</v>
      </c>
      <c r="AX177" s="13" t="s">
        <v>87</v>
      </c>
      <c r="AY177" s="155" t="s">
        <v>185</v>
      </c>
    </row>
    <row r="178" spans="2:65" s="1" customFormat="1" ht="24.15" customHeight="1">
      <c r="B178" s="31"/>
      <c r="C178" s="161" t="s">
        <v>257</v>
      </c>
      <c r="D178" s="161" t="s">
        <v>247</v>
      </c>
      <c r="E178" s="162" t="s">
        <v>258</v>
      </c>
      <c r="F178" s="163" t="s">
        <v>259</v>
      </c>
      <c r="G178" s="164" t="s">
        <v>190</v>
      </c>
      <c r="H178" s="165">
        <v>6.5609999999999999</v>
      </c>
      <c r="I178" s="166"/>
      <c r="J178" s="167">
        <f>ROUND(I178*H178,2)</f>
        <v>0</v>
      </c>
      <c r="K178" s="168"/>
      <c r="L178" s="169"/>
      <c r="M178" s="170" t="s">
        <v>1</v>
      </c>
      <c r="N178" s="171" t="s">
        <v>44</v>
      </c>
      <c r="P178" s="143">
        <f>O178*H178</f>
        <v>0</v>
      </c>
      <c r="Q178" s="143">
        <v>0.17499999999999999</v>
      </c>
      <c r="R178" s="143">
        <f>Q178*H178</f>
        <v>1.1481749999999999</v>
      </c>
      <c r="S178" s="143">
        <v>0</v>
      </c>
      <c r="T178" s="144">
        <f>S178*H178</f>
        <v>0</v>
      </c>
      <c r="AR178" s="145" t="s">
        <v>226</v>
      </c>
      <c r="AT178" s="145" t="s">
        <v>247</v>
      </c>
      <c r="AU178" s="145" t="s">
        <v>89</v>
      </c>
      <c r="AY178" s="16" t="s">
        <v>185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6" t="s">
        <v>87</v>
      </c>
      <c r="BK178" s="146">
        <f>ROUND(I178*H178,2)</f>
        <v>0</v>
      </c>
      <c r="BL178" s="16" t="s">
        <v>191</v>
      </c>
      <c r="BM178" s="145" t="s">
        <v>260</v>
      </c>
    </row>
    <row r="179" spans="2:65" s="13" customFormat="1" ht="10.199999999999999">
      <c r="B179" s="154"/>
      <c r="D179" s="148" t="s">
        <v>193</v>
      </c>
      <c r="F179" s="156" t="s">
        <v>261</v>
      </c>
      <c r="H179" s="157">
        <v>6.5609999999999999</v>
      </c>
      <c r="I179" s="158"/>
      <c r="L179" s="154"/>
      <c r="M179" s="159"/>
      <c r="T179" s="160"/>
      <c r="AT179" s="155" t="s">
        <v>193</v>
      </c>
      <c r="AU179" s="155" t="s">
        <v>89</v>
      </c>
      <c r="AV179" s="13" t="s">
        <v>89</v>
      </c>
      <c r="AW179" s="13" t="s">
        <v>4</v>
      </c>
      <c r="AX179" s="13" t="s">
        <v>87</v>
      </c>
      <c r="AY179" s="155" t="s">
        <v>185</v>
      </c>
    </row>
    <row r="180" spans="2:65" s="1" customFormat="1" ht="24.15" customHeight="1">
      <c r="B180" s="31"/>
      <c r="C180" s="133" t="s">
        <v>8</v>
      </c>
      <c r="D180" s="133" t="s">
        <v>187</v>
      </c>
      <c r="E180" s="134" t="s">
        <v>253</v>
      </c>
      <c r="F180" s="135" t="s">
        <v>254</v>
      </c>
      <c r="G180" s="136" t="s">
        <v>190</v>
      </c>
      <c r="H180" s="137">
        <v>5.25</v>
      </c>
      <c r="I180" s="138"/>
      <c r="J180" s="139">
        <f>ROUND(I180*H180,2)</f>
        <v>0</v>
      </c>
      <c r="K180" s="140"/>
      <c r="L180" s="31"/>
      <c r="M180" s="141" t="s">
        <v>1</v>
      </c>
      <c r="N180" s="142" t="s">
        <v>44</v>
      </c>
      <c r="P180" s="143">
        <f>O180*H180</f>
        <v>0</v>
      </c>
      <c r="Q180" s="143">
        <v>9.0620000000000006E-2</v>
      </c>
      <c r="R180" s="143">
        <f>Q180*H180</f>
        <v>0.47575500000000004</v>
      </c>
      <c r="S180" s="143">
        <v>0</v>
      </c>
      <c r="T180" s="144">
        <f>S180*H180</f>
        <v>0</v>
      </c>
      <c r="AR180" s="145" t="s">
        <v>191</v>
      </c>
      <c r="AT180" s="145" t="s">
        <v>187</v>
      </c>
      <c r="AU180" s="145" t="s">
        <v>89</v>
      </c>
      <c r="AY180" s="16" t="s">
        <v>185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6" t="s">
        <v>87</v>
      </c>
      <c r="BK180" s="146">
        <f>ROUND(I180*H180,2)</f>
        <v>0</v>
      </c>
      <c r="BL180" s="16" t="s">
        <v>191</v>
      </c>
      <c r="BM180" s="145" t="s">
        <v>262</v>
      </c>
    </row>
    <row r="181" spans="2:65" s="12" customFormat="1" ht="10.199999999999999">
      <c r="B181" s="147"/>
      <c r="D181" s="148" t="s">
        <v>193</v>
      </c>
      <c r="E181" s="149" t="s">
        <v>1</v>
      </c>
      <c r="F181" s="150" t="s">
        <v>194</v>
      </c>
      <c r="H181" s="149" t="s">
        <v>1</v>
      </c>
      <c r="I181" s="151"/>
      <c r="L181" s="147"/>
      <c r="M181" s="152"/>
      <c r="T181" s="153"/>
      <c r="AT181" s="149" t="s">
        <v>193</v>
      </c>
      <c r="AU181" s="149" t="s">
        <v>89</v>
      </c>
      <c r="AV181" s="12" t="s">
        <v>87</v>
      </c>
      <c r="AW181" s="12" t="s">
        <v>34</v>
      </c>
      <c r="AX181" s="12" t="s">
        <v>79</v>
      </c>
      <c r="AY181" s="149" t="s">
        <v>185</v>
      </c>
    </row>
    <row r="182" spans="2:65" s="12" customFormat="1" ht="10.199999999999999">
      <c r="B182" s="147"/>
      <c r="D182" s="148" t="s">
        <v>193</v>
      </c>
      <c r="E182" s="149" t="s">
        <v>1</v>
      </c>
      <c r="F182" s="150" t="s">
        <v>263</v>
      </c>
      <c r="H182" s="149" t="s">
        <v>1</v>
      </c>
      <c r="I182" s="151"/>
      <c r="L182" s="147"/>
      <c r="M182" s="152"/>
      <c r="T182" s="153"/>
      <c r="AT182" s="149" t="s">
        <v>193</v>
      </c>
      <c r="AU182" s="149" t="s">
        <v>89</v>
      </c>
      <c r="AV182" s="12" t="s">
        <v>87</v>
      </c>
      <c r="AW182" s="12" t="s">
        <v>34</v>
      </c>
      <c r="AX182" s="12" t="s">
        <v>79</v>
      </c>
      <c r="AY182" s="149" t="s">
        <v>185</v>
      </c>
    </row>
    <row r="183" spans="2:65" s="13" customFormat="1" ht="10.199999999999999">
      <c r="B183" s="154"/>
      <c r="D183" s="148" t="s">
        <v>193</v>
      </c>
      <c r="E183" s="155" t="s">
        <v>1</v>
      </c>
      <c r="F183" s="156" t="s">
        <v>151</v>
      </c>
      <c r="H183" s="157">
        <v>5.25</v>
      </c>
      <c r="I183" s="158"/>
      <c r="L183" s="154"/>
      <c r="M183" s="159"/>
      <c r="T183" s="160"/>
      <c r="AT183" s="155" t="s">
        <v>193</v>
      </c>
      <c r="AU183" s="155" t="s">
        <v>89</v>
      </c>
      <c r="AV183" s="13" t="s">
        <v>89</v>
      </c>
      <c r="AW183" s="13" t="s">
        <v>34</v>
      </c>
      <c r="AX183" s="13" t="s">
        <v>87</v>
      </c>
      <c r="AY183" s="155" t="s">
        <v>185</v>
      </c>
    </row>
    <row r="184" spans="2:65" s="1" customFormat="1" ht="24.15" customHeight="1">
      <c r="B184" s="31"/>
      <c r="C184" s="161" t="s">
        <v>264</v>
      </c>
      <c r="D184" s="161" t="s">
        <v>247</v>
      </c>
      <c r="E184" s="162" t="s">
        <v>265</v>
      </c>
      <c r="F184" s="163" t="s">
        <v>266</v>
      </c>
      <c r="G184" s="164" t="s">
        <v>190</v>
      </c>
      <c r="H184" s="165">
        <v>5.4080000000000004</v>
      </c>
      <c r="I184" s="166"/>
      <c r="J184" s="167">
        <f>ROUND(I184*H184,2)</f>
        <v>0</v>
      </c>
      <c r="K184" s="168"/>
      <c r="L184" s="169"/>
      <c r="M184" s="170" t="s">
        <v>1</v>
      </c>
      <c r="N184" s="171" t="s">
        <v>44</v>
      </c>
      <c r="P184" s="143">
        <f>O184*H184</f>
        <v>0</v>
      </c>
      <c r="Q184" s="143">
        <v>0.17499999999999999</v>
      </c>
      <c r="R184" s="143">
        <f>Q184*H184</f>
        <v>0.94640000000000002</v>
      </c>
      <c r="S184" s="143">
        <v>0</v>
      </c>
      <c r="T184" s="144">
        <f>S184*H184</f>
        <v>0</v>
      </c>
      <c r="AR184" s="145" t="s">
        <v>226</v>
      </c>
      <c r="AT184" s="145" t="s">
        <v>247</v>
      </c>
      <c r="AU184" s="145" t="s">
        <v>89</v>
      </c>
      <c r="AY184" s="16" t="s">
        <v>185</v>
      </c>
      <c r="BE184" s="146">
        <f>IF(N184="základní",J184,0)</f>
        <v>0</v>
      </c>
      <c r="BF184" s="146">
        <f>IF(N184="snížená",J184,0)</f>
        <v>0</v>
      </c>
      <c r="BG184" s="146">
        <f>IF(N184="zákl. přenesená",J184,0)</f>
        <v>0</v>
      </c>
      <c r="BH184" s="146">
        <f>IF(N184="sníž. přenesená",J184,0)</f>
        <v>0</v>
      </c>
      <c r="BI184" s="146">
        <f>IF(N184="nulová",J184,0)</f>
        <v>0</v>
      </c>
      <c r="BJ184" s="16" t="s">
        <v>87</v>
      </c>
      <c r="BK184" s="146">
        <f>ROUND(I184*H184,2)</f>
        <v>0</v>
      </c>
      <c r="BL184" s="16" t="s">
        <v>191</v>
      </c>
      <c r="BM184" s="145" t="s">
        <v>267</v>
      </c>
    </row>
    <row r="185" spans="2:65" s="13" customFormat="1" ht="10.199999999999999">
      <c r="B185" s="154"/>
      <c r="D185" s="148" t="s">
        <v>193</v>
      </c>
      <c r="F185" s="156" t="s">
        <v>268</v>
      </c>
      <c r="H185" s="157">
        <v>5.4080000000000004</v>
      </c>
      <c r="I185" s="158"/>
      <c r="L185" s="154"/>
      <c r="M185" s="159"/>
      <c r="T185" s="160"/>
      <c r="AT185" s="155" t="s">
        <v>193</v>
      </c>
      <c r="AU185" s="155" t="s">
        <v>89</v>
      </c>
      <c r="AV185" s="13" t="s">
        <v>89</v>
      </c>
      <c r="AW185" s="13" t="s">
        <v>4</v>
      </c>
      <c r="AX185" s="13" t="s">
        <v>87</v>
      </c>
      <c r="AY185" s="155" t="s">
        <v>185</v>
      </c>
    </row>
    <row r="186" spans="2:65" s="1" customFormat="1" ht="24.15" customHeight="1">
      <c r="B186" s="31"/>
      <c r="C186" s="133" t="s">
        <v>269</v>
      </c>
      <c r="D186" s="133" t="s">
        <v>187</v>
      </c>
      <c r="E186" s="134" t="s">
        <v>270</v>
      </c>
      <c r="F186" s="135" t="s">
        <v>271</v>
      </c>
      <c r="G186" s="136" t="s">
        <v>190</v>
      </c>
      <c r="H186" s="137">
        <v>640.36</v>
      </c>
      <c r="I186" s="138"/>
      <c r="J186" s="139">
        <f>ROUND(I186*H186,2)</f>
        <v>0</v>
      </c>
      <c r="K186" s="140"/>
      <c r="L186" s="31"/>
      <c r="M186" s="141" t="s">
        <v>1</v>
      </c>
      <c r="N186" s="142" t="s">
        <v>44</v>
      </c>
      <c r="P186" s="143">
        <f>O186*H186</f>
        <v>0</v>
      </c>
      <c r="Q186" s="143">
        <v>9.0620000000000006E-2</v>
      </c>
      <c r="R186" s="143">
        <f>Q186*H186</f>
        <v>58.029423200000004</v>
      </c>
      <c r="S186" s="143">
        <v>0</v>
      </c>
      <c r="T186" s="144">
        <f>S186*H186</f>
        <v>0</v>
      </c>
      <c r="AR186" s="145" t="s">
        <v>191</v>
      </c>
      <c r="AT186" s="145" t="s">
        <v>187</v>
      </c>
      <c r="AU186" s="145" t="s">
        <v>89</v>
      </c>
      <c r="AY186" s="16" t="s">
        <v>185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6" t="s">
        <v>87</v>
      </c>
      <c r="BK186" s="146">
        <f>ROUND(I186*H186,2)</f>
        <v>0</v>
      </c>
      <c r="BL186" s="16" t="s">
        <v>191</v>
      </c>
      <c r="BM186" s="145" t="s">
        <v>272</v>
      </c>
    </row>
    <row r="187" spans="2:65" s="12" customFormat="1" ht="10.199999999999999">
      <c r="B187" s="147"/>
      <c r="D187" s="148" t="s">
        <v>193</v>
      </c>
      <c r="E187" s="149" t="s">
        <v>1</v>
      </c>
      <c r="F187" s="150" t="s">
        <v>194</v>
      </c>
      <c r="H187" s="149" t="s">
        <v>1</v>
      </c>
      <c r="I187" s="151"/>
      <c r="L187" s="147"/>
      <c r="M187" s="152"/>
      <c r="T187" s="153"/>
      <c r="AT187" s="149" t="s">
        <v>193</v>
      </c>
      <c r="AU187" s="149" t="s">
        <v>89</v>
      </c>
      <c r="AV187" s="12" t="s">
        <v>87</v>
      </c>
      <c r="AW187" s="12" t="s">
        <v>34</v>
      </c>
      <c r="AX187" s="12" t="s">
        <v>79</v>
      </c>
      <c r="AY187" s="149" t="s">
        <v>185</v>
      </c>
    </row>
    <row r="188" spans="2:65" s="12" customFormat="1" ht="20.399999999999999">
      <c r="B188" s="147"/>
      <c r="D188" s="148" t="s">
        <v>193</v>
      </c>
      <c r="E188" s="149" t="s">
        <v>1</v>
      </c>
      <c r="F188" s="150" t="s">
        <v>273</v>
      </c>
      <c r="H188" s="149" t="s">
        <v>1</v>
      </c>
      <c r="I188" s="151"/>
      <c r="L188" s="147"/>
      <c r="M188" s="152"/>
      <c r="T188" s="153"/>
      <c r="AT188" s="149" t="s">
        <v>193</v>
      </c>
      <c r="AU188" s="149" t="s">
        <v>89</v>
      </c>
      <c r="AV188" s="12" t="s">
        <v>87</v>
      </c>
      <c r="AW188" s="12" t="s">
        <v>34</v>
      </c>
      <c r="AX188" s="12" t="s">
        <v>79</v>
      </c>
      <c r="AY188" s="149" t="s">
        <v>185</v>
      </c>
    </row>
    <row r="189" spans="2:65" s="13" customFormat="1" ht="10.199999999999999">
      <c r="B189" s="154"/>
      <c r="D189" s="148" t="s">
        <v>193</v>
      </c>
      <c r="E189" s="155" t="s">
        <v>1</v>
      </c>
      <c r="F189" s="156" t="s">
        <v>142</v>
      </c>
      <c r="H189" s="157">
        <v>640.36</v>
      </c>
      <c r="I189" s="158"/>
      <c r="L189" s="154"/>
      <c r="M189" s="159"/>
      <c r="T189" s="160"/>
      <c r="AT189" s="155" t="s">
        <v>193</v>
      </c>
      <c r="AU189" s="155" t="s">
        <v>89</v>
      </c>
      <c r="AV189" s="13" t="s">
        <v>89</v>
      </c>
      <c r="AW189" s="13" t="s">
        <v>34</v>
      </c>
      <c r="AX189" s="13" t="s">
        <v>87</v>
      </c>
      <c r="AY189" s="155" t="s">
        <v>185</v>
      </c>
    </row>
    <row r="190" spans="2:65" s="1" customFormat="1" ht="33" customHeight="1">
      <c r="B190" s="31"/>
      <c r="C190" s="161" t="s">
        <v>274</v>
      </c>
      <c r="D190" s="161" t="s">
        <v>247</v>
      </c>
      <c r="E190" s="162" t="s">
        <v>275</v>
      </c>
      <c r="F190" s="163" t="s">
        <v>276</v>
      </c>
      <c r="G190" s="164" t="s">
        <v>190</v>
      </c>
      <c r="H190" s="165">
        <v>646.76400000000001</v>
      </c>
      <c r="I190" s="166"/>
      <c r="J190" s="167">
        <f>ROUND(I190*H190,2)</f>
        <v>0</v>
      </c>
      <c r="K190" s="168"/>
      <c r="L190" s="169"/>
      <c r="M190" s="170" t="s">
        <v>1</v>
      </c>
      <c r="N190" s="171" t="s">
        <v>44</v>
      </c>
      <c r="P190" s="143">
        <f>O190*H190</f>
        <v>0</v>
      </c>
      <c r="Q190" s="143">
        <v>0.14029</v>
      </c>
      <c r="R190" s="143">
        <f>Q190*H190</f>
        <v>90.734521560000005</v>
      </c>
      <c r="S190" s="143">
        <v>0</v>
      </c>
      <c r="T190" s="144">
        <f>S190*H190</f>
        <v>0</v>
      </c>
      <c r="AR190" s="145" t="s">
        <v>226</v>
      </c>
      <c r="AT190" s="145" t="s">
        <v>247</v>
      </c>
      <c r="AU190" s="145" t="s">
        <v>89</v>
      </c>
      <c r="AY190" s="16" t="s">
        <v>185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6" t="s">
        <v>87</v>
      </c>
      <c r="BK190" s="146">
        <f>ROUND(I190*H190,2)</f>
        <v>0</v>
      </c>
      <c r="BL190" s="16" t="s">
        <v>191</v>
      </c>
      <c r="BM190" s="145" t="s">
        <v>277</v>
      </c>
    </row>
    <row r="191" spans="2:65" s="13" customFormat="1" ht="10.199999999999999">
      <c r="B191" s="154"/>
      <c r="D191" s="148" t="s">
        <v>193</v>
      </c>
      <c r="F191" s="156" t="s">
        <v>278</v>
      </c>
      <c r="H191" s="157">
        <v>646.76400000000001</v>
      </c>
      <c r="I191" s="158"/>
      <c r="L191" s="154"/>
      <c r="M191" s="159"/>
      <c r="T191" s="160"/>
      <c r="AT191" s="155" t="s">
        <v>193</v>
      </c>
      <c r="AU191" s="155" t="s">
        <v>89</v>
      </c>
      <c r="AV191" s="13" t="s">
        <v>89</v>
      </c>
      <c r="AW191" s="13" t="s">
        <v>4</v>
      </c>
      <c r="AX191" s="13" t="s">
        <v>87</v>
      </c>
      <c r="AY191" s="155" t="s">
        <v>185</v>
      </c>
    </row>
    <row r="192" spans="2:65" s="11" customFormat="1" ht="22.8" customHeight="1">
      <c r="B192" s="121"/>
      <c r="D192" s="122" t="s">
        <v>78</v>
      </c>
      <c r="E192" s="131" t="s">
        <v>230</v>
      </c>
      <c r="F192" s="131" t="s">
        <v>279</v>
      </c>
      <c r="I192" s="124"/>
      <c r="J192" s="132">
        <f>BK192</f>
        <v>0</v>
      </c>
      <c r="L192" s="121"/>
      <c r="M192" s="126"/>
      <c r="P192" s="127">
        <f>SUM(P193:P216)</f>
        <v>0</v>
      </c>
      <c r="R192" s="127">
        <f>SUM(R193:R216)</f>
        <v>56.296389840000003</v>
      </c>
      <c r="T192" s="128">
        <f>SUM(T193:T216)</f>
        <v>0</v>
      </c>
      <c r="AR192" s="122" t="s">
        <v>87</v>
      </c>
      <c r="AT192" s="129" t="s">
        <v>78</v>
      </c>
      <c r="AU192" s="129" t="s">
        <v>87</v>
      </c>
      <c r="AY192" s="122" t="s">
        <v>185</v>
      </c>
      <c r="BK192" s="130">
        <f>SUM(BK193:BK216)</f>
        <v>0</v>
      </c>
    </row>
    <row r="193" spans="2:65" s="1" customFormat="1" ht="24.15" customHeight="1">
      <c r="B193" s="31"/>
      <c r="C193" s="133" t="s">
        <v>280</v>
      </c>
      <c r="D193" s="133" t="s">
        <v>187</v>
      </c>
      <c r="E193" s="134" t="s">
        <v>281</v>
      </c>
      <c r="F193" s="135" t="s">
        <v>282</v>
      </c>
      <c r="G193" s="136" t="s">
        <v>212</v>
      </c>
      <c r="H193" s="137">
        <v>51.177</v>
      </c>
      <c r="I193" s="138"/>
      <c r="J193" s="139">
        <f>ROUND(I193*H193,2)</f>
        <v>0</v>
      </c>
      <c r="K193" s="140"/>
      <c r="L193" s="31"/>
      <c r="M193" s="141" t="s">
        <v>1</v>
      </c>
      <c r="N193" s="142" t="s">
        <v>44</v>
      </c>
      <c r="P193" s="143">
        <f>O193*H193</f>
        <v>0</v>
      </c>
      <c r="Q193" s="143">
        <v>8.9779999999999999E-2</v>
      </c>
      <c r="R193" s="143">
        <f>Q193*H193</f>
        <v>4.5946710599999996</v>
      </c>
      <c r="S193" s="143">
        <v>0</v>
      </c>
      <c r="T193" s="144">
        <f>S193*H193</f>
        <v>0</v>
      </c>
      <c r="AR193" s="145" t="s">
        <v>191</v>
      </c>
      <c r="AT193" s="145" t="s">
        <v>187</v>
      </c>
      <c r="AU193" s="145" t="s">
        <v>89</v>
      </c>
      <c r="AY193" s="16" t="s">
        <v>185</v>
      </c>
      <c r="BE193" s="146">
        <f>IF(N193="základní",J193,0)</f>
        <v>0</v>
      </c>
      <c r="BF193" s="146">
        <f>IF(N193="snížená",J193,0)</f>
        <v>0</v>
      </c>
      <c r="BG193" s="146">
        <f>IF(N193="zákl. přenesená",J193,0)</f>
        <v>0</v>
      </c>
      <c r="BH193" s="146">
        <f>IF(N193="sníž. přenesená",J193,0)</f>
        <v>0</v>
      </c>
      <c r="BI193" s="146">
        <f>IF(N193="nulová",J193,0)</f>
        <v>0</v>
      </c>
      <c r="BJ193" s="16" t="s">
        <v>87</v>
      </c>
      <c r="BK193" s="146">
        <f>ROUND(I193*H193,2)</f>
        <v>0</v>
      </c>
      <c r="BL193" s="16" t="s">
        <v>191</v>
      </c>
      <c r="BM193" s="145" t="s">
        <v>283</v>
      </c>
    </row>
    <row r="194" spans="2:65" s="12" customFormat="1" ht="10.199999999999999">
      <c r="B194" s="147"/>
      <c r="D194" s="148" t="s">
        <v>193</v>
      </c>
      <c r="E194" s="149" t="s">
        <v>1</v>
      </c>
      <c r="F194" s="150" t="s">
        <v>194</v>
      </c>
      <c r="H194" s="149" t="s">
        <v>1</v>
      </c>
      <c r="I194" s="151"/>
      <c r="L194" s="147"/>
      <c r="M194" s="152"/>
      <c r="T194" s="153"/>
      <c r="AT194" s="149" t="s">
        <v>193</v>
      </c>
      <c r="AU194" s="149" t="s">
        <v>89</v>
      </c>
      <c r="AV194" s="12" t="s">
        <v>87</v>
      </c>
      <c r="AW194" s="12" t="s">
        <v>34</v>
      </c>
      <c r="AX194" s="12" t="s">
        <v>79</v>
      </c>
      <c r="AY194" s="149" t="s">
        <v>185</v>
      </c>
    </row>
    <row r="195" spans="2:65" s="12" customFormat="1" ht="20.399999999999999">
      <c r="B195" s="147"/>
      <c r="D195" s="148" t="s">
        <v>193</v>
      </c>
      <c r="E195" s="149" t="s">
        <v>1</v>
      </c>
      <c r="F195" s="150" t="s">
        <v>284</v>
      </c>
      <c r="H195" s="149" t="s">
        <v>1</v>
      </c>
      <c r="I195" s="151"/>
      <c r="L195" s="147"/>
      <c r="M195" s="152"/>
      <c r="T195" s="153"/>
      <c r="AT195" s="149" t="s">
        <v>193</v>
      </c>
      <c r="AU195" s="149" t="s">
        <v>89</v>
      </c>
      <c r="AV195" s="12" t="s">
        <v>87</v>
      </c>
      <c r="AW195" s="12" t="s">
        <v>34</v>
      </c>
      <c r="AX195" s="12" t="s">
        <v>79</v>
      </c>
      <c r="AY195" s="149" t="s">
        <v>185</v>
      </c>
    </row>
    <row r="196" spans="2:65" s="13" customFormat="1" ht="10.199999999999999">
      <c r="B196" s="154"/>
      <c r="D196" s="148" t="s">
        <v>193</v>
      </c>
      <c r="E196" s="155" t="s">
        <v>1</v>
      </c>
      <c r="F196" s="156" t="s">
        <v>139</v>
      </c>
      <c r="H196" s="157">
        <v>51.177</v>
      </c>
      <c r="I196" s="158"/>
      <c r="L196" s="154"/>
      <c r="M196" s="159"/>
      <c r="T196" s="160"/>
      <c r="AT196" s="155" t="s">
        <v>193</v>
      </c>
      <c r="AU196" s="155" t="s">
        <v>89</v>
      </c>
      <c r="AV196" s="13" t="s">
        <v>89</v>
      </c>
      <c r="AW196" s="13" t="s">
        <v>34</v>
      </c>
      <c r="AX196" s="13" t="s">
        <v>87</v>
      </c>
      <c r="AY196" s="155" t="s">
        <v>185</v>
      </c>
    </row>
    <row r="197" spans="2:65" s="1" customFormat="1" ht="16.5" customHeight="1">
      <c r="B197" s="31"/>
      <c r="C197" s="161" t="s">
        <v>285</v>
      </c>
      <c r="D197" s="161" t="s">
        <v>247</v>
      </c>
      <c r="E197" s="162" t="s">
        <v>248</v>
      </c>
      <c r="F197" s="163" t="s">
        <v>249</v>
      </c>
      <c r="G197" s="164" t="s">
        <v>190</v>
      </c>
      <c r="H197" s="165">
        <v>5.1180000000000003</v>
      </c>
      <c r="I197" s="166"/>
      <c r="J197" s="167">
        <f>ROUND(I197*H197,2)</f>
        <v>0</v>
      </c>
      <c r="K197" s="168"/>
      <c r="L197" s="169"/>
      <c r="M197" s="170" t="s">
        <v>1</v>
      </c>
      <c r="N197" s="171" t="s">
        <v>44</v>
      </c>
      <c r="P197" s="143">
        <f>O197*H197</f>
        <v>0</v>
      </c>
      <c r="Q197" s="143">
        <v>0.222</v>
      </c>
      <c r="R197" s="143">
        <f>Q197*H197</f>
        <v>1.136196</v>
      </c>
      <c r="S197" s="143">
        <v>0</v>
      </c>
      <c r="T197" s="144">
        <f>S197*H197</f>
        <v>0</v>
      </c>
      <c r="AR197" s="145" t="s">
        <v>226</v>
      </c>
      <c r="AT197" s="145" t="s">
        <v>247</v>
      </c>
      <c r="AU197" s="145" t="s">
        <v>89</v>
      </c>
      <c r="AY197" s="16" t="s">
        <v>185</v>
      </c>
      <c r="BE197" s="146">
        <f>IF(N197="základní",J197,0)</f>
        <v>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6" t="s">
        <v>87</v>
      </c>
      <c r="BK197" s="146">
        <f>ROUND(I197*H197,2)</f>
        <v>0</v>
      </c>
      <c r="BL197" s="16" t="s">
        <v>191</v>
      </c>
      <c r="BM197" s="145" t="s">
        <v>286</v>
      </c>
    </row>
    <row r="198" spans="2:65" s="13" customFormat="1" ht="10.199999999999999">
      <c r="B198" s="154"/>
      <c r="D198" s="148" t="s">
        <v>193</v>
      </c>
      <c r="F198" s="156" t="s">
        <v>287</v>
      </c>
      <c r="H198" s="157">
        <v>5.1180000000000003</v>
      </c>
      <c r="I198" s="158"/>
      <c r="L198" s="154"/>
      <c r="M198" s="159"/>
      <c r="T198" s="160"/>
      <c r="AT198" s="155" t="s">
        <v>193</v>
      </c>
      <c r="AU198" s="155" t="s">
        <v>89</v>
      </c>
      <c r="AV198" s="13" t="s">
        <v>89</v>
      </c>
      <c r="AW198" s="13" t="s">
        <v>4</v>
      </c>
      <c r="AX198" s="13" t="s">
        <v>87</v>
      </c>
      <c r="AY198" s="155" t="s">
        <v>185</v>
      </c>
    </row>
    <row r="199" spans="2:65" s="1" customFormat="1" ht="24.15" customHeight="1">
      <c r="B199" s="31"/>
      <c r="C199" s="133" t="s">
        <v>7</v>
      </c>
      <c r="D199" s="133" t="s">
        <v>187</v>
      </c>
      <c r="E199" s="134" t="s">
        <v>288</v>
      </c>
      <c r="F199" s="135" t="s">
        <v>289</v>
      </c>
      <c r="G199" s="136" t="s">
        <v>212</v>
      </c>
      <c r="H199" s="137">
        <v>25.088000000000001</v>
      </c>
      <c r="I199" s="138"/>
      <c r="J199" s="139">
        <f>ROUND(I199*H199,2)</f>
        <v>0</v>
      </c>
      <c r="K199" s="140"/>
      <c r="L199" s="31"/>
      <c r="M199" s="141" t="s">
        <v>1</v>
      </c>
      <c r="N199" s="142" t="s">
        <v>44</v>
      </c>
      <c r="P199" s="143">
        <f>O199*H199</f>
        <v>0</v>
      </c>
      <c r="Q199" s="143">
        <v>0.31935999999999998</v>
      </c>
      <c r="R199" s="143">
        <f>Q199*H199</f>
        <v>8.0121036799999992</v>
      </c>
      <c r="S199" s="143">
        <v>0</v>
      </c>
      <c r="T199" s="144">
        <f>S199*H199</f>
        <v>0</v>
      </c>
      <c r="AR199" s="145" t="s">
        <v>191</v>
      </c>
      <c r="AT199" s="145" t="s">
        <v>187</v>
      </c>
      <c r="AU199" s="145" t="s">
        <v>89</v>
      </c>
      <c r="AY199" s="16" t="s">
        <v>185</v>
      </c>
      <c r="BE199" s="146">
        <f>IF(N199="základní",J199,0)</f>
        <v>0</v>
      </c>
      <c r="BF199" s="146">
        <f>IF(N199="snížená",J199,0)</f>
        <v>0</v>
      </c>
      <c r="BG199" s="146">
        <f>IF(N199="zákl. přenesená",J199,0)</f>
        <v>0</v>
      </c>
      <c r="BH199" s="146">
        <f>IF(N199="sníž. přenesená",J199,0)</f>
        <v>0</v>
      </c>
      <c r="BI199" s="146">
        <f>IF(N199="nulová",J199,0)</f>
        <v>0</v>
      </c>
      <c r="BJ199" s="16" t="s">
        <v>87</v>
      </c>
      <c r="BK199" s="146">
        <f>ROUND(I199*H199,2)</f>
        <v>0</v>
      </c>
      <c r="BL199" s="16" t="s">
        <v>191</v>
      </c>
      <c r="BM199" s="145" t="s">
        <v>290</v>
      </c>
    </row>
    <row r="200" spans="2:65" s="12" customFormat="1" ht="10.199999999999999">
      <c r="B200" s="147"/>
      <c r="D200" s="148" t="s">
        <v>193</v>
      </c>
      <c r="E200" s="149" t="s">
        <v>1</v>
      </c>
      <c r="F200" s="150" t="s">
        <v>194</v>
      </c>
      <c r="H200" s="149" t="s">
        <v>1</v>
      </c>
      <c r="I200" s="151"/>
      <c r="L200" s="147"/>
      <c r="M200" s="152"/>
      <c r="T200" s="153"/>
      <c r="AT200" s="149" t="s">
        <v>193</v>
      </c>
      <c r="AU200" s="149" t="s">
        <v>89</v>
      </c>
      <c r="AV200" s="12" t="s">
        <v>87</v>
      </c>
      <c r="AW200" s="12" t="s">
        <v>34</v>
      </c>
      <c r="AX200" s="12" t="s">
        <v>79</v>
      </c>
      <c r="AY200" s="149" t="s">
        <v>185</v>
      </c>
    </row>
    <row r="201" spans="2:65" s="12" customFormat="1" ht="10.199999999999999">
      <c r="B201" s="147"/>
      <c r="D201" s="148" t="s">
        <v>193</v>
      </c>
      <c r="E201" s="149" t="s">
        <v>1</v>
      </c>
      <c r="F201" s="150" t="s">
        <v>291</v>
      </c>
      <c r="H201" s="149" t="s">
        <v>1</v>
      </c>
      <c r="I201" s="151"/>
      <c r="L201" s="147"/>
      <c r="M201" s="152"/>
      <c r="T201" s="153"/>
      <c r="AT201" s="149" t="s">
        <v>193</v>
      </c>
      <c r="AU201" s="149" t="s">
        <v>89</v>
      </c>
      <c r="AV201" s="12" t="s">
        <v>87</v>
      </c>
      <c r="AW201" s="12" t="s">
        <v>34</v>
      </c>
      <c r="AX201" s="12" t="s">
        <v>79</v>
      </c>
      <c r="AY201" s="149" t="s">
        <v>185</v>
      </c>
    </row>
    <row r="202" spans="2:65" s="13" customFormat="1" ht="10.199999999999999">
      <c r="B202" s="154"/>
      <c r="D202" s="148" t="s">
        <v>193</v>
      </c>
      <c r="E202" s="155" t="s">
        <v>1</v>
      </c>
      <c r="F202" s="156" t="s">
        <v>136</v>
      </c>
      <c r="H202" s="157">
        <v>25.088000000000001</v>
      </c>
      <c r="I202" s="158"/>
      <c r="L202" s="154"/>
      <c r="M202" s="159"/>
      <c r="T202" s="160"/>
      <c r="AT202" s="155" t="s">
        <v>193</v>
      </c>
      <c r="AU202" s="155" t="s">
        <v>89</v>
      </c>
      <c r="AV202" s="13" t="s">
        <v>89</v>
      </c>
      <c r="AW202" s="13" t="s">
        <v>34</v>
      </c>
      <c r="AX202" s="13" t="s">
        <v>87</v>
      </c>
      <c r="AY202" s="155" t="s">
        <v>185</v>
      </c>
    </row>
    <row r="203" spans="2:65" s="1" customFormat="1" ht="16.5" customHeight="1">
      <c r="B203" s="31"/>
      <c r="C203" s="161" t="s">
        <v>292</v>
      </c>
      <c r="D203" s="161" t="s">
        <v>247</v>
      </c>
      <c r="E203" s="162" t="s">
        <v>293</v>
      </c>
      <c r="F203" s="163" t="s">
        <v>294</v>
      </c>
      <c r="G203" s="164" t="s">
        <v>212</v>
      </c>
      <c r="H203" s="165">
        <v>25.59</v>
      </c>
      <c r="I203" s="166"/>
      <c r="J203" s="167">
        <f>ROUND(I203*H203,2)</f>
        <v>0</v>
      </c>
      <c r="K203" s="168"/>
      <c r="L203" s="169"/>
      <c r="M203" s="170" t="s">
        <v>1</v>
      </c>
      <c r="N203" s="171" t="s">
        <v>44</v>
      </c>
      <c r="P203" s="143">
        <f>O203*H203</f>
        <v>0</v>
      </c>
      <c r="Q203" s="143">
        <v>1</v>
      </c>
      <c r="R203" s="143">
        <f>Q203*H203</f>
        <v>25.59</v>
      </c>
      <c r="S203" s="143">
        <v>0</v>
      </c>
      <c r="T203" s="144">
        <f>S203*H203</f>
        <v>0</v>
      </c>
      <c r="AR203" s="145" t="s">
        <v>226</v>
      </c>
      <c r="AT203" s="145" t="s">
        <v>247</v>
      </c>
      <c r="AU203" s="145" t="s">
        <v>89</v>
      </c>
      <c r="AY203" s="16" t="s">
        <v>185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6" t="s">
        <v>87</v>
      </c>
      <c r="BK203" s="146">
        <f>ROUND(I203*H203,2)</f>
        <v>0</v>
      </c>
      <c r="BL203" s="16" t="s">
        <v>191</v>
      </c>
      <c r="BM203" s="145" t="s">
        <v>295</v>
      </c>
    </row>
    <row r="204" spans="2:65" s="1" customFormat="1" ht="19.2">
      <c r="B204" s="31"/>
      <c r="D204" s="148" t="s">
        <v>296</v>
      </c>
      <c r="F204" s="172" t="s">
        <v>297</v>
      </c>
      <c r="I204" s="173"/>
      <c r="L204" s="31"/>
      <c r="M204" s="174"/>
      <c r="T204" s="55"/>
      <c r="AT204" s="16" t="s">
        <v>296</v>
      </c>
      <c r="AU204" s="16" t="s">
        <v>89</v>
      </c>
    </row>
    <row r="205" spans="2:65" s="13" customFormat="1" ht="10.199999999999999">
      <c r="B205" s="154"/>
      <c r="D205" s="148" t="s">
        <v>193</v>
      </c>
      <c r="F205" s="156" t="s">
        <v>298</v>
      </c>
      <c r="H205" s="157">
        <v>25.59</v>
      </c>
      <c r="I205" s="158"/>
      <c r="L205" s="154"/>
      <c r="M205" s="159"/>
      <c r="T205" s="160"/>
      <c r="AT205" s="155" t="s">
        <v>193</v>
      </c>
      <c r="AU205" s="155" t="s">
        <v>89</v>
      </c>
      <c r="AV205" s="13" t="s">
        <v>89</v>
      </c>
      <c r="AW205" s="13" t="s">
        <v>4</v>
      </c>
      <c r="AX205" s="13" t="s">
        <v>87</v>
      </c>
      <c r="AY205" s="155" t="s">
        <v>185</v>
      </c>
    </row>
    <row r="206" spans="2:65" s="1" customFormat="1" ht="33" customHeight="1">
      <c r="B206" s="31"/>
      <c r="C206" s="133" t="s">
        <v>299</v>
      </c>
      <c r="D206" s="133" t="s">
        <v>187</v>
      </c>
      <c r="E206" s="134" t="s">
        <v>300</v>
      </c>
      <c r="F206" s="135" t="s">
        <v>301</v>
      </c>
      <c r="G206" s="136" t="s">
        <v>212</v>
      </c>
      <c r="H206" s="137">
        <v>23.774999999999999</v>
      </c>
      <c r="I206" s="138"/>
      <c r="J206" s="139">
        <f>ROUND(I206*H206,2)</f>
        <v>0</v>
      </c>
      <c r="K206" s="140"/>
      <c r="L206" s="31"/>
      <c r="M206" s="141" t="s">
        <v>1</v>
      </c>
      <c r="N206" s="142" t="s">
        <v>44</v>
      </c>
      <c r="P206" s="143">
        <f>O206*H206</f>
        <v>0</v>
      </c>
      <c r="Q206" s="143">
        <v>0.1295</v>
      </c>
      <c r="R206" s="143">
        <f>Q206*H206</f>
        <v>3.0788625000000001</v>
      </c>
      <c r="S206" s="143">
        <v>0</v>
      </c>
      <c r="T206" s="144">
        <f>S206*H206</f>
        <v>0</v>
      </c>
      <c r="AR206" s="145" t="s">
        <v>191</v>
      </c>
      <c r="AT206" s="145" t="s">
        <v>187</v>
      </c>
      <c r="AU206" s="145" t="s">
        <v>89</v>
      </c>
      <c r="AY206" s="16" t="s">
        <v>185</v>
      </c>
      <c r="BE206" s="146">
        <f>IF(N206="základní",J206,0)</f>
        <v>0</v>
      </c>
      <c r="BF206" s="146">
        <f>IF(N206="snížená",J206,0)</f>
        <v>0</v>
      </c>
      <c r="BG206" s="146">
        <f>IF(N206="zákl. přenesená",J206,0)</f>
        <v>0</v>
      </c>
      <c r="BH206" s="146">
        <f>IF(N206="sníž. přenesená",J206,0)</f>
        <v>0</v>
      </c>
      <c r="BI206" s="146">
        <f>IF(N206="nulová",J206,0)</f>
        <v>0</v>
      </c>
      <c r="BJ206" s="16" t="s">
        <v>87</v>
      </c>
      <c r="BK206" s="146">
        <f>ROUND(I206*H206,2)</f>
        <v>0</v>
      </c>
      <c r="BL206" s="16" t="s">
        <v>191</v>
      </c>
      <c r="BM206" s="145" t="s">
        <v>302</v>
      </c>
    </row>
    <row r="207" spans="2:65" s="12" customFormat="1" ht="10.199999999999999">
      <c r="B207" s="147"/>
      <c r="D207" s="148" t="s">
        <v>193</v>
      </c>
      <c r="E207" s="149" t="s">
        <v>1</v>
      </c>
      <c r="F207" s="150" t="s">
        <v>194</v>
      </c>
      <c r="H207" s="149" t="s">
        <v>1</v>
      </c>
      <c r="I207" s="151"/>
      <c r="L207" s="147"/>
      <c r="M207" s="152"/>
      <c r="T207" s="153"/>
      <c r="AT207" s="149" t="s">
        <v>193</v>
      </c>
      <c r="AU207" s="149" t="s">
        <v>89</v>
      </c>
      <c r="AV207" s="12" t="s">
        <v>87</v>
      </c>
      <c r="AW207" s="12" t="s">
        <v>34</v>
      </c>
      <c r="AX207" s="12" t="s">
        <v>79</v>
      </c>
      <c r="AY207" s="149" t="s">
        <v>185</v>
      </c>
    </row>
    <row r="208" spans="2:65" s="12" customFormat="1" ht="10.199999999999999">
      <c r="B208" s="147"/>
      <c r="D208" s="148" t="s">
        <v>193</v>
      </c>
      <c r="E208" s="149" t="s">
        <v>1</v>
      </c>
      <c r="F208" s="150" t="s">
        <v>303</v>
      </c>
      <c r="H208" s="149" t="s">
        <v>1</v>
      </c>
      <c r="I208" s="151"/>
      <c r="L208" s="147"/>
      <c r="M208" s="152"/>
      <c r="T208" s="153"/>
      <c r="AT208" s="149" t="s">
        <v>193</v>
      </c>
      <c r="AU208" s="149" t="s">
        <v>89</v>
      </c>
      <c r="AV208" s="12" t="s">
        <v>87</v>
      </c>
      <c r="AW208" s="12" t="s">
        <v>34</v>
      </c>
      <c r="AX208" s="12" t="s">
        <v>79</v>
      </c>
      <c r="AY208" s="149" t="s">
        <v>185</v>
      </c>
    </row>
    <row r="209" spans="2:65" s="13" customFormat="1" ht="10.199999999999999">
      <c r="B209" s="154"/>
      <c r="D209" s="148" t="s">
        <v>193</v>
      </c>
      <c r="E209" s="155" t="s">
        <v>1</v>
      </c>
      <c r="F209" s="156" t="s">
        <v>133</v>
      </c>
      <c r="H209" s="157">
        <v>23.774999999999999</v>
      </c>
      <c r="I209" s="158"/>
      <c r="L209" s="154"/>
      <c r="M209" s="159"/>
      <c r="T209" s="160"/>
      <c r="AT209" s="155" t="s">
        <v>193</v>
      </c>
      <c r="AU209" s="155" t="s">
        <v>89</v>
      </c>
      <c r="AV209" s="13" t="s">
        <v>89</v>
      </c>
      <c r="AW209" s="13" t="s">
        <v>34</v>
      </c>
      <c r="AX209" s="13" t="s">
        <v>87</v>
      </c>
      <c r="AY209" s="155" t="s">
        <v>185</v>
      </c>
    </row>
    <row r="210" spans="2:65" s="1" customFormat="1" ht="16.5" customHeight="1">
      <c r="B210" s="31"/>
      <c r="C210" s="161" t="s">
        <v>304</v>
      </c>
      <c r="D210" s="161" t="s">
        <v>247</v>
      </c>
      <c r="E210" s="162" t="s">
        <v>305</v>
      </c>
      <c r="F210" s="163" t="s">
        <v>306</v>
      </c>
      <c r="G210" s="164" t="s">
        <v>212</v>
      </c>
      <c r="H210" s="165">
        <v>24.251000000000001</v>
      </c>
      <c r="I210" s="166"/>
      <c r="J210" s="167">
        <f>ROUND(I210*H210,2)</f>
        <v>0</v>
      </c>
      <c r="K210" s="168"/>
      <c r="L210" s="169"/>
      <c r="M210" s="170" t="s">
        <v>1</v>
      </c>
      <c r="N210" s="171" t="s">
        <v>44</v>
      </c>
      <c r="P210" s="143">
        <f>O210*H210</f>
        <v>0</v>
      </c>
      <c r="Q210" s="143">
        <v>8.5000000000000006E-2</v>
      </c>
      <c r="R210" s="143">
        <f>Q210*H210</f>
        <v>2.0613350000000001</v>
      </c>
      <c r="S210" s="143">
        <v>0</v>
      </c>
      <c r="T210" s="144">
        <f>S210*H210</f>
        <v>0</v>
      </c>
      <c r="AR210" s="145" t="s">
        <v>226</v>
      </c>
      <c r="AT210" s="145" t="s">
        <v>247</v>
      </c>
      <c r="AU210" s="145" t="s">
        <v>89</v>
      </c>
      <c r="AY210" s="16" t="s">
        <v>185</v>
      </c>
      <c r="BE210" s="146">
        <f>IF(N210="základní",J210,0)</f>
        <v>0</v>
      </c>
      <c r="BF210" s="146">
        <f>IF(N210="snížená",J210,0)</f>
        <v>0</v>
      </c>
      <c r="BG210" s="146">
        <f>IF(N210="zákl. přenesená",J210,0)</f>
        <v>0</v>
      </c>
      <c r="BH210" s="146">
        <f>IF(N210="sníž. přenesená",J210,0)</f>
        <v>0</v>
      </c>
      <c r="BI210" s="146">
        <f>IF(N210="nulová",J210,0)</f>
        <v>0</v>
      </c>
      <c r="BJ210" s="16" t="s">
        <v>87</v>
      </c>
      <c r="BK210" s="146">
        <f>ROUND(I210*H210,2)</f>
        <v>0</v>
      </c>
      <c r="BL210" s="16" t="s">
        <v>191</v>
      </c>
      <c r="BM210" s="145" t="s">
        <v>307</v>
      </c>
    </row>
    <row r="211" spans="2:65" s="13" customFormat="1" ht="10.199999999999999">
      <c r="B211" s="154"/>
      <c r="D211" s="148" t="s">
        <v>193</v>
      </c>
      <c r="F211" s="156" t="s">
        <v>308</v>
      </c>
      <c r="H211" s="157">
        <v>24.251000000000001</v>
      </c>
      <c r="I211" s="158"/>
      <c r="L211" s="154"/>
      <c r="M211" s="159"/>
      <c r="T211" s="160"/>
      <c r="AT211" s="155" t="s">
        <v>193</v>
      </c>
      <c r="AU211" s="155" t="s">
        <v>89</v>
      </c>
      <c r="AV211" s="13" t="s">
        <v>89</v>
      </c>
      <c r="AW211" s="13" t="s">
        <v>4</v>
      </c>
      <c r="AX211" s="13" t="s">
        <v>87</v>
      </c>
      <c r="AY211" s="155" t="s">
        <v>185</v>
      </c>
    </row>
    <row r="212" spans="2:65" s="1" customFormat="1" ht="24.15" customHeight="1">
      <c r="B212" s="31"/>
      <c r="C212" s="133" t="s">
        <v>309</v>
      </c>
      <c r="D212" s="133" t="s">
        <v>187</v>
      </c>
      <c r="E212" s="134" t="s">
        <v>310</v>
      </c>
      <c r="F212" s="135" t="s">
        <v>311</v>
      </c>
      <c r="G212" s="136" t="s">
        <v>312</v>
      </c>
      <c r="H212" s="137">
        <v>5.24</v>
      </c>
      <c r="I212" s="138"/>
      <c r="J212" s="139">
        <f>ROUND(I212*H212,2)</f>
        <v>0</v>
      </c>
      <c r="K212" s="140"/>
      <c r="L212" s="31"/>
      <c r="M212" s="141" t="s">
        <v>1</v>
      </c>
      <c r="N212" s="142" t="s">
        <v>44</v>
      </c>
      <c r="P212" s="143">
        <f>O212*H212</f>
        <v>0</v>
      </c>
      <c r="Q212" s="143">
        <v>2.2563399999999998</v>
      </c>
      <c r="R212" s="143">
        <f>Q212*H212</f>
        <v>11.8232216</v>
      </c>
      <c r="S212" s="143">
        <v>0</v>
      </c>
      <c r="T212" s="144">
        <f>S212*H212</f>
        <v>0</v>
      </c>
      <c r="AR212" s="145" t="s">
        <v>191</v>
      </c>
      <c r="AT212" s="145" t="s">
        <v>187</v>
      </c>
      <c r="AU212" s="145" t="s">
        <v>89</v>
      </c>
      <c r="AY212" s="16" t="s">
        <v>185</v>
      </c>
      <c r="BE212" s="146">
        <f>IF(N212="základní",J212,0)</f>
        <v>0</v>
      </c>
      <c r="BF212" s="146">
        <f>IF(N212="snížená",J212,0)</f>
        <v>0</v>
      </c>
      <c r="BG212" s="146">
        <f>IF(N212="zákl. přenesená",J212,0)</f>
        <v>0</v>
      </c>
      <c r="BH212" s="146">
        <f>IF(N212="sníž. přenesená",J212,0)</f>
        <v>0</v>
      </c>
      <c r="BI212" s="146">
        <f>IF(N212="nulová",J212,0)</f>
        <v>0</v>
      </c>
      <c r="BJ212" s="16" t="s">
        <v>87</v>
      </c>
      <c r="BK212" s="146">
        <f>ROUND(I212*H212,2)</f>
        <v>0</v>
      </c>
      <c r="BL212" s="16" t="s">
        <v>191</v>
      </c>
      <c r="BM212" s="145" t="s">
        <v>313</v>
      </c>
    </row>
    <row r="213" spans="2:65" s="13" customFormat="1" ht="10.199999999999999">
      <c r="B213" s="154"/>
      <c r="D213" s="148" t="s">
        <v>193</v>
      </c>
      <c r="E213" s="155" t="s">
        <v>1</v>
      </c>
      <c r="F213" s="156" t="s">
        <v>314</v>
      </c>
      <c r="H213" s="157">
        <v>2.5590000000000002</v>
      </c>
      <c r="I213" s="158"/>
      <c r="L213" s="154"/>
      <c r="M213" s="159"/>
      <c r="T213" s="160"/>
      <c r="AT213" s="155" t="s">
        <v>193</v>
      </c>
      <c r="AU213" s="155" t="s">
        <v>89</v>
      </c>
      <c r="AV213" s="13" t="s">
        <v>89</v>
      </c>
      <c r="AW213" s="13" t="s">
        <v>34</v>
      </c>
      <c r="AX213" s="13" t="s">
        <v>79</v>
      </c>
      <c r="AY213" s="155" t="s">
        <v>185</v>
      </c>
    </row>
    <row r="214" spans="2:65" s="13" customFormat="1" ht="10.199999999999999">
      <c r="B214" s="154"/>
      <c r="D214" s="148" t="s">
        <v>193</v>
      </c>
      <c r="E214" s="155" t="s">
        <v>1</v>
      </c>
      <c r="F214" s="156" t="s">
        <v>315</v>
      </c>
      <c r="H214" s="157">
        <v>1.254</v>
      </c>
      <c r="I214" s="158"/>
      <c r="L214" s="154"/>
      <c r="M214" s="159"/>
      <c r="T214" s="160"/>
      <c r="AT214" s="155" t="s">
        <v>193</v>
      </c>
      <c r="AU214" s="155" t="s">
        <v>89</v>
      </c>
      <c r="AV214" s="13" t="s">
        <v>89</v>
      </c>
      <c r="AW214" s="13" t="s">
        <v>34</v>
      </c>
      <c r="AX214" s="13" t="s">
        <v>79</v>
      </c>
      <c r="AY214" s="155" t="s">
        <v>185</v>
      </c>
    </row>
    <row r="215" spans="2:65" s="13" customFormat="1" ht="10.199999999999999">
      <c r="B215" s="154"/>
      <c r="D215" s="148" t="s">
        <v>193</v>
      </c>
      <c r="E215" s="155" t="s">
        <v>1</v>
      </c>
      <c r="F215" s="156" t="s">
        <v>316</v>
      </c>
      <c r="H215" s="157">
        <v>1.427</v>
      </c>
      <c r="I215" s="158"/>
      <c r="L215" s="154"/>
      <c r="M215" s="159"/>
      <c r="T215" s="160"/>
      <c r="AT215" s="155" t="s">
        <v>193</v>
      </c>
      <c r="AU215" s="155" t="s">
        <v>89</v>
      </c>
      <c r="AV215" s="13" t="s">
        <v>89</v>
      </c>
      <c r="AW215" s="13" t="s">
        <v>34</v>
      </c>
      <c r="AX215" s="13" t="s">
        <v>79</v>
      </c>
      <c r="AY215" s="155" t="s">
        <v>185</v>
      </c>
    </row>
    <row r="216" spans="2:65" s="14" customFormat="1" ht="10.199999999999999">
      <c r="B216" s="175"/>
      <c r="D216" s="148" t="s">
        <v>193</v>
      </c>
      <c r="E216" s="176" t="s">
        <v>1</v>
      </c>
      <c r="F216" s="177" t="s">
        <v>317</v>
      </c>
      <c r="H216" s="178">
        <v>5.24</v>
      </c>
      <c r="I216" s="179"/>
      <c r="L216" s="175"/>
      <c r="M216" s="180"/>
      <c r="T216" s="181"/>
      <c r="AT216" s="176" t="s">
        <v>193</v>
      </c>
      <c r="AU216" s="176" t="s">
        <v>89</v>
      </c>
      <c r="AV216" s="14" t="s">
        <v>191</v>
      </c>
      <c r="AW216" s="14" t="s">
        <v>34</v>
      </c>
      <c r="AX216" s="14" t="s">
        <v>87</v>
      </c>
      <c r="AY216" s="176" t="s">
        <v>185</v>
      </c>
    </row>
    <row r="217" spans="2:65" s="11" customFormat="1" ht="22.8" customHeight="1">
      <c r="B217" s="121"/>
      <c r="D217" s="122" t="s">
        <v>78</v>
      </c>
      <c r="E217" s="131" t="s">
        <v>318</v>
      </c>
      <c r="F217" s="131" t="s">
        <v>319</v>
      </c>
      <c r="I217" s="124"/>
      <c r="J217" s="132">
        <f>BK217</f>
        <v>0</v>
      </c>
      <c r="L217" s="121"/>
      <c r="M217" s="126"/>
      <c r="P217" s="127">
        <f>SUM(P218:P225)</f>
        <v>0</v>
      </c>
      <c r="R217" s="127">
        <f>SUM(R218:R225)</f>
        <v>0</v>
      </c>
      <c r="T217" s="128">
        <f>SUM(T218:T225)</f>
        <v>0</v>
      </c>
      <c r="AR217" s="122" t="s">
        <v>87</v>
      </c>
      <c r="AT217" s="129" t="s">
        <v>78</v>
      </c>
      <c r="AU217" s="129" t="s">
        <v>87</v>
      </c>
      <c r="AY217" s="122" t="s">
        <v>185</v>
      </c>
      <c r="BK217" s="130">
        <f>SUM(BK218:BK225)</f>
        <v>0</v>
      </c>
    </row>
    <row r="218" spans="2:65" s="1" customFormat="1" ht="33" customHeight="1">
      <c r="B218" s="31"/>
      <c r="C218" s="133" t="s">
        <v>320</v>
      </c>
      <c r="D218" s="133" t="s">
        <v>187</v>
      </c>
      <c r="E218" s="134" t="s">
        <v>321</v>
      </c>
      <c r="F218" s="135" t="s">
        <v>322</v>
      </c>
      <c r="G218" s="136" t="s">
        <v>323</v>
      </c>
      <c r="H218" s="137">
        <v>435.68599999999998</v>
      </c>
      <c r="I218" s="138"/>
      <c r="J218" s="139">
        <f>ROUND(I218*H218,2)</f>
        <v>0</v>
      </c>
      <c r="K218" s="140"/>
      <c r="L218" s="31"/>
      <c r="M218" s="141" t="s">
        <v>1</v>
      </c>
      <c r="N218" s="142" t="s">
        <v>44</v>
      </c>
      <c r="P218" s="143">
        <f>O218*H218</f>
        <v>0</v>
      </c>
      <c r="Q218" s="143">
        <v>0</v>
      </c>
      <c r="R218" s="143">
        <f>Q218*H218</f>
        <v>0</v>
      </c>
      <c r="S218" s="143">
        <v>0</v>
      </c>
      <c r="T218" s="144">
        <f>S218*H218</f>
        <v>0</v>
      </c>
      <c r="AR218" s="145" t="s">
        <v>191</v>
      </c>
      <c r="AT218" s="145" t="s">
        <v>187</v>
      </c>
      <c r="AU218" s="145" t="s">
        <v>89</v>
      </c>
      <c r="AY218" s="16" t="s">
        <v>185</v>
      </c>
      <c r="BE218" s="146">
        <f>IF(N218="základní",J218,0)</f>
        <v>0</v>
      </c>
      <c r="BF218" s="146">
        <f>IF(N218="snížená",J218,0)</f>
        <v>0</v>
      </c>
      <c r="BG218" s="146">
        <f>IF(N218="zákl. přenesená",J218,0)</f>
        <v>0</v>
      </c>
      <c r="BH218" s="146">
        <f>IF(N218="sníž. přenesená",J218,0)</f>
        <v>0</v>
      </c>
      <c r="BI218" s="146">
        <f>IF(N218="nulová",J218,0)</f>
        <v>0</v>
      </c>
      <c r="BJ218" s="16" t="s">
        <v>87</v>
      </c>
      <c r="BK218" s="146">
        <f>ROUND(I218*H218,2)</f>
        <v>0</v>
      </c>
      <c r="BL218" s="16" t="s">
        <v>191</v>
      </c>
      <c r="BM218" s="145" t="s">
        <v>324</v>
      </c>
    </row>
    <row r="219" spans="2:65" s="1" customFormat="1" ht="21.75" customHeight="1">
      <c r="B219" s="31"/>
      <c r="C219" s="133" t="s">
        <v>325</v>
      </c>
      <c r="D219" s="133" t="s">
        <v>187</v>
      </c>
      <c r="E219" s="134" t="s">
        <v>326</v>
      </c>
      <c r="F219" s="135" t="s">
        <v>327</v>
      </c>
      <c r="G219" s="136" t="s">
        <v>323</v>
      </c>
      <c r="H219" s="137">
        <v>3049.8020000000001</v>
      </c>
      <c r="I219" s="138"/>
      <c r="J219" s="139">
        <f>ROUND(I219*H219,2)</f>
        <v>0</v>
      </c>
      <c r="K219" s="140"/>
      <c r="L219" s="31"/>
      <c r="M219" s="141" t="s">
        <v>1</v>
      </c>
      <c r="N219" s="142" t="s">
        <v>44</v>
      </c>
      <c r="P219" s="143">
        <f>O219*H219</f>
        <v>0</v>
      </c>
      <c r="Q219" s="143">
        <v>0</v>
      </c>
      <c r="R219" s="143">
        <f>Q219*H219</f>
        <v>0</v>
      </c>
      <c r="S219" s="143">
        <v>0</v>
      </c>
      <c r="T219" s="144">
        <f>S219*H219</f>
        <v>0</v>
      </c>
      <c r="AR219" s="145" t="s">
        <v>191</v>
      </c>
      <c r="AT219" s="145" t="s">
        <v>187</v>
      </c>
      <c r="AU219" s="145" t="s">
        <v>89</v>
      </c>
      <c r="AY219" s="16" t="s">
        <v>185</v>
      </c>
      <c r="BE219" s="146">
        <f>IF(N219="základní",J219,0)</f>
        <v>0</v>
      </c>
      <c r="BF219" s="146">
        <f>IF(N219="snížená",J219,0)</f>
        <v>0</v>
      </c>
      <c r="BG219" s="146">
        <f>IF(N219="zákl. přenesená",J219,0)</f>
        <v>0</v>
      </c>
      <c r="BH219" s="146">
        <f>IF(N219="sníž. přenesená",J219,0)</f>
        <v>0</v>
      </c>
      <c r="BI219" s="146">
        <f>IF(N219="nulová",J219,0)</f>
        <v>0</v>
      </c>
      <c r="BJ219" s="16" t="s">
        <v>87</v>
      </c>
      <c r="BK219" s="146">
        <f>ROUND(I219*H219,2)</f>
        <v>0</v>
      </c>
      <c r="BL219" s="16" t="s">
        <v>191</v>
      </c>
      <c r="BM219" s="145" t="s">
        <v>328</v>
      </c>
    </row>
    <row r="220" spans="2:65" s="13" customFormat="1" ht="10.199999999999999">
      <c r="B220" s="154"/>
      <c r="D220" s="148" t="s">
        <v>193</v>
      </c>
      <c r="F220" s="156" t="s">
        <v>329</v>
      </c>
      <c r="H220" s="157">
        <v>3049.8020000000001</v>
      </c>
      <c r="I220" s="158"/>
      <c r="L220" s="154"/>
      <c r="M220" s="159"/>
      <c r="T220" s="160"/>
      <c r="AT220" s="155" t="s">
        <v>193</v>
      </c>
      <c r="AU220" s="155" t="s">
        <v>89</v>
      </c>
      <c r="AV220" s="13" t="s">
        <v>89</v>
      </c>
      <c r="AW220" s="13" t="s">
        <v>4</v>
      </c>
      <c r="AX220" s="13" t="s">
        <v>87</v>
      </c>
      <c r="AY220" s="155" t="s">
        <v>185</v>
      </c>
    </row>
    <row r="221" spans="2:65" s="1" customFormat="1" ht="16.5" customHeight="1">
      <c r="B221" s="31"/>
      <c r="C221" s="133" t="s">
        <v>330</v>
      </c>
      <c r="D221" s="133" t="s">
        <v>187</v>
      </c>
      <c r="E221" s="134" t="s">
        <v>331</v>
      </c>
      <c r="F221" s="135" t="s">
        <v>332</v>
      </c>
      <c r="G221" s="136" t="s">
        <v>323</v>
      </c>
      <c r="H221" s="137">
        <v>435.68599999999998</v>
      </c>
      <c r="I221" s="138"/>
      <c r="J221" s="139">
        <f>ROUND(I221*H221,2)</f>
        <v>0</v>
      </c>
      <c r="K221" s="140"/>
      <c r="L221" s="31"/>
      <c r="M221" s="141" t="s">
        <v>1</v>
      </c>
      <c r="N221" s="142" t="s">
        <v>44</v>
      </c>
      <c r="P221" s="143">
        <f>O221*H221</f>
        <v>0</v>
      </c>
      <c r="Q221" s="143">
        <v>0</v>
      </c>
      <c r="R221" s="143">
        <f>Q221*H221</f>
        <v>0</v>
      </c>
      <c r="S221" s="143">
        <v>0</v>
      </c>
      <c r="T221" s="144">
        <f>S221*H221</f>
        <v>0</v>
      </c>
      <c r="AR221" s="145" t="s">
        <v>191</v>
      </c>
      <c r="AT221" s="145" t="s">
        <v>187</v>
      </c>
      <c r="AU221" s="145" t="s">
        <v>89</v>
      </c>
      <c r="AY221" s="16" t="s">
        <v>185</v>
      </c>
      <c r="BE221" s="146">
        <f>IF(N221="základní",J221,0)</f>
        <v>0</v>
      </c>
      <c r="BF221" s="146">
        <f>IF(N221="snížená",J221,0)</f>
        <v>0</v>
      </c>
      <c r="BG221" s="146">
        <f>IF(N221="zákl. přenesená",J221,0)</f>
        <v>0</v>
      </c>
      <c r="BH221" s="146">
        <f>IF(N221="sníž. přenesená",J221,0)</f>
        <v>0</v>
      </c>
      <c r="BI221" s="146">
        <f>IF(N221="nulová",J221,0)</f>
        <v>0</v>
      </c>
      <c r="BJ221" s="16" t="s">
        <v>87</v>
      </c>
      <c r="BK221" s="146">
        <f>ROUND(I221*H221,2)</f>
        <v>0</v>
      </c>
      <c r="BL221" s="16" t="s">
        <v>191</v>
      </c>
      <c r="BM221" s="145" t="s">
        <v>333</v>
      </c>
    </row>
    <row r="222" spans="2:65" s="1" customFormat="1" ht="37.799999999999997" customHeight="1">
      <c r="B222" s="31"/>
      <c r="C222" s="133" t="s">
        <v>334</v>
      </c>
      <c r="D222" s="133" t="s">
        <v>187</v>
      </c>
      <c r="E222" s="134" t="s">
        <v>335</v>
      </c>
      <c r="F222" s="135" t="s">
        <v>336</v>
      </c>
      <c r="G222" s="136" t="s">
        <v>323</v>
      </c>
      <c r="H222" s="137">
        <v>183.88</v>
      </c>
      <c r="I222" s="138"/>
      <c r="J222" s="139">
        <f>ROUND(I222*H222,2)</f>
        <v>0</v>
      </c>
      <c r="K222" s="140"/>
      <c r="L222" s="31"/>
      <c r="M222" s="141" t="s">
        <v>1</v>
      </c>
      <c r="N222" s="142" t="s">
        <v>44</v>
      </c>
      <c r="P222" s="143">
        <f>O222*H222</f>
        <v>0</v>
      </c>
      <c r="Q222" s="143">
        <v>0</v>
      </c>
      <c r="R222" s="143">
        <f>Q222*H222</f>
        <v>0</v>
      </c>
      <c r="S222" s="143">
        <v>0</v>
      </c>
      <c r="T222" s="144">
        <f>S222*H222</f>
        <v>0</v>
      </c>
      <c r="AR222" s="145" t="s">
        <v>191</v>
      </c>
      <c r="AT222" s="145" t="s">
        <v>187</v>
      </c>
      <c r="AU222" s="145" t="s">
        <v>89</v>
      </c>
      <c r="AY222" s="16" t="s">
        <v>185</v>
      </c>
      <c r="BE222" s="146">
        <f>IF(N222="základní",J222,0)</f>
        <v>0</v>
      </c>
      <c r="BF222" s="146">
        <f>IF(N222="snížená",J222,0)</f>
        <v>0</v>
      </c>
      <c r="BG222" s="146">
        <f>IF(N222="zákl. přenesená",J222,0)</f>
        <v>0</v>
      </c>
      <c r="BH222" s="146">
        <f>IF(N222="sníž. přenesená",J222,0)</f>
        <v>0</v>
      </c>
      <c r="BI222" s="146">
        <f>IF(N222="nulová",J222,0)</f>
        <v>0</v>
      </c>
      <c r="BJ222" s="16" t="s">
        <v>87</v>
      </c>
      <c r="BK222" s="146">
        <f>ROUND(I222*H222,2)</f>
        <v>0</v>
      </c>
      <c r="BL222" s="16" t="s">
        <v>191</v>
      </c>
      <c r="BM222" s="145" t="s">
        <v>337</v>
      </c>
    </row>
    <row r="223" spans="2:65" s="13" customFormat="1" ht="10.199999999999999">
      <c r="B223" s="154"/>
      <c r="D223" s="148" t="s">
        <v>193</v>
      </c>
      <c r="E223" s="155" t="s">
        <v>1</v>
      </c>
      <c r="F223" s="156" t="s">
        <v>338</v>
      </c>
      <c r="H223" s="157">
        <v>183.88</v>
      </c>
      <c r="I223" s="158"/>
      <c r="L223" s="154"/>
      <c r="M223" s="159"/>
      <c r="T223" s="160"/>
      <c r="AT223" s="155" t="s">
        <v>193</v>
      </c>
      <c r="AU223" s="155" t="s">
        <v>89</v>
      </c>
      <c r="AV223" s="13" t="s">
        <v>89</v>
      </c>
      <c r="AW223" s="13" t="s">
        <v>34</v>
      </c>
      <c r="AX223" s="13" t="s">
        <v>87</v>
      </c>
      <c r="AY223" s="155" t="s">
        <v>185</v>
      </c>
    </row>
    <row r="224" spans="2:65" s="1" customFormat="1" ht="44.25" customHeight="1">
      <c r="B224" s="31"/>
      <c r="C224" s="133" t="s">
        <v>339</v>
      </c>
      <c r="D224" s="133" t="s">
        <v>187</v>
      </c>
      <c r="E224" s="134" t="s">
        <v>340</v>
      </c>
      <c r="F224" s="135" t="s">
        <v>341</v>
      </c>
      <c r="G224" s="136" t="s">
        <v>323</v>
      </c>
      <c r="H224" s="137">
        <v>251.80600000000001</v>
      </c>
      <c r="I224" s="138"/>
      <c r="J224" s="139">
        <f>ROUND(I224*H224,2)</f>
        <v>0</v>
      </c>
      <c r="K224" s="140"/>
      <c r="L224" s="31"/>
      <c r="M224" s="141" t="s">
        <v>1</v>
      </c>
      <c r="N224" s="142" t="s">
        <v>44</v>
      </c>
      <c r="P224" s="143">
        <f>O224*H224</f>
        <v>0</v>
      </c>
      <c r="Q224" s="143">
        <v>0</v>
      </c>
      <c r="R224" s="143">
        <f>Q224*H224</f>
        <v>0</v>
      </c>
      <c r="S224" s="143">
        <v>0</v>
      </c>
      <c r="T224" s="144">
        <f>S224*H224</f>
        <v>0</v>
      </c>
      <c r="AR224" s="145" t="s">
        <v>191</v>
      </c>
      <c r="AT224" s="145" t="s">
        <v>187</v>
      </c>
      <c r="AU224" s="145" t="s">
        <v>89</v>
      </c>
      <c r="AY224" s="16" t="s">
        <v>185</v>
      </c>
      <c r="BE224" s="146">
        <f>IF(N224="základní",J224,0)</f>
        <v>0</v>
      </c>
      <c r="BF224" s="146">
        <f>IF(N224="snížená",J224,0)</f>
        <v>0</v>
      </c>
      <c r="BG224" s="146">
        <f>IF(N224="zákl. přenesená",J224,0)</f>
        <v>0</v>
      </c>
      <c r="BH224" s="146">
        <f>IF(N224="sníž. přenesená",J224,0)</f>
        <v>0</v>
      </c>
      <c r="BI224" s="146">
        <f>IF(N224="nulová",J224,0)</f>
        <v>0</v>
      </c>
      <c r="BJ224" s="16" t="s">
        <v>87</v>
      </c>
      <c r="BK224" s="146">
        <f>ROUND(I224*H224,2)</f>
        <v>0</v>
      </c>
      <c r="BL224" s="16" t="s">
        <v>191</v>
      </c>
      <c r="BM224" s="145" t="s">
        <v>342</v>
      </c>
    </row>
    <row r="225" spans="2:65" s="13" customFormat="1" ht="10.199999999999999">
      <c r="B225" s="154"/>
      <c r="D225" s="148" t="s">
        <v>193</v>
      </c>
      <c r="E225" s="155" t="s">
        <v>1</v>
      </c>
      <c r="F225" s="156" t="s">
        <v>343</v>
      </c>
      <c r="H225" s="157">
        <v>251.80600000000001</v>
      </c>
      <c r="I225" s="158"/>
      <c r="L225" s="154"/>
      <c r="M225" s="159"/>
      <c r="T225" s="160"/>
      <c r="AT225" s="155" t="s">
        <v>193</v>
      </c>
      <c r="AU225" s="155" t="s">
        <v>89</v>
      </c>
      <c r="AV225" s="13" t="s">
        <v>89</v>
      </c>
      <c r="AW225" s="13" t="s">
        <v>34</v>
      </c>
      <c r="AX225" s="13" t="s">
        <v>87</v>
      </c>
      <c r="AY225" s="155" t="s">
        <v>185</v>
      </c>
    </row>
    <row r="226" spans="2:65" s="11" customFormat="1" ht="22.8" customHeight="1">
      <c r="B226" s="121"/>
      <c r="D226" s="122" t="s">
        <v>78</v>
      </c>
      <c r="E226" s="131" t="s">
        <v>344</v>
      </c>
      <c r="F226" s="131" t="s">
        <v>345</v>
      </c>
      <c r="I226" s="124"/>
      <c r="J226" s="132">
        <f>BK226</f>
        <v>0</v>
      </c>
      <c r="L226" s="121"/>
      <c r="M226" s="126"/>
      <c r="P226" s="127">
        <f>P227</f>
        <v>0</v>
      </c>
      <c r="R226" s="127">
        <f>R227</f>
        <v>0</v>
      </c>
      <c r="T226" s="128">
        <f>T227</f>
        <v>0</v>
      </c>
      <c r="AR226" s="122" t="s">
        <v>87</v>
      </c>
      <c r="AT226" s="129" t="s">
        <v>78</v>
      </c>
      <c r="AU226" s="129" t="s">
        <v>87</v>
      </c>
      <c r="AY226" s="122" t="s">
        <v>185</v>
      </c>
      <c r="BK226" s="130">
        <f>BK227</f>
        <v>0</v>
      </c>
    </row>
    <row r="227" spans="2:65" s="1" customFormat="1" ht="24.15" customHeight="1">
      <c r="B227" s="31"/>
      <c r="C227" s="133" t="s">
        <v>346</v>
      </c>
      <c r="D227" s="133" t="s">
        <v>187</v>
      </c>
      <c r="E227" s="134" t="s">
        <v>347</v>
      </c>
      <c r="F227" s="135" t="s">
        <v>348</v>
      </c>
      <c r="G227" s="136" t="s">
        <v>323</v>
      </c>
      <c r="H227" s="137">
        <v>228.50800000000001</v>
      </c>
      <c r="I227" s="138"/>
      <c r="J227" s="139">
        <f>ROUND(I227*H227,2)</f>
        <v>0</v>
      </c>
      <c r="K227" s="140"/>
      <c r="L227" s="31"/>
      <c r="M227" s="141" t="s">
        <v>1</v>
      </c>
      <c r="N227" s="142" t="s">
        <v>44</v>
      </c>
      <c r="P227" s="143">
        <f>O227*H227</f>
        <v>0</v>
      </c>
      <c r="Q227" s="143">
        <v>0</v>
      </c>
      <c r="R227" s="143">
        <f>Q227*H227</f>
        <v>0</v>
      </c>
      <c r="S227" s="143">
        <v>0</v>
      </c>
      <c r="T227" s="144">
        <f>S227*H227</f>
        <v>0</v>
      </c>
      <c r="AR227" s="145" t="s">
        <v>191</v>
      </c>
      <c r="AT227" s="145" t="s">
        <v>187</v>
      </c>
      <c r="AU227" s="145" t="s">
        <v>89</v>
      </c>
      <c r="AY227" s="16" t="s">
        <v>185</v>
      </c>
      <c r="BE227" s="146">
        <f>IF(N227="základní",J227,0)</f>
        <v>0</v>
      </c>
      <c r="BF227" s="146">
        <f>IF(N227="snížená",J227,0)</f>
        <v>0</v>
      </c>
      <c r="BG227" s="146">
        <f>IF(N227="zákl. přenesená",J227,0)</f>
        <v>0</v>
      </c>
      <c r="BH227" s="146">
        <f>IF(N227="sníž. přenesená",J227,0)</f>
        <v>0</v>
      </c>
      <c r="BI227" s="146">
        <f>IF(N227="nulová",J227,0)</f>
        <v>0</v>
      </c>
      <c r="BJ227" s="16" t="s">
        <v>87</v>
      </c>
      <c r="BK227" s="146">
        <f>ROUND(I227*H227,2)</f>
        <v>0</v>
      </c>
      <c r="BL227" s="16" t="s">
        <v>191</v>
      </c>
      <c r="BM227" s="145" t="s">
        <v>349</v>
      </c>
    </row>
    <row r="228" spans="2:65" s="11" customFormat="1" ht="25.95" customHeight="1">
      <c r="B228" s="121"/>
      <c r="D228" s="122" t="s">
        <v>78</v>
      </c>
      <c r="E228" s="123" t="s">
        <v>350</v>
      </c>
      <c r="F228" s="123" t="s">
        <v>351</v>
      </c>
      <c r="I228" s="124"/>
      <c r="J228" s="125">
        <f>BK228</f>
        <v>0</v>
      </c>
      <c r="L228" s="121"/>
      <c r="M228" s="126"/>
      <c r="P228" s="127">
        <f>P229</f>
        <v>0</v>
      </c>
      <c r="R228" s="127">
        <f>R229</f>
        <v>1.3356660000000001E-2</v>
      </c>
      <c r="T228" s="128">
        <f>T229</f>
        <v>0</v>
      </c>
      <c r="AR228" s="122" t="s">
        <v>89</v>
      </c>
      <c r="AT228" s="129" t="s">
        <v>78</v>
      </c>
      <c r="AU228" s="129" t="s">
        <v>79</v>
      </c>
      <c r="AY228" s="122" t="s">
        <v>185</v>
      </c>
      <c r="BK228" s="130">
        <f>BK229</f>
        <v>0</v>
      </c>
    </row>
    <row r="229" spans="2:65" s="11" customFormat="1" ht="22.8" customHeight="1">
      <c r="B229" s="121"/>
      <c r="D229" s="122" t="s">
        <v>78</v>
      </c>
      <c r="E229" s="131" t="s">
        <v>352</v>
      </c>
      <c r="F229" s="131" t="s">
        <v>353</v>
      </c>
      <c r="I229" s="124"/>
      <c r="J229" s="132">
        <f>BK229</f>
        <v>0</v>
      </c>
      <c r="L229" s="121"/>
      <c r="M229" s="126"/>
      <c r="P229" s="127">
        <f>SUM(P230:P236)</f>
        <v>0</v>
      </c>
      <c r="R229" s="127">
        <f>SUM(R230:R236)</f>
        <v>1.3356660000000001E-2</v>
      </c>
      <c r="T229" s="128">
        <f>SUM(T230:T236)</f>
        <v>0</v>
      </c>
      <c r="AR229" s="122" t="s">
        <v>89</v>
      </c>
      <c r="AT229" s="129" t="s">
        <v>78</v>
      </c>
      <c r="AU229" s="129" t="s">
        <v>87</v>
      </c>
      <c r="AY229" s="122" t="s">
        <v>185</v>
      </c>
      <c r="BK229" s="130">
        <f>SUM(BK230:BK236)</f>
        <v>0</v>
      </c>
    </row>
    <row r="230" spans="2:65" s="1" customFormat="1" ht="24.15" customHeight="1">
      <c r="B230" s="31"/>
      <c r="C230" s="133" t="s">
        <v>354</v>
      </c>
      <c r="D230" s="133" t="s">
        <v>187</v>
      </c>
      <c r="E230" s="134" t="s">
        <v>355</v>
      </c>
      <c r="F230" s="135" t="s">
        <v>356</v>
      </c>
      <c r="G230" s="136" t="s">
        <v>190</v>
      </c>
      <c r="H230" s="137">
        <v>32.874000000000002</v>
      </c>
      <c r="I230" s="138"/>
      <c r="J230" s="139">
        <f>ROUND(I230*H230,2)</f>
        <v>0</v>
      </c>
      <c r="K230" s="140"/>
      <c r="L230" s="31"/>
      <c r="M230" s="141" t="s">
        <v>1</v>
      </c>
      <c r="N230" s="142" t="s">
        <v>44</v>
      </c>
      <c r="P230" s="143">
        <f>O230*H230</f>
        <v>0</v>
      </c>
      <c r="Q230" s="143">
        <v>4.0000000000000003E-5</v>
      </c>
      <c r="R230" s="143">
        <f>Q230*H230</f>
        <v>1.3149600000000002E-3</v>
      </c>
      <c r="S230" s="143">
        <v>0</v>
      </c>
      <c r="T230" s="144">
        <f>S230*H230</f>
        <v>0</v>
      </c>
      <c r="AR230" s="145" t="s">
        <v>264</v>
      </c>
      <c r="AT230" s="145" t="s">
        <v>187</v>
      </c>
      <c r="AU230" s="145" t="s">
        <v>89</v>
      </c>
      <c r="AY230" s="16" t="s">
        <v>185</v>
      </c>
      <c r="BE230" s="146">
        <f>IF(N230="základní",J230,0)</f>
        <v>0</v>
      </c>
      <c r="BF230" s="146">
        <f>IF(N230="snížená",J230,0)</f>
        <v>0</v>
      </c>
      <c r="BG230" s="146">
        <f>IF(N230="zákl. přenesená",J230,0)</f>
        <v>0</v>
      </c>
      <c r="BH230" s="146">
        <f>IF(N230="sníž. přenesená",J230,0)</f>
        <v>0</v>
      </c>
      <c r="BI230" s="146">
        <f>IF(N230="nulová",J230,0)</f>
        <v>0</v>
      </c>
      <c r="BJ230" s="16" t="s">
        <v>87</v>
      </c>
      <c r="BK230" s="146">
        <f>ROUND(I230*H230,2)</f>
        <v>0</v>
      </c>
      <c r="BL230" s="16" t="s">
        <v>264</v>
      </c>
      <c r="BM230" s="145" t="s">
        <v>357</v>
      </c>
    </row>
    <row r="231" spans="2:65" s="12" customFormat="1" ht="10.199999999999999">
      <c r="B231" s="147"/>
      <c r="D231" s="148" t="s">
        <v>193</v>
      </c>
      <c r="E231" s="149" t="s">
        <v>1</v>
      </c>
      <c r="F231" s="150" t="s">
        <v>194</v>
      </c>
      <c r="H231" s="149" t="s">
        <v>1</v>
      </c>
      <c r="I231" s="151"/>
      <c r="L231" s="147"/>
      <c r="M231" s="152"/>
      <c r="T231" s="153"/>
      <c r="AT231" s="149" t="s">
        <v>193</v>
      </c>
      <c r="AU231" s="149" t="s">
        <v>89</v>
      </c>
      <c r="AV231" s="12" t="s">
        <v>87</v>
      </c>
      <c r="AW231" s="12" t="s">
        <v>34</v>
      </c>
      <c r="AX231" s="12" t="s">
        <v>79</v>
      </c>
      <c r="AY231" s="149" t="s">
        <v>185</v>
      </c>
    </row>
    <row r="232" spans="2:65" s="12" customFormat="1" ht="10.199999999999999">
      <c r="B232" s="147"/>
      <c r="D232" s="148" t="s">
        <v>193</v>
      </c>
      <c r="E232" s="149" t="s">
        <v>1</v>
      </c>
      <c r="F232" s="150" t="s">
        <v>358</v>
      </c>
      <c r="H232" s="149" t="s">
        <v>1</v>
      </c>
      <c r="I232" s="151"/>
      <c r="L232" s="147"/>
      <c r="M232" s="152"/>
      <c r="T232" s="153"/>
      <c r="AT232" s="149" t="s">
        <v>193</v>
      </c>
      <c r="AU232" s="149" t="s">
        <v>89</v>
      </c>
      <c r="AV232" s="12" t="s">
        <v>87</v>
      </c>
      <c r="AW232" s="12" t="s">
        <v>34</v>
      </c>
      <c r="AX232" s="12" t="s">
        <v>79</v>
      </c>
      <c r="AY232" s="149" t="s">
        <v>185</v>
      </c>
    </row>
    <row r="233" spans="2:65" s="13" customFormat="1" ht="10.199999999999999">
      <c r="B233" s="154"/>
      <c r="D233" s="148" t="s">
        <v>193</v>
      </c>
      <c r="E233" s="155" t="s">
        <v>1</v>
      </c>
      <c r="F233" s="156" t="s">
        <v>154</v>
      </c>
      <c r="H233" s="157">
        <v>32.874000000000002</v>
      </c>
      <c r="I233" s="158"/>
      <c r="L233" s="154"/>
      <c r="M233" s="159"/>
      <c r="T233" s="160"/>
      <c r="AT233" s="155" t="s">
        <v>193</v>
      </c>
      <c r="AU233" s="155" t="s">
        <v>89</v>
      </c>
      <c r="AV233" s="13" t="s">
        <v>89</v>
      </c>
      <c r="AW233" s="13" t="s">
        <v>34</v>
      </c>
      <c r="AX233" s="13" t="s">
        <v>87</v>
      </c>
      <c r="AY233" s="155" t="s">
        <v>185</v>
      </c>
    </row>
    <row r="234" spans="2:65" s="1" customFormat="1" ht="24.15" customHeight="1">
      <c r="B234" s="31"/>
      <c r="C234" s="161" t="s">
        <v>359</v>
      </c>
      <c r="D234" s="161" t="s">
        <v>247</v>
      </c>
      <c r="E234" s="162" t="s">
        <v>360</v>
      </c>
      <c r="F234" s="163" t="s">
        <v>361</v>
      </c>
      <c r="G234" s="164" t="s">
        <v>190</v>
      </c>
      <c r="H234" s="165">
        <v>40.139000000000003</v>
      </c>
      <c r="I234" s="166"/>
      <c r="J234" s="167">
        <f>ROUND(I234*H234,2)</f>
        <v>0</v>
      </c>
      <c r="K234" s="168"/>
      <c r="L234" s="169"/>
      <c r="M234" s="170" t="s">
        <v>1</v>
      </c>
      <c r="N234" s="171" t="s">
        <v>44</v>
      </c>
      <c r="P234" s="143">
        <f>O234*H234</f>
        <v>0</v>
      </c>
      <c r="Q234" s="143">
        <v>2.9999999999999997E-4</v>
      </c>
      <c r="R234" s="143">
        <f>Q234*H234</f>
        <v>1.2041700000000001E-2</v>
      </c>
      <c r="S234" s="143">
        <v>0</v>
      </c>
      <c r="T234" s="144">
        <f>S234*H234</f>
        <v>0</v>
      </c>
      <c r="AR234" s="145" t="s">
        <v>354</v>
      </c>
      <c r="AT234" s="145" t="s">
        <v>247</v>
      </c>
      <c r="AU234" s="145" t="s">
        <v>89</v>
      </c>
      <c r="AY234" s="16" t="s">
        <v>185</v>
      </c>
      <c r="BE234" s="146">
        <f>IF(N234="základní",J234,0)</f>
        <v>0</v>
      </c>
      <c r="BF234" s="146">
        <f>IF(N234="snížená",J234,0)</f>
        <v>0</v>
      </c>
      <c r="BG234" s="146">
        <f>IF(N234="zákl. přenesená",J234,0)</f>
        <v>0</v>
      </c>
      <c r="BH234" s="146">
        <f>IF(N234="sníž. přenesená",J234,0)</f>
        <v>0</v>
      </c>
      <c r="BI234" s="146">
        <f>IF(N234="nulová",J234,0)</f>
        <v>0</v>
      </c>
      <c r="BJ234" s="16" t="s">
        <v>87</v>
      </c>
      <c r="BK234" s="146">
        <f>ROUND(I234*H234,2)</f>
        <v>0</v>
      </c>
      <c r="BL234" s="16" t="s">
        <v>264</v>
      </c>
      <c r="BM234" s="145" t="s">
        <v>362</v>
      </c>
    </row>
    <row r="235" spans="2:65" s="13" customFormat="1" ht="10.199999999999999">
      <c r="B235" s="154"/>
      <c r="D235" s="148" t="s">
        <v>193</v>
      </c>
      <c r="F235" s="156" t="s">
        <v>363</v>
      </c>
      <c r="H235" s="157">
        <v>40.139000000000003</v>
      </c>
      <c r="I235" s="158"/>
      <c r="L235" s="154"/>
      <c r="M235" s="159"/>
      <c r="T235" s="160"/>
      <c r="AT235" s="155" t="s">
        <v>193</v>
      </c>
      <c r="AU235" s="155" t="s">
        <v>89</v>
      </c>
      <c r="AV235" s="13" t="s">
        <v>89</v>
      </c>
      <c r="AW235" s="13" t="s">
        <v>4</v>
      </c>
      <c r="AX235" s="13" t="s">
        <v>87</v>
      </c>
      <c r="AY235" s="155" t="s">
        <v>185</v>
      </c>
    </row>
    <row r="236" spans="2:65" s="1" customFormat="1" ht="24.15" customHeight="1">
      <c r="B236" s="31"/>
      <c r="C236" s="133" t="s">
        <v>364</v>
      </c>
      <c r="D236" s="133" t="s">
        <v>187</v>
      </c>
      <c r="E236" s="134" t="s">
        <v>365</v>
      </c>
      <c r="F236" s="135" t="s">
        <v>366</v>
      </c>
      <c r="G236" s="136" t="s">
        <v>367</v>
      </c>
      <c r="H236" s="182"/>
      <c r="I236" s="138"/>
      <c r="J236" s="139">
        <f>ROUND(I236*H236,2)</f>
        <v>0</v>
      </c>
      <c r="K236" s="140"/>
      <c r="L236" s="31"/>
      <c r="M236" s="183" t="s">
        <v>1</v>
      </c>
      <c r="N236" s="184" t="s">
        <v>44</v>
      </c>
      <c r="O236" s="185"/>
      <c r="P236" s="186">
        <f>O236*H236</f>
        <v>0</v>
      </c>
      <c r="Q236" s="186">
        <v>0</v>
      </c>
      <c r="R236" s="186">
        <f>Q236*H236</f>
        <v>0</v>
      </c>
      <c r="S236" s="186">
        <v>0</v>
      </c>
      <c r="T236" s="187">
        <f>S236*H236</f>
        <v>0</v>
      </c>
      <c r="AR236" s="145" t="s">
        <v>264</v>
      </c>
      <c r="AT236" s="145" t="s">
        <v>187</v>
      </c>
      <c r="AU236" s="145" t="s">
        <v>89</v>
      </c>
      <c r="AY236" s="16" t="s">
        <v>185</v>
      </c>
      <c r="BE236" s="146">
        <f>IF(N236="základní",J236,0)</f>
        <v>0</v>
      </c>
      <c r="BF236" s="146">
        <f>IF(N236="snížená",J236,0)</f>
        <v>0</v>
      </c>
      <c r="BG236" s="146">
        <f>IF(N236="zákl. přenesená",J236,0)</f>
        <v>0</v>
      </c>
      <c r="BH236" s="146">
        <f>IF(N236="sníž. přenesená",J236,0)</f>
        <v>0</v>
      </c>
      <c r="BI236" s="146">
        <f>IF(N236="nulová",J236,0)</f>
        <v>0</v>
      </c>
      <c r="BJ236" s="16" t="s">
        <v>87</v>
      </c>
      <c r="BK236" s="146">
        <f>ROUND(I236*H236,2)</f>
        <v>0</v>
      </c>
      <c r="BL236" s="16" t="s">
        <v>264</v>
      </c>
      <c r="BM236" s="145" t="s">
        <v>368</v>
      </c>
    </row>
    <row r="237" spans="2:65" s="1" customFormat="1" ht="6.9" customHeight="1">
      <c r="B237" s="43"/>
      <c r="C237" s="44"/>
      <c r="D237" s="44"/>
      <c r="E237" s="44"/>
      <c r="F237" s="44"/>
      <c r="G237" s="44"/>
      <c r="H237" s="44"/>
      <c r="I237" s="44"/>
      <c r="J237" s="44"/>
      <c r="K237" s="44"/>
      <c r="L237" s="31"/>
    </row>
  </sheetData>
  <sheetProtection algorithmName="SHA-512" hashValue="2bJaqiYv0c9ouP+zit3QinsrN0ZKEBa20q2+4baoSZWOUIB7XWtuSDmfTvOpCW8uQnG5J1ybsiFEXEtSagwU0w==" saltValue="BA2/R1Ucs1Rm4/MjY1wfLF1yEzpdiOvkYovD/VvAk5uZ3jrUkkkTHqFdwgGZf9ToozrJIMAyb2cNJE+ltEfOhg==" spinCount="100000" sheet="1" objects="1" scenarios="1" formatColumns="0" formatRows="0" autoFilter="0"/>
  <autoFilter ref="C123:K236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6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6" t="s">
        <v>92</v>
      </c>
      <c r="AZ2" s="87" t="s">
        <v>113</v>
      </c>
      <c r="BA2" s="87" t="s">
        <v>369</v>
      </c>
      <c r="BB2" s="87" t="s">
        <v>1</v>
      </c>
      <c r="BC2" s="87" t="s">
        <v>370</v>
      </c>
      <c r="BD2" s="87" t="s">
        <v>105</v>
      </c>
    </row>
    <row r="3" spans="2:5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  <c r="AZ3" s="87" t="s">
        <v>116</v>
      </c>
      <c r="BA3" s="87" t="s">
        <v>371</v>
      </c>
      <c r="BB3" s="87" t="s">
        <v>1</v>
      </c>
      <c r="BC3" s="87" t="s">
        <v>372</v>
      </c>
      <c r="BD3" s="87" t="s">
        <v>105</v>
      </c>
    </row>
    <row r="4" spans="2:56" ht="24.9" customHeight="1">
      <c r="B4" s="19"/>
      <c r="D4" s="20" t="s">
        <v>109</v>
      </c>
      <c r="L4" s="19"/>
      <c r="M4" s="88" t="s">
        <v>10</v>
      </c>
      <c r="AT4" s="16" t="s">
        <v>4</v>
      </c>
      <c r="AZ4" s="87" t="s">
        <v>119</v>
      </c>
      <c r="BA4" s="87" t="s">
        <v>373</v>
      </c>
      <c r="BB4" s="87" t="s">
        <v>1</v>
      </c>
      <c r="BC4" s="87" t="s">
        <v>374</v>
      </c>
      <c r="BD4" s="87" t="s">
        <v>105</v>
      </c>
    </row>
    <row r="5" spans="2:56" ht="6.9" customHeight="1">
      <c r="B5" s="19"/>
      <c r="L5" s="19"/>
      <c r="AZ5" s="87" t="s">
        <v>123</v>
      </c>
      <c r="BA5" s="87" t="s">
        <v>375</v>
      </c>
      <c r="BB5" s="87" t="s">
        <v>1</v>
      </c>
      <c r="BC5" s="87" t="s">
        <v>376</v>
      </c>
      <c r="BD5" s="87" t="s">
        <v>105</v>
      </c>
    </row>
    <row r="6" spans="2:56" ht="12" customHeight="1">
      <c r="B6" s="19"/>
      <c r="D6" s="26" t="s">
        <v>16</v>
      </c>
      <c r="L6" s="19"/>
      <c r="AZ6" s="87" t="s">
        <v>133</v>
      </c>
      <c r="BA6" s="87" t="s">
        <v>377</v>
      </c>
      <c r="BB6" s="87" t="s">
        <v>1</v>
      </c>
      <c r="BC6" s="87" t="s">
        <v>378</v>
      </c>
      <c r="BD6" s="87" t="s">
        <v>105</v>
      </c>
    </row>
    <row r="7" spans="2:56" ht="16.5" customHeight="1">
      <c r="B7" s="19"/>
      <c r="E7" s="237" t="str">
        <f>'Rekapitulace stavby'!K6</f>
        <v>Revitalizace prostoru před domem služeb Bolatice</v>
      </c>
      <c r="F7" s="238"/>
      <c r="G7" s="238"/>
      <c r="H7" s="238"/>
      <c r="L7" s="19"/>
      <c r="AZ7" s="87" t="s">
        <v>136</v>
      </c>
      <c r="BA7" s="87" t="s">
        <v>379</v>
      </c>
      <c r="BB7" s="87" t="s">
        <v>1</v>
      </c>
      <c r="BC7" s="87" t="s">
        <v>380</v>
      </c>
      <c r="BD7" s="87" t="s">
        <v>105</v>
      </c>
    </row>
    <row r="8" spans="2:56" s="1" customFormat="1" ht="12" customHeight="1">
      <c r="B8" s="31"/>
      <c r="D8" s="26" t="s">
        <v>122</v>
      </c>
      <c r="L8" s="31"/>
      <c r="AZ8" s="87" t="s">
        <v>139</v>
      </c>
      <c r="BA8" s="87" t="s">
        <v>381</v>
      </c>
      <c r="BB8" s="87" t="s">
        <v>1</v>
      </c>
      <c r="BC8" s="87" t="s">
        <v>382</v>
      </c>
      <c r="BD8" s="87" t="s">
        <v>105</v>
      </c>
    </row>
    <row r="9" spans="2:56" s="1" customFormat="1" ht="16.5" customHeight="1">
      <c r="B9" s="31"/>
      <c r="E9" s="199" t="s">
        <v>383</v>
      </c>
      <c r="F9" s="239"/>
      <c r="G9" s="239"/>
      <c r="H9" s="239"/>
      <c r="L9" s="31"/>
      <c r="AZ9" s="87" t="s">
        <v>142</v>
      </c>
      <c r="BA9" s="87" t="s">
        <v>384</v>
      </c>
      <c r="BB9" s="87" t="s">
        <v>1</v>
      </c>
      <c r="BC9" s="87" t="s">
        <v>385</v>
      </c>
      <c r="BD9" s="87" t="s">
        <v>105</v>
      </c>
    </row>
    <row r="10" spans="2:56" s="1" customFormat="1" ht="10.199999999999999">
      <c r="B10" s="31"/>
      <c r="L10" s="31"/>
      <c r="AZ10" s="87" t="s">
        <v>145</v>
      </c>
      <c r="BA10" s="87" t="s">
        <v>386</v>
      </c>
      <c r="BB10" s="87" t="s">
        <v>1</v>
      </c>
      <c r="BC10" s="87" t="s">
        <v>387</v>
      </c>
      <c r="BD10" s="87" t="s">
        <v>105</v>
      </c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  <c r="AZ11" s="87" t="s">
        <v>148</v>
      </c>
      <c r="BA11" s="87" t="s">
        <v>388</v>
      </c>
      <c r="BB11" s="87" t="s">
        <v>1</v>
      </c>
      <c r="BC11" s="87" t="s">
        <v>389</v>
      </c>
      <c r="BD11" s="87" t="s">
        <v>105</v>
      </c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23. 6. 2023</v>
      </c>
      <c r="L12" s="31"/>
      <c r="AZ12" s="87" t="s">
        <v>151</v>
      </c>
      <c r="BA12" s="87" t="s">
        <v>390</v>
      </c>
      <c r="BB12" s="87" t="s">
        <v>1</v>
      </c>
      <c r="BC12" s="87" t="s">
        <v>391</v>
      </c>
      <c r="BD12" s="87" t="s">
        <v>105</v>
      </c>
    </row>
    <row r="13" spans="2:56" s="1" customFormat="1" ht="10.8" customHeight="1">
      <c r="B13" s="31"/>
      <c r="L13" s="31"/>
      <c r="AZ13" s="87" t="s">
        <v>392</v>
      </c>
      <c r="BA13" s="87" t="s">
        <v>393</v>
      </c>
      <c r="BB13" s="87" t="s">
        <v>1</v>
      </c>
      <c r="BC13" s="87" t="s">
        <v>394</v>
      </c>
      <c r="BD13" s="87" t="s">
        <v>105</v>
      </c>
    </row>
    <row r="14" spans="2:5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  <c r="AZ14" s="87" t="s">
        <v>395</v>
      </c>
      <c r="BA14" s="87" t="s">
        <v>396</v>
      </c>
      <c r="BB14" s="87" t="s">
        <v>1</v>
      </c>
      <c r="BC14" s="87" t="s">
        <v>397</v>
      </c>
      <c r="BD14" s="87" t="s">
        <v>105</v>
      </c>
    </row>
    <row r="15" spans="2:5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  <c r="AZ15" s="87" t="s">
        <v>398</v>
      </c>
      <c r="BA15" s="87" t="s">
        <v>399</v>
      </c>
      <c r="BB15" s="87" t="s">
        <v>1</v>
      </c>
      <c r="BC15" s="87" t="s">
        <v>400</v>
      </c>
      <c r="BD15" s="87" t="s">
        <v>105</v>
      </c>
    </row>
    <row r="16" spans="2:56" s="1" customFormat="1" ht="6.9" customHeight="1">
      <c r="B16" s="31"/>
      <c r="L16" s="31"/>
      <c r="AZ16" s="87" t="s">
        <v>401</v>
      </c>
      <c r="BA16" s="87" t="s">
        <v>402</v>
      </c>
      <c r="BB16" s="87" t="s">
        <v>1</v>
      </c>
      <c r="BC16" s="87" t="s">
        <v>246</v>
      </c>
      <c r="BD16" s="87" t="s">
        <v>105</v>
      </c>
    </row>
    <row r="17" spans="2:56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  <c r="AZ17" s="87" t="s">
        <v>403</v>
      </c>
      <c r="BA17" s="87" t="s">
        <v>404</v>
      </c>
      <c r="BB17" s="87" t="s">
        <v>1</v>
      </c>
      <c r="BC17" s="87" t="s">
        <v>405</v>
      </c>
      <c r="BD17" s="87" t="s">
        <v>105</v>
      </c>
    </row>
    <row r="18" spans="2:56" s="1" customFormat="1" ht="18" customHeight="1">
      <c r="B18" s="31"/>
      <c r="E18" s="240" t="str">
        <f>'Rekapitulace stavby'!E14</f>
        <v>Vyplň údaj</v>
      </c>
      <c r="F18" s="221"/>
      <c r="G18" s="221"/>
      <c r="H18" s="221"/>
      <c r="I18" s="26" t="s">
        <v>28</v>
      </c>
      <c r="J18" s="27" t="str">
        <f>'Rekapitulace stavby'!AN14</f>
        <v>Vyplň údaj</v>
      </c>
      <c r="L18" s="31"/>
      <c r="AZ18" s="87" t="s">
        <v>406</v>
      </c>
      <c r="BA18" s="87" t="s">
        <v>407</v>
      </c>
      <c r="BB18" s="87" t="s">
        <v>1</v>
      </c>
      <c r="BC18" s="87" t="s">
        <v>408</v>
      </c>
      <c r="BD18" s="87" t="s">
        <v>105</v>
      </c>
    </row>
    <row r="19" spans="2:56" s="1" customFormat="1" ht="6.9" customHeight="1">
      <c r="B19" s="31"/>
      <c r="L19" s="31"/>
      <c r="AZ19" s="87" t="s">
        <v>409</v>
      </c>
      <c r="BA19" s="87" t="s">
        <v>410</v>
      </c>
      <c r="BB19" s="87" t="s">
        <v>1</v>
      </c>
      <c r="BC19" s="87" t="s">
        <v>394</v>
      </c>
      <c r="BD19" s="87" t="s">
        <v>105</v>
      </c>
    </row>
    <row r="20" spans="2:56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56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56" s="1" customFormat="1" ht="6.9" customHeight="1">
      <c r="B22" s="31"/>
      <c r="L22" s="31"/>
    </row>
    <row r="23" spans="2:56" s="1" customFormat="1" ht="12" customHeight="1">
      <c r="B23" s="31"/>
      <c r="D23" s="26" t="s">
        <v>35</v>
      </c>
      <c r="I23" s="26" t="s">
        <v>25</v>
      </c>
      <c r="J23" s="24" t="s">
        <v>36</v>
      </c>
      <c r="L23" s="31"/>
    </row>
    <row r="24" spans="2:56" s="1" customFormat="1" ht="18" customHeight="1">
      <c r="B24" s="31"/>
      <c r="E24" s="24" t="s">
        <v>37</v>
      </c>
      <c r="I24" s="26" t="s">
        <v>28</v>
      </c>
      <c r="J24" s="24" t="s">
        <v>1</v>
      </c>
      <c r="L24" s="31"/>
    </row>
    <row r="25" spans="2:56" s="1" customFormat="1" ht="6.9" customHeight="1">
      <c r="B25" s="31"/>
      <c r="L25" s="31"/>
    </row>
    <row r="26" spans="2:56" s="1" customFormat="1" ht="12" customHeight="1">
      <c r="B26" s="31"/>
      <c r="D26" s="26" t="s">
        <v>38</v>
      </c>
      <c r="L26" s="31"/>
    </row>
    <row r="27" spans="2:56" s="7" customFormat="1" ht="16.5" customHeight="1">
      <c r="B27" s="89"/>
      <c r="E27" s="226" t="s">
        <v>1</v>
      </c>
      <c r="F27" s="226"/>
      <c r="G27" s="226"/>
      <c r="H27" s="226"/>
      <c r="L27" s="89"/>
    </row>
    <row r="28" spans="2:56" s="1" customFormat="1" ht="6.9" customHeight="1">
      <c r="B28" s="31"/>
      <c r="L28" s="31"/>
    </row>
    <row r="29" spans="2:56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56" s="1" customFormat="1" ht="25.35" customHeight="1">
      <c r="B30" s="31"/>
      <c r="D30" s="90" t="s">
        <v>39</v>
      </c>
      <c r="J30" s="65">
        <f>ROUND(J128, 2)</f>
        <v>0</v>
      </c>
      <c r="L30" s="31"/>
    </row>
    <row r="31" spans="2:56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56" s="1" customFormat="1" ht="14.4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" customHeight="1">
      <c r="B33" s="31"/>
      <c r="D33" s="54" t="s">
        <v>43</v>
      </c>
      <c r="E33" s="26" t="s">
        <v>44</v>
      </c>
      <c r="F33" s="91">
        <f>ROUND((SUM(BE128:BE361)),  2)</f>
        <v>0</v>
      </c>
      <c r="I33" s="92">
        <v>0.21</v>
      </c>
      <c r="J33" s="91">
        <f>ROUND(((SUM(BE128:BE361))*I33),  2)</f>
        <v>0</v>
      </c>
      <c r="L33" s="31"/>
    </row>
    <row r="34" spans="2:12" s="1" customFormat="1" ht="14.4" customHeight="1">
      <c r="B34" s="31"/>
      <c r="E34" s="26" t="s">
        <v>45</v>
      </c>
      <c r="F34" s="91">
        <f>ROUND((SUM(BF128:BF361)),  2)</f>
        <v>0</v>
      </c>
      <c r="I34" s="92">
        <v>0.15</v>
      </c>
      <c r="J34" s="91">
        <f>ROUND(((SUM(BF128:BF361))*I34),  2)</f>
        <v>0</v>
      </c>
      <c r="L34" s="31"/>
    </row>
    <row r="35" spans="2:12" s="1" customFormat="1" ht="14.4" hidden="1" customHeight="1">
      <c r="B35" s="31"/>
      <c r="E35" s="26" t="s">
        <v>46</v>
      </c>
      <c r="F35" s="91">
        <f>ROUND((SUM(BG128:BG361)),  2)</f>
        <v>0</v>
      </c>
      <c r="I35" s="92">
        <v>0.21</v>
      </c>
      <c r="J35" s="91">
        <f>0</f>
        <v>0</v>
      </c>
      <c r="L35" s="31"/>
    </row>
    <row r="36" spans="2:12" s="1" customFormat="1" ht="14.4" hidden="1" customHeight="1">
      <c r="B36" s="31"/>
      <c r="E36" s="26" t="s">
        <v>47</v>
      </c>
      <c r="F36" s="91">
        <f>ROUND((SUM(BH128:BH361)),  2)</f>
        <v>0</v>
      </c>
      <c r="I36" s="92">
        <v>0.15</v>
      </c>
      <c r="J36" s="91">
        <f>0</f>
        <v>0</v>
      </c>
      <c r="L36" s="31"/>
    </row>
    <row r="37" spans="2:12" s="1" customFormat="1" ht="14.4" hidden="1" customHeight="1">
      <c r="B37" s="31"/>
      <c r="E37" s="26" t="s">
        <v>48</v>
      </c>
      <c r="F37" s="91">
        <f>ROUND((SUM(BI128:BI361)),  2)</f>
        <v>0</v>
      </c>
      <c r="I37" s="92">
        <v>0</v>
      </c>
      <c r="J37" s="91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3"/>
      <c r="D39" s="94" t="s">
        <v>49</v>
      </c>
      <c r="E39" s="56"/>
      <c r="F39" s="56"/>
      <c r="G39" s="95" t="s">
        <v>50</v>
      </c>
      <c r="H39" s="96" t="s">
        <v>51</v>
      </c>
      <c r="I39" s="56"/>
      <c r="J39" s="97">
        <f>SUM(J30:J37)</f>
        <v>0</v>
      </c>
      <c r="K39" s="98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54</v>
      </c>
      <c r="E61" s="33"/>
      <c r="F61" s="99" t="s">
        <v>55</v>
      </c>
      <c r="G61" s="42" t="s">
        <v>54</v>
      </c>
      <c r="H61" s="33"/>
      <c r="I61" s="33"/>
      <c r="J61" s="100" t="s">
        <v>55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54</v>
      </c>
      <c r="E76" s="33"/>
      <c r="F76" s="99" t="s">
        <v>55</v>
      </c>
      <c r="G76" s="42" t="s">
        <v>54</v>
      </c>
      <c r="H76" s="33"/>
      <c r="I76" s="33"/>
      <c r="J76" s="100" t="s">
        <v>55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157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7" t="str">
        <f>E7</f>
        <v>Revitalizace prostoru před domem služeb Bolatice</v>
      </c>
      <c r="F85" s="238"/>
      <c r="G85" s="238"/>
      <c r="H85" s="238"/>
      <c r="L85" s="31"/>
    </row>
    <row r="86" spans="2:47" s="1" customFormat="1" ht="12" customHeight="1">
      <c r="B86" s="31"/>
      <c r="C86" s="26" t="s">
        <v>122</v>
      </c>
      <c r="L86" s="31"/>
    </row>
    <row r="87" spans="2:47" s="1" customFormat="1" ht="16.5" customHeight="1">
      <c r="B87" s="31"/>
      <c r="E87" s="199" t="str">
        <f>E9</f>
        <v>SO 02 - Stavební objekty</v>
      </c>
      <c r="F87" s="239"/>
      <c r="G87" s="239"/>
      <c r="H87" s="239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ul. Hlučínská, 747 23  Bolatice</v>
      </c>
      <c r="I89" s="26" t="s">
        <v>22</v>
      </c>
      <c r="J89" s="51" t="str">
        <f>IF(J12="","",J12)</f>
        <v>23. 6. 2023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>Obec Bolatice</v>
      </c>
      <c r="I91" s="26" t="s">
        <v>31</v>
      </c>
      <c r="J91" s="29" t="str">
        <f>E21</f>
        <v>Ing. Daniel Halfar</v>
      </c>
      <c r="L91" s="31"/>
    </row>
    <row r="92" spans="2:47" s="1" customFormat="1" ht="15.15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Petr Dostál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158</v>
      </c>
      <c r="D94" s="93"/>
      <c r="E94" s="93"/>
      <c r="F94" s="93"/>
      <c r="G94" s="93"/>
      <c r="H94" s="93"/>
      <c r="I94" s="93"/>
      <c r="J94" s="102" t="s">
        <v>159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3" t="s">
        <v>160</v>
      </c>
      <c r="J96" s="65">
        <f>J128</f>
        <v>0</v>
      </c>
      <c r="L96" s="31"/>
      <c r="AU96" s="16" t="s">
        <v>161</v>
      </c>
    </row>
    <row r="97" spans="2:12" s="8" customFormat="1" ht="24.9" customHeight="1">
      <c r="B97" s="104"/>
      <c r="D97" s="105" t="s">
        <v>162</v>
      </c>
      <c r="E97" s="106"/>
      <c r="F97" s="106"/>
      <c r="G97" s="106"/>
      <c r="H97" s="106"/>
      <c r="I97" s="106"/>
      <c r="J97" s="107">
        <f>J129</f>
        <v>0</v>
      </c>
      <c r="L97" s="104"/>
    </row>
    <row r="98" spans="2:12" s="9" customFormat="1" ht="19.95" customHeight="1">
      <c r="B98" s="108"/>
      <c r="D98" s="109" t="s">
        <v>163</v>
      </c>
      <c r="E98" s="110"/>
      <c r="F98" s="110"/>
      <c r="G98" s="110"/>
      <c r="H98" s="110"/>
      <c r="I98" s="110"/>
      <c r="J98" s="111">
        <f>J130</f>
        <v>0</v>
      </c>
      <c r="L98" s="108"/>
    </row>
    <row r="99" spans="2:12" s="9" customFormat="1" ht="19.95" customHeight="1">
      <c r="B99" s="108"/>
      <c r="D99" s="109" t="s">
        <v>411</v>
      </c>
      <c r="E99" s="110"/>
      <c r="F99" s="110"/>
      <c r="G99" s="110"/>
      <c r="H99" s="110"/>
      <c r="I99" s="110"/>
      <c r="J99" s="111">
        <f>J180</f>
        <v>0</v>
      </c>
      <c r="L99" s="108"/>
    </row>
    <row r="100" spans="2:12" s="9" customFormat="1" ht="19.95" customHeight="1">
      <c r="B100" s="108"/>
      <c r="D100" s="109" t="s">
        <v>412</v>
      </c>
      <c r="E100" s="110"/>
      <c r="F100" s="110"/>
      <c r="G100" s="110"/>
      <c r="H100" s="110"/>
      <c r="I100" s="110"/>
      <c r="J100" s="111">
        <f>J242</f>
        <v>0</v>
      </c>
      <c r="L100" s="108"/>
    </row>
    <row r="101" spans="2:12" s="9" customFormat="1" ht="19.95" customHeight="1">
      <c r="B101" s="108"/>
      <c r="D101" s="109" t="s">
        <v>413</v>
      </c>
      <c r="E101" s="110"/>
      <c r="F101" s="110"/>
      <c r="G101" s="110"/>
      <c r="H101" s="110"/>
      <c r="I101" s="110"/>
      <c r="J101" s="111">
        <f>J267</f>
        <v>0</v>
      </c>
      <c r="L101" s="108"/>
    </row>
    <row r="102" spans="2:12" s="9" customFormat="1" ht="19.95" customHeight="1">
      <c r="B102" s="108"/>
      <c r="D102" s="109" t="s">
        <v>414</v>
      </c>
      <c r="E102" s="110"/>
      <c r="F102" s="110"/>
      <c r="G102" s="110"/>
      <c r="H102" s="110"/>
      <c r="I102" s="110"/>
      <c r="J102" s="111">
        <f>J276</f>
        <v>0</v>
      </c>
      <c r="L102" s="108"/>
    </row>
    <row r="103" spans="2:12" s="9" customFormat="1" ht="19.95" customHeight="1">
      <c r="B103" s="108"/>
      <c r="D103" s="109" t="s">
        <v>165</v>
      </c>
      <c r="E103" s="110"/>
      <c r="F103" s="110"/>
      <c r="G103" s="110"/>
      <c r="H103" s="110"/>
      <c r="I103" s="110"/>
      <c r="J103" s="111">
        <f>J286</f>
        <v>0</v>
      </c>
      <c r="L103" s="108"/>
    </row>
    <row r="104" spans="2:12" s="9" customFormat="1" ht="19.95" customHeight="1">
      <c r="B104" s="108"/>
      <c r="D104" s="109" t="s">
        <v>166</v>
      </c>
      <c r="E104" s="110"/>
      <c r="F104" s="110"/>
      <c r="G104" s="110"/>
      <c r="H104" s="110"/>
      <c r="I104" s="110"/>
      <c r="J104" s="111">
        <f>J324</f>
        <v>0</v>
      </c>
      <c r="L104" s="108"/>
    </row>
    <row r="105" spans="2:12" s="9" customFormat="1" ht="19.95" customHeight="1">
      <c r="B105" s="108"/>
      <c r="D105" s="109" t="s">
        <v>167</v>
      </c>
      <c r="E105" s="110"/>
      <c r="F105" s="110"/>
      <c r="G105" s="110"/>
      <c r="H105" s="110"/>
      <c r="I105" s="110"/>
      <c r="J105" s="111">
        <f>J330</f>
        <v>0</v>
      </c>
      <c r="L105" s="108"/>
    </row>
    <row r="106" spans="2:12" s="8" customFormat="1" ht="24.9" customHeight="1">
      <c r="B106" s="104"/>
      <c r="D106" s="105" t="s">
        <v>168</v>
      </c>
      <c r="E106" s="106"/>
      <c r="F106" s="106"/>
      <c r="G106" s="106"/>
      <c r="H106" s="106"/>
      <c r="I106" s="106"/>
      <c r="J106" s="107">
        <f>J332</f>
        <v>0</v>
      </c>
      <c r="L106" s="104"/>
    </row>
    <row r="107" spans="2:12" s="9" customFormat="1" ht="19.95" customHeight="1">
      <c r="B107" s="108"/>
      <c r="D107" s="109" t="s">
        <v>169</v>
      </c>
      <c r="E107" s="110"/>
      <c r="F107" s="110"/>
      <c r="G107" s="110"/>
      <c r="H107" s="110"/>
      <c r="I107" s="110"/>
      <c r="J107" s="111">
        <f>J333</f>
        <v>0</v>
      </c>
      <c r="L107" s="108"/>
    </row>
    <row r="108" spans="2:12" s="9" customFormat="1" ht="19.95" customHeight="1">
      <c r="B108" s="108"/>
      <c r="D108" s="109" t="s">
        <v>415</v>
      </c>
      <c r="E108" s="110"/>
      <c r="F108" s="110"/>
      <c r="G108" s="110"/>
      <c r="H108" s="110"/>
      <c r="I108" s="110"/>
      <c r="J108" s="111">
        <f>J359</f>
        <v>0</v>
      </c>
      <c r="L108" s="108"/>
    </row>
    <row r="109" spans="2:12" s="1" customFormat="1" ht="21.75" customHeight="1">
      <c r="B109" s="31"/>
      <c r="L109" s="31"/>
    </row>
    <row r="110" spans="2:12" s="1" customFormat="1" ht="6.9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1"/>
    </row>
    <row r="114" spans="2:63" s="1" customFormat="1" ht="6.9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31"/>
    </row>
    <row r="115" spans="2:63" s="1" customFormat="1" ht="24.9" customHeight="1">
      <c r="B115" s="31"/>
      <c r="C115" s="20" t="s">
        <v>170</v>
      </c>
      <c r="L115" s="31"/>
    </row>
    <row r="116" spans="2:63" s="1" customFormat="1" ht="6.9" customHeight="1">
      <c r="B116" s="31"/>
      <c r="L116" s="31"/>
    </row>
    <row r="117" spans="2:63" s="1" customFormat="1" ht="12" customHeight="1">
      <c r="B117" s="31"/>
      <c r="C117" s="26" t="s">
        <v>16</v>
      </c>
      <c r="L117" s="31"/>
    </row>
    <row r="118" spans="2:63" s="1" customFormat="1" ht="16.5" customHeight="1">
      <c r="B118" s="31"/>
      <c r="E118" s="237" t="str">
        <f>E7</f>
        <v>Revitalizace prostoru před domem služeb Bolatice</v>
      </c>
      <c r="F118" s="238"/>
      <c r="G118" s="238"/>
      <c r="H118" s="238"/>
      <c r="L118" s="31"/>
    </row>
    <row r="119" spans="2:63" s="1" customFormat="1" ht="12" customHeight="1">
      <c r="B119" s="31"/>
      <c r="C119" s="26" t="s">
        <v>122</v>
      </c>
      <c r="L119" s="31"/>
    </row>
    <row r="120" spans="2:63" s="1" customFormat="1" ht="16.5" customHeight="1">
      <c r="B120" s="31"/>
      <c r="E120" s="199" t="str">
        <f>E9</f>
        <v>SO 02 - Stavební objekty</v>
      </c>
      <c r="F120" s="239"/>
      <c r="G120" s="239"/>
      <c r="H120" s="239"/>
      <c r="L120" s="31"/>
    </row>
    <row r="121" spans="2:63" s="1" customFormat="1" ht="6.9" customHeight="1">
      <c r="B121" s="31"/>
      <c r="L121" s="31"/>
    </row>
    <row r="122" spans="2:63" s="1" customFormat="1" ht="12" customHeight="1">
      <c r="B122" s="31"/>
      <c r="C122" s="26" t="s">
        <v>20</v>
      </c>
      <c r="F122" s="24" t="str">
        <f>F12</f>
        <v>ul. Hlučínská, 747 23  Bolatice</v>
      </c>
      <c r="I122" s="26" t="s">
        <v>22</v>
      </c>
      <c r="J122" s="51" t="str">
        <f>IF(J12="","",J12)</f>
        <v>23. 6. 2023</v>
      </c>
      <c r="L122" s="31"/>
    </row>
    <row r="123" spans="2:63" s="1" customFormat="1" ht="6.9" customHeight="1">
      <c r="B123" s="31"/>
      <c r="L123" s="31"/>
    </row>
    <row r="124" spans="2:63" s="1" customFormat="1" ht="15.15" customHeight="1">
      <c r="B124" s="31"/>
      <c r="C124" s="26" t="s">
        <v>24</v>
      </c>
      <c r="F124" s="24" t="str">
        <f>E15</f>
        <v>Obec Bolatice</v>
      </c>
      <c r="I124" s="26" t="s">
        <v>31</v>
      </c>
      <c r="J124" s="29" t="str">
        <f>E21</f>
        <v>Ing. Daniel Halfar</v>
      </c>
      <c r="L124" s="31"/>
    </row>
    <row r="125" spans="2:63" s="1" customFormat="1" ht="15.15" customHeight="1">
      <c r="B125" s="31"/>
      <c r="C125" s="26" t="s">
        <v>29</v>
      </c>
      <c r="F125" s="24" t="str">
        <f>IF(E18="","",E18)</f>
        <v>Vyplň údaj</v>
      </c>
      <c r="I125" s="26" t="s">
        <v>35</v>
      </c>
      <c r="J125" s="29" t="str">
        <f>E24</f>
        <v>Petr Dostál</v>
      </c>
      <c r="L125" s="31"/>
    </row>
    <row r="126" spans="2:63" s="1" customFormat="1" ht="10.35" customHeight="1">
      <c r="B126" s="31"/>
      <c r="L126" s="31"/>
    </row>
    <row r="127" spans="2:63" s="10" customFormat="1" ht="29.25" customHeight="1">
      <c r="B127" s="112"/>
      <c r="C127" s="113" t="s">
        <v>171</v>
      </c>
      <c r="D127" s="114" t="s">
        <v>64</v>
      </c>
      <c r="E127" s="114" t="s">
        <v>60</v>
      </c>
      <c r="F127" s="114" t="s">
        <v>61</v>
      </c>
      <c r="G127" s="114" t="s">
        <v>172</v>
      </c>
      <c r="H127" s="114" t="s">
        <v>173</v>
      </c>
      <c r="I127" s="114" t="s">
        <v>174</v>
      </c>
      <c r="J127" s="115" t="s">
        <v>159</v>
      </c>
      <c r="K127" s="116" t="s">
        <v>175</v>
      </c>
      <c r="L127" s="112"/>
      <c r="M127" s="58" t="s">
        <v>1</v>
      </c>
      <c r="N127" s="59" t="s">
        <v>43</v>
      </c>
      <c r="O127" s="59" t="s">
        <v>176</v>
      </c>
      <c r="P127" s="59" t="s">
        <v>177</v>
      </c>
      <c r="Q127" s="59" t="s">
        <v>178</v>
      </c>
      <c r="R127" s="59" t="s">
        <v>179</v>
      </c>
      <c r="S127" s="59" t="s">
        <v>180</v>
      </c>
      <c r="T127" s="60" t="s">
        <v>181</v>
      </c>
    </row>
    <row r="128" spans="2:63" s="1" customFormat="1" ht="22.8" customHeight="1">
      <c r="B128" s="31"/>
      <c r="C128" s="63" t="s">
        <v>182</v>
      </c>
      <c r="J128" s="117">
        <f>BK128</f>
        <v>0</v>
      </c>
      <c r="L128" s="31"/>
      <c r="M128" s="61"/>
      <c r="N128" s="52"/>
      <c r="O128" s="52"/>
      <c r="P128" s="118">
        <f>P129+P332</f>
        <v>0</v>
      </c>
      <c r="Q128" s="52"/>
      <c r="R128" s="118">
        <f>R129+R332</f>
        <v>427.10781349999996</v>
      </c>
      <c r="S128" s="52"/>
      <c r="T128" s="119">
        <f>T129+T332</f>
        <v>76.391360000000006</v>
      </c>
      <c r="AT128" s="16" t="s">
        <v>78</v>
      </c>
      <c r="AU128" s="16" t="s">
        <v>161</v>
      </c>
      <c r="BK128" s="120">
        <f>BK129+BK332</f>
        <v>0</v>
      </c>
    </row>
    <row r="129" spans="2:65" s="11" customFormat="1" ht="25.95" customHeight="1">
      <c r="B129" s="121"/>
      <c r="D129" s="122" t="s">
        <v>78</v>
      </c>
      <c r="E129" s="123" t="s">
        <v>183</v>
      </c>
      <c r="F129" s="123" t="s">
        <v>184</v>
      </c>
      <c r="I129" s="124"/>
      <c r="J129" s="125">
        <f>BK129</f>
        <v>0</v>
      </c>
      <c r="L129" s="121"/>
      <c r="M129" s="126"/>
      <c r="P129" s="127">
        <f>P130+P180+P242+P267+P276+P286+P324+P330</f>
        <v>0</v>
      </c>
      <c r="R129" s="127">
        <f>R130+R180+R242+R267+R276+R286+R324+R330</f>
        <v>426.26767797999997</v>
      </c>
      <c r="T129" s="128">
        <f>T130+T180+T242+T267+T276+T286+T324+T330</f>
        <v>76.391360000000006</v>
      </c>
      <c r="AR129" s="122" t="s">
        <v>87</v>
      </c>
      <c r="AT129" s="129" t="s">
        <v>78</v>
      </c>
      <c r="AU129" s="129" t="s">
        <v>79</v>
      </c>
      <c r="AY129" s="122" t="s">
        <v>185</v>
      </c>
      <c r="BK129" s="130">
        <f>BK130+BK180+BK242+BK267+BK276+BK286+BK324+BK330</f>
        <v>0</v>
      </c>
    </row>
    <row r="130" spans="2:65" s="11" customFormat="1" ht="22.8" customHeight="1">
      <c r="B130" s="121"/>
      <c r="D130" s="122" t="s">
        <v>78</v>
      </c>
      <c r="E130" s="131" t="s">
        <v>87</v>
      </c>
      <c r="F130" s="131" t="s">
        <v>186</v>
      </c>
      <c r="I130" s="124"/>
      <c r="J130" s="132">
        <f>BK130</f>
        <v>0</v>
      </c>
      <c r="L130" s="121"/>
      <c r="M130" s="126"/>
      <c r="P130" s="127">
        <f>SUM(P131:P179)</f>
        <v>0</v>
      </c>
      <c r="R130" s="127">
        <f>SUM(R131:R179)</f>
        <v>64.8</v>
      </c>
      <c r="T130" s="128">
        <f>SUM(T131:T179)</f>
        <v>0</v>
      </c>
      <c r="AR130" s="122" t="s">
        <v>87</v>
      </c>
      <c r="AT130" s="129" t="s">
        <v>78</v>
      </c>
      <c r="AU130" s="129" t="s">
        <v>87</v>
      </c>
      <c r="AY130" s="122" t="s">
        <v>185</v>
      </c>
      <c r="BK130" s="130">
        <f>SUM(BK131:BK179)</f>
        <v>0</v>
      </c>
    </row>
    <row r="131" spans="2:65" s="1" customFormat="1" ht="24.15" customHeight="1">
      <c r="B131" s="31"/>
      <c r="C131" s="133" t="s">
        <v>87</v>
      </c>
      <c r="D131" s="133" t="s">
        <v>187</v>
      </c>
      <c r="E131" s="134" t="s">
        <v>416</v>
      </c>
      <c r="F131" s="135" t="s">
        <v>417</v>
      </c>
      <c r="G131" s="136" t="s">
        <v>418</v>
      </c>
      <c r="H131" s="137">
        <v>12</v>
      </c>
      <c r="I131" s="138"/>
      <c r="J131" s="139">
        <f>ROUND(I131*H131,2)</f>
        <v>0</v>
      </c>
      <c r="K131" s="140"/>
      <c r="L131" s="31"/>
      <c r="M131" s="141" t="s">
        <v>1</v>
      </c>
      <c r="N131" s="142" t="s">
        <v>44</v>
      </c>
      <c r="P131" s="143">
        <f>O131*H131</f>
        <v>0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AR131" s="145" t="s">
        <v>191</v>
      </c>
      <c r="AT131" s="145" t="s">
        <v>187</v>
      </c>
      <c r="AU131" s="145" t="s">
        <v>89</v>
      </c>
      <c r="AY131" s="16" t="s">
        <v>185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6" t="s">
        <v>87</v>
      </c>
      <c r="BK131" s="146">
        <f>ROUND(I131*H131,2)</f>
        <v>0</v>
      </c>
      <c r="BL131" s="16" t="s">
        <v>191</v>
      </c>
      <c r="BM131" s="145" t="s">
        <v>419</v>
      </c>
    </row>
    <row r="132" spans="2:65" s="12" customFormat="1" ht="10.199999999999999">
      <c r="B132" s="147"/>
      <c r="D132" s="148" t="s">
        <v>193</v>
      </c>
      <c r="E132" s="149" t="s">
        <v>1</v>
      </c>
      <c r="F132" s="150" t="s">
        <v>194</v>
      </c>
      <c r="H132" s="149" t="s">
        <v>1</v>
      </c>
      <c r="I132" s="151"/>
      <c r="L132" s="147"/>
      <c r="M132" s="152"/>
      <c r="T132" s="153"/>
      <c r="AT132" s="149" t="s">
        <v>193</v>
      </c>
      <c r="AU132" s="149" t="s">
        <v>89</v>
      </c>
      <c r="AV132" s="12" t="s">
        <v>87</v>
      </c>
      <c r="AW132" s="12" t="s">
        <v>34</v>
      </c>
      <c r="AX132" s="12" t="s">
        <v>79</v>
      </c>
      <c r="AY132" s="149" t="s">
        <v>185</v>
      </c>
    </row>
    <row r="133" spans="2:65" s="12" customFormat="1" ht="10.199999999999999">
      <c r="B133" s="147"/>
      <c r="D133" s="148" t="s">
        <v>193</v>
      </c>
      <c r="E133" s="149" t="s">
        <v>1</v>
      </c>
      <c r="F133" s="150" t="s">
        <v>420</v>
      </c>
      <c r="H133" s="149" t="s">
        <v>1</v>
      </c>
      <c r="I133" s="151"/>
      <c r="L133" s="147"/>
      <c r="M133" s="152"/>
      <c r="T133" s="153"/>
      <c r="AT133" s="149" t="s">
        <v>193</v>
      </c>
      <c r="AU133" s="149" t="s">
        <v>89</v>
      </c>
      <c r="AV133" s="12" t="s">
        <v>87</v>
      </c>
      <c r="AW133" s="12" t="s">
        <v>34</v>
      </c>
      <c r="AX133" s="12" t="s">
        <v>79</v>
      </c>
      <c r="AY133" s="149" t="s">
        <v>185</v>
      </c>
    </row>
    <row r="134" spans="2:65" s="13" customFormat="1" ht="10.199999999999999">
      <c r="B134" s="154"/>
      <c r="D134" s="148" t="s">
        <v>193</v>
      </c>
      <c r="E134" s="155" t="s">
        <v>1</v>
      </c>
      <c r="F134" s="156" t="s">
        <v>401</v>
      </c>
      <c r="H134" s="157">
        <v>12</v>
      </c>
      <c r="I134" s="158"/>
      <c r="L134" s="154"/>
      <c r="M134" s="159"/>
      <c r="T134" s="160"/>
      <c r="AT134" s="155" t="s">
        <v>193</v>
      </c>
      <c r="AU134" s="155" t="s">
        <v>89</v>
      </c>
      <c r="AV134" s="13" t="s">
        <v>89</v>
      </c>
      <c r="AW134" s="13" t="s">
        <v>34</v>
      </c>
      <c r="AX134" s="13" t="s">
        <v>87</v>
      </c>
      <c r="AY134" s="155" t="s">
        <v>185</v>
      </c>
    </row>
    <row r="135" spans="2:65" s="1" customFormat="1" ht="21.75" customHeight="1">
      <c r="B135" s="31"/>
      <c r="C135" s="133" t="s">
        <v>89</v>
      </c>
      <c r="D135" s="133" t="s">
        <v>187</v>
      </c>
      <c r="E135" s="134" t="s">
        <v>421</v>
      </c>
      <c r="F135" s="135" t="s">
        <v>422</v>
      </c>
      <c r="G135" s="136" t="s">
        <v>418</v>
      </c>
      <c r="H135" s="137">
        <v>12</v>
      </c>
      <c r="I135" s="138"/>
      <c r="J135" s="139">
        <f>ROUND(I135*H135,2)</f>
        <v>0</v>
      </c>
      <c r="K135" s="140"/>
      <c r="L135" s="31"/>
      <c r="M135" s="141" t="s">
        <v>1</v>
      </c>
      <c r="N135" s="142" t="s">
        <v>44</v>
      </c>
      <c r="P135" s="143">
        <f>O135*H135</f>
        <v>0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AR135" s="145" t="s">
        <v>191</v>
      </c>
      <c r="AT135" s="145" t="s">
        <v>187</v>
      </c>
      <c r="AU135" s="145" t="s">
        <v>89</v>
      </c>
      <c r="AY135" s="16" t="s">
        <v>185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6" t="s">
        <v>87</v>
      </c>
      <c r="BK135" s="146">
        <f>ROUND(I135*H135,2)</f>
        <v>0</v>
      </c>
      <c r="BL135" s="16" t="s">
        <v>191</v>
      </c>
      <c r="BM135" s="145" t="s">
        <v>423</v>
      </c>
    </row>
    <row r="136" spans="2:65" s="1" customFormat="1" ht="33" customHeight="1">
      <c r="B136" s="31"/>
      <c r="C136" s="133" t="s">
        <v>105</v>
      </c>
      <c r="D136" s="133" t="s">
        <v>187</v>
      </c>
      <c r="E136" s="134" t="s">
        <v>424</v>
      </c>
      <c r="F136" s="135" t="s">
        <v>425</v>
      </c>
      <c r="G136" s="136" t="s">
        <v>312</v>
      </c>
      <c r="H136" s="137">
        <v>124.47499999999999</v>
      </c>
      <c r="I136" s="138"/>
      <c r="J136" s="139">
        <f>ROUND(I136*H136,2)</f>
        <v>0</v>
      </c>
      <c r="K136" s="140"/>
      <c r="L136" s="31"/>
      <c r="M136" s="141" t="s">
        <v>1</v>
      </c>
      <c r="N136" s="142" t="s">
        <v>44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191</v>
      </c>
      <c r="AT136" s="145" t="s">
        <v>187</v>
      </c>
      <c r="AU136" s="145" t="s">
        <v>89</v>
      </c>
      <c r="AY136" s="16" t="s">
        <v>185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6" t="s">
        <v>87</v>
      </c>
      <c r="BK136" s="146">
        <f>ROUND(I136*H136,2)</f>
        <v>0</v>
      </c>
      <c r="BL136" s="16" t="s">
        <v>191</v>
      </c>
      <c r="BM136" s="145" t="s">
        <v>426</v>
      </c>
    </row>
    <row r="137" spans="2:65" s="12" customFormat="1" ht="10.199999999999999">
      <c r="B137" s="147"/>
      <c r="D137" s="148" t="s">
        <v>193</v>
      </c>
      <c r="E137" s="149" t="s">
        <v>1</v>
      </c>
      <c r="F137" s="150" t="s">
        <v>194</v>
      </c>
      <c r="H137" s="149" t="s">
        <v>1</v>
      </c>
      <c r="I137" s="151"/>
      <c r="L137" s="147"/>
      <c r="M137" s="152"/>
      <c r="T137" s="153"/>
      <c r="AT137" s="149" t="s">
        <v>193</v>
      </c>
      <c r="AU137" s="149" t="s">
        <v>89</v>
      </c>
      <c r="AV137" s="12" t="s">
        <v>87</v>
      </c>
      <c r="AW137" s="12" t="s">
        <v>34</v>
      </c>
      <c r="AX137" s="12" t="s">
        <v>79</v>
      </c>
      <c r="AY137" s="149" t="s">
        <v>185</v>
      </c>
    </row>
    <row r="138" spans="2:65" s="12" customFormat="1" ht="10.199999999999999" hidden="1">
      <c r="B138" s="147"/>
      <c r="D138" s="148" t="s">
        <v>193</v>
      </c>
      <c r="E138" s="149" t="s">
        <v>1</v>
      </c>
      <c r="F138" s="150" t="s">
        <v>427</v>
      </c>
      <c r="H138" s="149" t="s">
        <v>1</v>
      </c>
      <c r="I138" s="151"/>
      <c r="L138" s="147"/>
      <c r="M138" s="152"/>
      <c r="T138" s="153"/>
      <c r="AT138" s="149" t="s">
        <v>193</v>
      </c>
      <c r="AU138" s="149" t="s">
        <v>89</v>
      </c>
      <c r="AV138" s="12" t="s">
        <v>87</v>
      </c>
      <c r="AW138" s="12" t="s">
        <v>34</v>
      </c>
      <c r="AX138" s="12" t="s">
        <v>79</v>
      </c>
      <c r="AY138" s="149" t="s">
        <v>185</v>
      </c>
    </row>
    <row r="139" spans="2:65" s="12" customFormat="1" ht="20.399999999999999">
      <c r="B139" s="147"/>
      <c r="D139" s="148" t="s">
        <v>193</v>
      </c>
      <c r="E139" s="149" t="s">
        <v>1</v>
      </c>
      <c r="F139" s="150" t="s">
        <v>428</v>
      </c>
      <c r="H139" s="149" t="s">
        <v>1</v>
      </c>
      <c r="I139" s="151"/>
      <c r="L139" s="147"/>
      <c r="M139" s="152"/>
      <c r="T139" s="153"/>
      <c r="AT139" s="149" t="s">
        <v>193</v>
      </c>
      <c r="AU139" s="149" t="s">
        <v>89</v>
      </c>
      <c r="AV139" s="12" t="s">
        <v>87</v>
      </c>
      <c r="AW139" s="12" t="s">
        <v>34</v>
      </c>
      <c r="AX139" s="12" t="s">
        <v>79</v>
      </c>
      <c r="AY139" s="149" t="s">
        <v>185</v>
      </c>
    </row>
    <row r="140" spans="2:65" s="13" customFormat="1" ht="10.199999999999999">
      <c r="B140" s="154"/>
      <c r="D140" s="148" t="s">
        <v>193</v>
      </c>
      <c r="E140" s="155" t="s">
        <v>1</v>
      </c>
      <c r="F140" s="156" t="s">
        <v>119</v>
      </c>
      <c r="H140" s="157">
        <v>124.47499999999999</v>
      </c>
      <c r="I140" s="158"/>
      <c r="L140" s="154"/>
      <c r="M140" s="159"/>
      <c r="T140" s="160"/>
      <c r="AT140" s="155" t="s">
        <v>193</v>
      </c>
      <c r="AU140" s="155" t="s">
        <v>89</v>
      </c>
      <c r="AV140" s="13" t="s">
        <v>89</v>
      </c>
      <c r="AW140" s="13" t="s">
        <v>34</v>
      </c>
      <c r="AX140" s="13" t="s">
        <v>87</v>
      </c>
      <c r="AY140" s="155" t="s">
        <v>185</v>
      </c>
    </row>
    <row r="141" spans="2:65" s="1" customFormat="1" ht="24.15" customHeight="1">
      <c r="B141" s="31"/>
      <c r="C141" s="133" t="s">
        <v>191</v>
      </c>
      <c r="D141" s="133" t="s">
        <v>187</v>
      </c>
      <c r="E141" s="134" t="s">
        <v>429</v>
      </c>
      <c r="F141" s="135" t="s">
        <v>430</v>
      </c>
      <c r="G141" s="136" t="s">
        <v>312</v>
      </c>
      <c r="H141" s="137">
        <v>36</v>
      </c>
      <c r="I141" s="138"/>
      <c r="J141" s="139">
        <f>ROUND(I141*H141,2)</f>
        <v>0</v>
      </c>
      <c r="K141" s="140"/>
      <c r="L141" s="31"/>
      <c r="M141" s="141" t="s">
        <v>1</v>
      </c>
      <c r="N141" s="142" t="s">
        <v>44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191</v>
      </c>
      <c r="AT141" s="145" t="s">
        <v>187</v>
      </c>
      <c r="AU141" s="145" t="s">
        <v>89</v>
      </c>
      <c r="AY141" s="16" t="s">
        <v>185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6" t="s">
        <v>87</v>
      </c>
      <c r="BK141" s="146">
        <f>ROUND(I141*H141,2)</f>
        <v>0</v>
      </c>
      <c r="BL141" s="16" t="s">
        <v>191</v>
      </c>
      <c r="BM141" s="145" t="s">
        <v>431</v>
      </c>
    </row>
    <row r="142" spans="2:65" s="13" customFormat="1" ht="10.199999999999999">
      <c r="B142" s="154"/>
      <c r="D142" s="148" t="s">
        <v>193</v>
      </c>
      <c r="E142" s="155" t="s">
        <v>1</v>
      </c>
      <c r="F142" s="156" t="s">
        <v>432</v>
      </c>
      <c r="H142" s="157">
        <v>36</v>
      </c>
      <c r="I142" s="158"/>
      <c r="L142" s="154"/>
      <c r="M142" s="159"/>
      <c r="T142" s="160"/>
      <c r="AT142" s="155" t="s">
        <v>193</v>
      </c>
      <c r="AU142" s="155" t="s">
        <v>89</v>
      </c>
      <c r="AV142" s="13" t="s">
        <v>89</v>
      </c>
      <c r="AW142" s="13" t="s">
        <v>34</v>
      </c>
      <c r="AX142" s="13" t="s">
        <v>87</v>
      </c>
      <c r="AY142" s="155" t="s">
        <v>185</v>
      </c>
    </row>
    <row r="143" spans="2:65" s="1" customFormat="1" ht="33" customHeight="1">
      <c r="B143" s="31"/>
      <c r="C143" s="133" t="s">
        <v>209</v>
      </c>
      <c r="D143" s="133" t="s">
        <v>187</v>
      </c>
      <c r="E143" s="134" t="s">
        <v>433</v>
      </c>
      <c r="F143" s="135" t="s">
        <v>434</v>
      </c>
      <c r="G143" s="136" t="s">
        <v>312</v>
      </c>
      <c r="H143" s="137">
        <v>96.174999999999997</v>
      </c>
      <c r="I143" s="138"/>
      <c r="J143" s="139">
        <f>ROUND(I143*H143,2)</f>
        <v>0</v>
      </c>
      <c r="K143" s="140"/>
      <c r="L143" s="31"/>
      <c r="M143" s="141" t="s">
        <v>1</v>
      </c>
      <c r="N143" s="142" t="s">
        <v>44</v>
      </c>
      <c r="P143" s="143">
        <f>O143*H143</f>
        <v>0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AR143" s="145" t="s">
        <v>191</v>
      </c>
      <c r="AT143" s="145" t="s">
        <v>187</v>
      </c>
      <c r="AU143" s="145" t="s">
        <v>89</v>
      </c>
      <c r="AY143" s="16" t="s">
        <v>185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6" t="s">
        <v>87</v>
      </c>
      <c r="BK143" s="146">
        <f>ROUND(I143*H143,2)</f>
        <v>0</v>
      </c>
      <c r="BL143" s="16" t="s">
        <v>191</v>
      </c>
      <c r="BM143" s="145" t="s">
        <v>435</v>
      </c>
    </row>
    <row r="144" spans="2:65" s="12" customFormat="1" ht="10.199999999999999">
      <c r="B144" s="147"/>
      <c r="D144" s="148" t="s">
        <v>193</v>
      </c>
      <c r="E144" s="149" t="s">
        <v>1</v>
      </c>
      <c r="F144" s="150" t="s">
        <v>194</v>
      </c>
      <c r="H144" s="149" t="s">
        <v>1</v>
      </c>
      <c r="I144" s="151"/>
      <c r="L144" s="147"/>
      <c r="M144" s="152"/>
      <c r="T144" s="153"/>
      <c r="AT144" s="149" t="s">
        <v>193</v>
      </c>
      <c r="AU144" s="149" t="s">
        <v>89</v>
      </c>
      <c r="AV144" s="12" t="s">
        <v>87</v>
      </c>
      <c r="AW144" s="12" t="s">
        <v>34</v>
      </c>
      <c r="AX144" s="12" t="s">
        <v>79</v>
      </c>
      <c r="AY144" s="149" t="s">
        <v>185</v>
      </c>
    </row>
    <row r="145" spans="2:65" s="12" customFormat="1" ht="30.6">
      <c r="B145" s="147"/>
      <c r="D145" s="148" t="s">
        <v>193</v>
      </c>
      <c r="E145" s="149" t="s">
        <v>1</v>
      </c>
      <c r="F145" s="150" t="s">
        <v>436</v>
      </c>
      <c r="H145" s="149" t="s">
        <v>1</v>
      </c>
      <c r="I145" s="151"/>
      <c r="L145" s="147"/>
      <c r="M145" s="152"/>
      <c r="T145" s="153"/>
      <c r="AT145" s="149" t="s">
        <v>193</v>
      </c>
      <c r="AU145" s="149" t="s">
        <v>89</v>
      </c>
      <c r="AV145" s="12" t="s">
        <v>87</v>
      </c>
      <c r="AW145" s="12" t="s">
        <v>34</v>
      </c>
      <c r="AX145" s="12" t="s">
        <v>79</v>
      </c>
      <c r="AY145" s="149" t="s">
        <v>185</v>
      </c>
    </row>
    <row r="146" spans="2:65" s="13" customFormat="1" ht="10.199999999999999">
      <c r="B146" s="154"/>
      <c r="D146" s="148" t="s">
        <v>193</v>
      </c>
      <c r="E146" s="155" t="s">
        <v>1</v>
      </c>
      <c r="F146" s="156" t="s">
        <v>116</v>
      </c>
      <c r="H146" s="157">
        <v>96.174999999999997</v>
      </c>
      <c r="I146" s="158"/>
      <c r="L146" s="154"/>
      <c r="M146" s="159"/>
      <c r="T146" s="160"/>
      <c r="AT146" s="155" t="s">
        <v>193</v>
      </c>
      <c r="AU146" s="155" t="s">
        <v>89</v>
      </c>
      <c r="AV146" s="13" t="s">
        <v>89</v>
      </c>
      <c r="AW146" s="13" t="s">
        <v>34</v>
      </c>
      <c r="AX146" s="13" t="s">
        <v>87</v>
      </c>
      <c r="AY146" s="155" t="s">
        <v>185</v>
      </c>
    </row>
    <row r="147" spans="2:65" s="1" customFormat="1" ht="24.15" customHeight="1">
      <c r="B147" s="31"/>
      <c r="C147" s="133" t="s">
        <v>215</v>
      </c>
      <c r="D147" s="133" t="s">
        <v>187</v>
      </c>
      <c r="E147" s="134" t="s">
        <v>437</v>
      </c>
      <c r="F147" s="135" t="s">
        <v>438</v>
      </c>
      <c r="G147" s="136" t="s">
        <v>418</v>
      </c>
      <c r="H147" s="137">
        <v>12</v>
      </c>
      <c r="I147" s="138"/>
      <c r="J147" s="139">
        <f>ROUND(I147*H147,2)</f>
        <v>0</v>
      </c>
      <c r="K147" s="140"/>
      <c r="L147" s="31"/>
      <c r="M147" s="141" t="s">
        <v>1</v>
      </c>
      <c r="N147" s="142" t="s">
        <v>44</v>
      </c>
      <c r="P147" s="143">
        <f>O147*H147</f>
        <v>0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191</v>
      </c>
      <c r="AT147" s="145" t="s">
        <v>187</v>
      </c>
      <c r="AU147" s="145" t="s">
        <v>89</v>
      </c>
      <c r="AY147" s="16" t="s">
        <v>185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6" t="s">
        <v>87</v>
      </c>
      <c r="BK147" s="146">
        <f>ROUND(I147*H147,2)</f>
        <v>0</v>
      </c>
      <c r="BL147" s="16" t="s">
        <v>191</v>
      </c>
      <c r="BM147" s="145" t="s">
        <v>439</v>
      </c>
    </row>
    <row r="148" spans="2:65" s="1" customFormat="1" ht="24.15" customHeight="1">
      <c r="B148" s="31"/>
      <c r="C148" s="133" t="s">
        <v>220</v>
      </c>
      <c r="D148" s="133" t="s">
        <v>187</v>
      </c>
      <c r="E148" s="134" t="s">
        <v>440</v>
      </c>
      <c r="F148" s="135" t="s">
        <v>441</v>
      </c>
      <c r="G148" s="136" t="s">
        <v>418</v>
      </c>
      <c r="H148" s="137">
        <v>12</v>
      </c>
      <c r="I148" s="138"/>
      <c r="J148" s="139">
        <f>ROUND(I148*H148,2)</f>
        <v>0</v>
      </c>
      <c r="K148" s="140"/>
      <c r="L148" s="31"/>
      <c r="M148" s="141" t="s">
        <v>1</v>
      </c>
      <c r="N148" s="142" t="s">
        <v>44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191</v>
      </c>
      <c r="AT148" s="145" t="s">
        <v>187</v>
      </c>
      <c r="AU148" s="145" t="s">
        <v>89</v>
      </c>
      <c r="AY148" s="16" t="s">
        <v>185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6" t="s">
        <v>87</v>
      </c>
      <c r="BK148" s="146">
        <f>ROUND(I148*H148,2)</f>
        <v>0</v>
      </c>
      <c r="BL148" s="16" t="s">
        <v>191</v>
      </c>
      <c r="BM148" s="145" t="s">
        <v>442</v>
      </c>
    </row>
    <row r="149" spans="2:65" s="1" customFormat="1" ht="24.15" customHeight="1">
      <c r="B149" s="31"/>
      <c r="C149" s="133" t="s">
        <v>226</v>
      </c>
      <c r="D149" s="133" t="s">
        <v>187</v>
      </c>
      <c r="E149" s="134" t="s">
        <v>443</v>
      </c>
      <c r="F149" s="135" t="s">
        <v>444</v>
      </c>
      <c r="G149" s="136" t="s">
        <v>418</v>
      </c>
      <c r="H149" s="137">
        <v>12</v>
      </c>
      <c r="I149" s="138"/>
      <c r="J149" s="139">
        <f>ROUND(I149*H149,2)</f>
        <v>0</v>
      </c>
      <c r="K149" s="140"/>
      <c r="L149" s="31"/>
      <c r="M149" s="141" t="s">
        <v>1</v>
      </c>
      <c r="N149" s="142" t="s">
        <v>44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191</v>
      </c>
      <c r="AT149" s="145" t="s">
        <v>187</v>
      </c>
      <c r="AU149" s="145" t="s">
        <v>89</v>
      </c>
      <c r="AY149" s="16" t="s">
        <v>185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6" t="s">
        <v>87</v>
      </c>
      <c r="BK149" s="146">
        <f>ROUND(I149*H149,2)</f>
        <v>0</v>
      </c>
      <c r="BL149" s="16" t="s">
        <v>191</v>
      </c>
      <c r="BM149" s="145" t="s">
        <v>445</v>
      </c>
    </row>
    <row r="150" spans="2:65" s="1" customFormat="1" ht="33" customHeight="1">
      <c r="B150" s="31"/>
      <c r="C150" s="133" t="s">
        <v>230</v>
      </c>
      <c r="D150" s="133" t="s">
        <v>187</v>
      </c>
      <c r="E150" s="134" t="s">
        <v>446</v>
      </c>
      <c r="F150" s="135" t="s">
        <v>447</v>
      </c>
      <c r="G150" s="136" t="s">
        <v>418</v>
      </c>
      <c r="H150" s="137">
        <v>84</v>
      </c>
      <c r="I150" s="138"/>
      <c r="J150" s="139">
        <f>ROUND(I150*H150,2)</f>
        <v>0</v>
      </c>
      <c r="K150" s="140"/>
      <c r="L150" s="31"/>
      <c r="M150" s="141" t="s">
        <v>1</v>
      </c>
      <c r="N150" s="142" t="s">
        <v>44</v>
      </c>
      <c r="P150" s="143">
        <f>O150*H150</f>
        <v>0</v>
      </c>
      <c r="Q150" s="143">
        <v>0</v>
      </c>
      <c r="R150" s="143">
        <f>Q150*H150</f>
        <v>0</v>
      </c>
      <c r="S150" s="143">
        <v>0</v>
      </c>
      <c r="T150" s="144">
        <f>S150*H150</f>
        <v>0</v>
      </c>
      <c r="AR150" s="145" t="s">
        <v>191</v>
      </c>
      <c r="AT150" s="145" t="s">
        <v>187</v>
      </c>
      <c r="AU150" s="145" t="s">
        <v>89</v>
      </c>
      <c r="AY150" s="16" t="s">
        <v>185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6" t="s">
        <v>87</v>
      </c>
      <c r="BK150" s="146">
        <f>ROUND(I150*H150,2)</f>
        <v>0</v>
      </c>
      <c r="BL150" s="16" t="s">
        <v>191</v>
      </c>
      <c r="BM150" s="145" t="s">
        <v>448</v>
      </c>
    </row>
    <row r="151" spans="2:65" s="13" customFormat="1" ht="10.199999999999999">
      <c r="B151" s="154"/>
      <c r="D151" s="148" t="s">
        <v>193</v>
      </c>
      <c r="F151" s="156" t="s">
        <v>449</v>
      </c>
      <c r="H151" s="157">
        <v>84</v>
      </c>
      <c r="I151" s="158"/>
      <c r="L151" s="154"/>
      <c r="M151" s="159"/>
      <c r="T151" s="160"/>
      <c r="AT151" s="155" t="s">
        <v>193</v>
      </c>
      <c r="AU151" s="155" t="s">
        <v>89</v>
      </c>
      <c r="AV151" s="13" t="s">
        <v>89</v>
      </c>
      <c r="AW151" s="13" t="s">
        <v>4</v>
      </c>
      <c r="AX151" s="13" t="s">
        <v>87</v>
      </c>
      <c r="AY151" s="155" t="s">
        <v>185</v>
      </c>
    </row>
    <row r="152" spans="2:65" s="1" customFormat="1" ht="33" customHeight="1">
      <c r="B152" s="31"/>
      <c r="C152" s="133" t="s">
        <v>235</v>
      </c>
      <c r="D152" s="133" t="s">
        <v>187</v>
      </c>
      <c r="E152" s="134" t="s">
        <v>450</v>
      </c>
      <c r="F152" s="135" t="s">
        <v>451</v>
      </c>
      <c r="G152" s="136" t="s">
        <v>418</v>
      </c>
      <c r="H152" s="137">
        <v>84</v>
      </c>
      <c r="I152" s="138"/>
      <c r="J152" s="139">
        <f>ROUND(I152*H152,2)</f>
        <v>0</v>
      </c>
      <c r="K152" s="140"/>
      <c r="L152" s="31"/>
      <c r="M152" s="141" t="s">
        <v>1</v>
      </c>
      <c r="N152" s="142" t="s">
        <v>44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191</v>
      </c>
      <c r="AT152" s="145" t="s">
        <v>187</v>
      </c>
      <c r="AU152" s="145" t="s">
        <v>89</v>
      </c>
      <c r="AY152" s="16" t="s">
        <v>185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6" t="s">
        <v>87</v>
      </c>
      <c r="BK152" s="146">
        <f>ROUND(I152*H152,2)</f>
        <v>0</v>
      </c>
      <c r="BL152" s="16" t="s">
        <v>191</v>
      </c>
      <c r="BM152" s="145" t="s">
        <v>452</v>
      </c>
    </row>
    <row r="153" spans="2:65" s="13" customFormat="1" ht="10.199999999999999">
      <c r="B153" s="154"/>
      <c r="D153" s="148" t="s">
        <v>193</v>
      </c>
      <c r="F153" s="156" t="s">
        <v>449</v>
      </c>
      <c r="H153" s="157">
        <v>84</v>
      </c>
      <c r="I153" s="158"/>
      <c r="L153" s="154"/>
      <c r="M153" s="159"/>
      <c r="T153" s="160"/>
      <c r="AT153" s="155" t="s">
        <v>193</v>
      </c>
      <c r="AU153" s="155" t="s">
        <v>89</v>
      </c>
      <c r="AV153" s="13" t="s">
        <v>89</v>
      </c>
      <c r="AW153" s="13" t="s">
        <v>4</v>
      </c>
      <c r="AX153" s="13" t="s">
        <v>87</v>
      </c>
      <c r="AY153" s="155" t="s">
        <v>185</v>
      </c>
    </row>
    <row r="154" spans="2:65" s="1" customFormat="1" ht="24.15" customHeight="1">
      <c r="B154" s="31"/>
      <c r="C154" s="133" t="s">
        <v>240</v>
      </c>
      <c r="D154" s="133" t="s">
        <v>187</v>
      </c>
      <c r="E154" s="134" t="s">
        <v>453</v>
      </c>
      <c r="F154" s="135" t="s">
        <v>454</v>
      </c>
      <c r="G154" s="136" t="s">
        <v>418</v>
      </c>
      <c r="H154" s="137">
        <v>84</v>
      </c>
      <c r="I154" s="138"/>
      <c r="J154" s="139">
        <f>ROUND(I154*H154,2)</f>
        <v>0</v>
      </c>
      <c r="K154" s="140"/>
      <c r="L154" s="31"/>
      <c r="M154" s="141" t="s">
        <v>1</v>
      </c>
      <c r="N154" s="142" t="s">
        <v>44</v>
      </c>
      <c r="P154" s="143">
        <f>O154*H154</f>
        <v>0</v>
      </c>
      <c r="Q154" s="143">
        <v>0</v>
      </c>
      <c r="R154" s="143">
        <f>Q154*H154</f>
        <v>0</v>
      </c>
      <c r="S154" s="143">
        <v>0</v>
      </c>
      <c r="T154" s="144">
        <f>S154*H154</f>
        <v>0</v>
      </c>
      <c r="AR154" s="145" t="s">
        <v>191</v>
      </c>
      <c r="AT154" s="145" t="s">
        <v>187</v>
      </c>
      <c r="AU154" s="145" t="s">
        <v>89</v>
      </c>
      <c r="AY154" s="16" t="s">
        <v>185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6" t="s">
        <v>87</v>
      </c>
      <c r="BK154" s="146">
        <f>ROUND(I154*H154,2)</f>
        <v>0</v>
      </c>
      <c r="BL154" s="16" t="s">
        <v>191</v>
      </c>
      <c r="BM154" s="145" t="s">
        <v>455</v>
      </c>
    </row>
    <row r="155" spans="2:65" s="13" customFormat="1" ht="10.199999999999999">
      <c r="B155" s="154"/>
      <c r="D155" s="148" t="s">
        <v>193</v>
      </c>
      <c r="F155" s="156" t="s">
        <v>449</v>
      </c>
      <c r="H155" s="157">
        <v>84</v>
      </c>
      <c r="I155" s="158"/>
      <c r="L155" s="154"/>
      <c r="M155" s="159"/>
      <c r="T155" s="160"/>
      <c r="AT155" s="155" t="s">
        <v>193</v>
      </c>
      <c r="AU155" s="155" t="s">
        <v>89</v>
      </c>
      <c r="AV155" s="13" t="s">
        <v>89</v>
      </c>
      <c r="AW155" s="13" t="s">
        <v>4</v>
      </c>
      <c r="AX155" s="13" t="s">
        <v>87</v>
      </c>
      <c r="AY155" s="155" t="s">
        <v>185</v>
      </c>
    </row>
    <row r="156" spans="2:65" s="1" customFormat="1" ht="37.799999999999997" customHeight="1">
      <c r="B156" s="31"/>
      <c r="C156" s="133" t="s">
        <v>246</v>
      </c>
      <c r="D156" s="133" t="s">
        <v>187</v>
      </c>
      <c r="E156" s="134" t="s">
        <v>456</v>
      </c>
      <c r="F156" s="135" t="s">
        <v>457</v>
      </c>
      <c r="G156" s="136" t="s">
        <v>312</v>
      </c>
      <c r="H156" s="137">
        <v>150.02000000000001</v>
      </c>
      <c r="I156" s="138"/>
      <c r="J156" s="139">
        <f>ROUND(I156*H156,2)</f>
        <v>0</v>
      </c>
      <c r="K156" s="140"/>
      <c r="L156" s="31"/>
      <c r="M156" s="141" t="s">
        <v>1</v>
      </c>
      <c r="N156" s="142" t="s">
        <v>44</v>
      </c>
      <c r="P156" s="143">
        <f>O156*H156</f>
        <v>0</v>
      </c>
      <c r="Q156" s="143">
        <v>0</v>
      </c>
      <c r="R156" s="143">
        <f>Q156*H156</f>
        <v>0</v>
      </c>
      <c r="S156" s="143">
        <v>0</v>
      </c>
      <c r="T156" s="144">
        <f>S156*H156</f>
        <v>0</v>
      </c>
      <c r="AR156" s="145" t="s">
        <v>191</v>
      </c>
      <c r="AT156" s="145" t="s">
        <v>187</v>
      </c>
      <c r="AU156" s="145" t="s">
        <v>89</v>
      </c>
      <c r="AY156" s="16" t="s">
        <v>185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6" t="s">
        <v>87</v>
      </c>
      <c r="BK156" s="146">
        <f>ROUND(I156*H156,2)</f>
        <v>0</v>
      </c>
      <c r="BL156" s="16" t="s">
        <v>191</v>
      </c>
      <c r="BM156" s="145" t="s">
        <v>458</v>
      </c>
    </row>
    <row r="157" spans="2:65" s="12" customFormat="1" ht="10.199999999999999">
      <c r="B157" s="147"/>
      <c r="D157" s="148" t="s">
        <v>193</v>
      </c>
      <c r="E157" s="149" t="s">
        <v>1</v>
      </c>
      <c r="F157" s="150" t="s">
        <v>459</v>
      </c>
      <c r="H157" s="149" t="s">
        <v>1</v>
      </c>
      <c r="I157" s="151"/>
      <c r="L157" s="147"/>
      <c r="M157" s="152"/>
      <c r="T157" s="153"/>
      <c r="AT157" s="149" t="s">
        <v>193</v>
      </c>
      <c r="AU157" s="149" t="s">
        <v>89</v>
      </c>
      <c r="AV157" s="12" t="s">
        <v>87</v>
      </c>
      <c r="AW157" s="12" t="s">
        <v>34</v>
      </c>
      <c r="AX157" s="12" t="s">
        <v>79</v>
      </c>
      <c r="AY157" s="149" t="s">
        <v>185</v>
      </c>
    </row>
    <row r="158" spans="2:65" s="13" customFormat="1" ht="10.199999999999999">
      <c r="B158" s="154"/>
      <c r="D158" s="148" t="s">
        <v>193</v>
      </c>
      <c r="E158" s="155" t="s">
        <v>1</v>
      </c>
      <c r="F158" s="156" t="s">
        <v>460</v>
      </c>
      <c r="H158" s="157">
        <v>150.02000000000001</v>
      </c>
      <c r="I158" s="158"/>
      <c r="L158" s="154"/>
      <c r="M158" s="159"/>
      <c r="T158" s="160"/>
      <c r="AT158" s="155" t="s">
        <v>193</v>
      </c>
      <c r="AU158" s="155" t="s">
        <v>89</v>
      </c>
      <c r="AV158" s="13" t="s">
        <v>89</v>
      </c>
      <c r="AW158" s="13" t="s">
        <v>34</v>
      </c>
      <c r="AX158" s="13" t="s">
        <v>87</v>
      </c>
      <c r="AY158" s="155" t="s">
        <v>185</v>
      </c>
    </row>
    <row r="159" spans="2:65" s="1" customFormat="1" ht="37.799999999999997" customHeight="1">
      <c r="B159" s="31"/>
      <c r="C159" s="133" t="s">
        <v>252</v>
      </c>
      <c r="D159" s="133" t="s">
        <v>187</v>
      </c>
      <c r="E159" s="134" t="s">
        <v>461</v>
      </c>
      <c r="F159" s="135" t="s">
        <v>462</v>
      </c>
      <c r="G159" s="136" t="s">
        <v>312</v>
      </c>
      <c r="H159" s="137">
        <v>181.64</v>
      </c>
      <c r="I159" s="138"/>
      <c r="J159" s="139">
        <f>ROUND(I159*H159,2)</f>
        <v>0</v>
      </c>
      <c r="K159" s="140"/>
      <c r="L159" s="31"/>
      <c r="M159" s="141" t="s">
        <v>1</v>
      </c>
      <c r="N159" s="142" t="s">
        <v>44</v>
      </c>
      <c r="P159" s="143">
        <f>O159*H159</f>
        <v>0</v>
      </c>
      <c r="Q159" s="143">
        <v>0</v>
      </c>
      <c r="R159" s="143">
        <f>Q159*H159</f>
        <v>0</v>
      </c>
      <c r="S159" s="143">
        <v>0</v>
      </c>
      <c r="T159" s="144">
        <f>S159*H159</f>
        <v>0</v>
      </c>
      <c r="AR159" s="145" t="s">
        <v>191</v>
      </c>
      <c r="AT159" s="145" t="s">
        <v>187</v>
      </c>
      <c r="AU159" s="145" t="s">
        <v>89</v>
      </c>
      <c r="AY159" s="16" t="s">
        <v>185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6" t="s">
        <v>87</v>
      </c>
      <c r="BK159" s="146">
        <f>ROUND(I159*H159,2)</f>
        <v>0</v>
      </c>
      <c r="BL159" s="16" t="s">
        <v>191</v>
      </c>
      <c r="BM159" s="145" t="s">
        <v>463</v>
      </c>
    </row>
    <row r="160" spans="2:65" s="13" customFormat="1" ht="10.199999999999999">
      <c r="B160" s="154"/>
      <c r="D160" s="148" t="s">
        <v>193</v>
      </c>
      <c r="E160" s="155" t="s">
        <v>1</v>
      </c>
      <c r="F160" s="156" t="s">
        <v>464</v>
      </c>
      <c r="H160" s="157">
        <v>181.64</v>
      </c>
      <c r="I160" s="158"/>
      <c r="L160" s="154"/>
      <c r="M160" s="159"/>
      <c r="T160" s="160"/>
      <c r="AT160" s="155" t="s">
        <v>193</v>
      </c>
      <c r="AU160" s="155" t="s">
        <v>89</v>
      </c>
      <c r="AV160" s="13" t="s">
        <v>89</v>
      </c>
      <c r="AW160" s="13" t="s">
        <v>34</v>
      </c>
      <c r="AX160" s="13" t="s">
        <v>87</v>
      </c>
      <c r="AY160" s="155" t="s">
        <v>185</v>
      </c>
    </row>
    <row r="161" spans="2:65" s="1" customFormat="1" ht="24.15" customHeight="1">
      <c r="B161" s="31"/>
      <c r="C161" s="133" t="s">
        <v>257</v>
      </c>
      <c r="D161" s="133" t="s">
        <v>187</v>
      </c>
      <c r="E161" s="134" t="s">
        <v>465</v>
      </c>
      <c r="F161" s="135" t="s">
        <v>466</v>
      </c>
      <c r="G161" s="136" t="s">
        <v>312</v>
      </c>
      <c r="H161" s="137">
        <v>75.010000000000005</v>
      </c>
      <c r="I161" s="138"/>
      <c r="J161" s="139">
        <f>ROUND(I161*H161,2)</f>
        <v>0</v>
      </c>
      <c r="K161" s="140"/>
      <c r="L161" s="31"/>
      <c r="M161" s="141" t="s">
        <v>1</v>
      </c>
      <c r="N161" s="142" t="s">
        <v>44</v>
      </c>
      <c r="P161" s="143">
        <f>O161*H161</f>
        <v>0</v>
      </c>
      <c r="Q161" s="143">
        <v>0</v>
      </c>
      <c r="R161" s="143">
        <f>Q161*H161</f>
        <v>0</v>
      </c>
      <c r="S161" s="143">
        <v>0</v>
      </c>
      <c r="T161" s="144">
        <f>S161*H161</f>
        <v>0</v>
      </c>
      <c r="AR161" s="145" t="s">
        <v>191</v>
      </c>
      <c r="AT161" s="145" t="s">
        <v>187</v>
      </c>
      <c r="AU161" s="145" t="s">
        <v>89</v>
      </c>
      <c r="AY161" s="16" t="s">
        <v>185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6" t="s">
        <v>87</v>
      </c>
      <c r="BK161" s="146">
        <f>ROUND(I161*H161,2)</f>
        <v>0</v>
      </c>
      <c r="BL161" s="16" t="s">
        <v>191</v>
      </c>
      <c r="BM161" s="145" t="s">
        <v>467</v>
      </c>
    </row>
    <row r="162" spans="2:65" s="1" customFormat="1" ht="33" customHeight="1">
      <c r="B162" s="31"/>
      <c r="C162" s="133" t="s">
        <v>8</v>
      </c>
      <c r="D162" s="133" t="s">
        <v>187</v>
      </c>
      <c r="E162" s="134" t="s">
        <v>468</v>
      </c>
      <c r="F162" s="135" t="s">
        <v>469</v>
      </c>
      <c r="G162" s="136" t="s">
        <v>323</v>
      </c>
      <c r="H162" s="137">
        <v>326.952</v>
      </c>
      <c r="I162" s="138"/>
      <c r="J162" s="139">
        <f>ROUND(I162*H162,2)</f>
        <v>0</v>
      </c>
      <c r="K162" s="140"/>
      <c r="L162" s="31"/>
      <c r="M162" s="141" t="s">
        <v>1</v>
      </c>
      <c r="N162" s="142" t="s">
        <v>44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191</v>
      </c>
      <c r="AT162" s="145" t="s">
        <v>187</v>
      </c>
      <c r="AU162" s="145" t="s">
        <v>89</v>
      </c>
      <c r="AY162" s="16" t="s">
        <v>185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6" t="s">
        <v>87</v>
      </c>
      <c r="BK162" s="146">
        <f>ROUND(I162*H162,2)</f>
        <v>0</v>
      </c>
      <c r="BL162" s="16" t="s">
        <v>191</v>
      </c>
      <c r="BM162" s="145" t="s">
        <v>470</v>
      </c>
    </row>
    <row r="163" spans="2:65" s="13" customFormat="1" ht="10.199999999999999">
      <c r="B163" s="154"/>
      <c r="D163" s="148" t="s">
        <v>193</v>
      </c>
      <c r="F163" s="156" t="s">
        <v>471</v>
      </c>
      <c r="H163" s="157">
        <v>326.952</v>
      </c>
      <c r="I163" s="158"/>
      <c r="L163" s="154"/>
      <c r="M163" s="159"/>
      <c r="T163" s="160"/>
      <c r="AT163" s="155" t="s">
        <v>193</v>
      </c>
      <c r="AU163" s="155" t="s">
        <v>89</v>
      </c>
      <c r="AV163" s="13" t="s">
        <v>89</v>
      </c>
      <c r="AW163" s="13" t="s">
        <v>4</v>
      </c>
      <c r="AX163" s="13" t="s">
        <v>87</v>
      </c>
      <c r="AY163" s="155" t="s">
        <v>185</v>
      </c>
    </row>
    <row r="164" spans="2:65" s="1" customFormat="1" ht="16.5" customHeight="1">
      <c r="B164" s="31"/>
      <c r="C164" s="133" t="s">
        <v>264</v>
      </c>
      <c r="D164" s="133" t="s">
        <v>187</v>
      </c>
      <c r="E164" s="134" t="s">
        <v>472</v>
      </c>
      <c r="F164" s="135" t="s">
        <v>473</v>
      </c>
      <c r="G164" s="136" t="s">
        <v>312</v>
      </c>
      <c r="H164" s="137">
        <v>181.64</v>
      </c>
      <c r="I164" s="138"/>
      <c r="J164" s="139">
        <f>ROUND(I164*H164,2)</f>
        <v>0</v>
      </c>
      <c r="K164" s="140"/>
      <c r="L164" s="31"/>
      <c r="M164" s="141" t="s">
        <v>1</v>
      </c>
      <c r="N164" s="142" t="s">
        <v>44</v>
      </c>
      <c r="P164" s="143">
        <f>O164*H164</f>
        <v>0</v>
      </c>
      <c r="Q164" s="143">
        <v>0</v>
      </c>
      <c r="R164" s="143">
        <f>Q164*H164</f>
        <v>0</v>
      </c>
      <c r="S164" s="143">
        <v>0</v>
      </c>
      <c r="T164" s="144">
        <f>S164*H164</f>
        <v>0</v>
      </c>
      <c r="AR164" s="145" t="s">
        <v>191</v>
      </c>
      <c r="AT164" s="145" t="s">
        <v>187</v>
      </c>
      <c r="AU164" s="145" t="s">
        <v>89</v>
      </c>
      <c r="AY164" s="16" t="s">
        <v>185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6" t="s">
        <v>87</v>
      </c>
      <c r="BK164" s="146">
        <f>ROUND(I164*H164,2)</f>
        <v>0</v>
      </c>
      <c r="BL164" s="16" t="s">
        <v>191</v>
      </c>
      <c r="BM164" s="145" t="s">
        <v>474</v>
      </c>
    </row>
    <row r="165" spans="2:65" s="1" customFormat="1" ht="24.15" customHeight="1">
      <c r="B165" s="31"/>
      <c r="C165" s="133" t="s">
        <v>269</v>
      </c>
      <c r="D165" s="133" t="s">
        <v>187</v>
      </c>
      <c r="E165" s="134" t="s">
        <v>475</v>
      </c>
      <c r="F165" s="135" t="s">
        <v>476</v>
      </c>
      <c r="G165" s="136" t="s">
        <v>312</v>
      </c>
      <c r="H165" s="137">
        <v>75.010000000000005</v>
      </c>
      <c r="I165" s="138"/>
      <c r="J165" s="139">
        <f>ROUND(I165*H165,2)</f>
        <v>0</v>
      </c>
      <c r="K165" s="140"/>
      <c r="L165" s="31"/>
      <c r="M165" s="141" t="s">
        <v>1</v>
      </c>
      <c r="N165" s="142" t="s">
        <v>44</v>
      </c>
      <c r="P165" s="143">
        <f>O165*H165</f>
        <v>0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AR165" s="145" t="s">
        <v>191</v>
      </c>
      <c r="AT165" s="145" t="s">
        <v>187</v>
      </c>
      <c r="AU165" s="145" t="s">
        <v>89</v>
      </c>
      <c r="AY165" s="16" t="s">
        <v>185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6" t="s">
        <v>87</v>
      </c>
      <c r="BK165" s="146">
        <f>ROUND(I165*H165,2)</f>
        <v>0</v>
      </c>
      <c r="BL165" s="16" t="s">
        <v>191</v>
      </c>
      <c r="BM165" s="145" t="s">
        <v>477</v>
      </c>
    </row>
    <row r="166" spans="2:65" s="1" customFormat="1" ht="16.5" customHeight="1">
      <c r="B166" s="31"/>
      <c r="C166" s="133" t="s">
        <v>274</v>
      </c>
      <c r="D166" s="133" t="s">
        <v>187</v>
      </c>
      <c r="E166" s="134" t="s">
        <v>478</v>
      </c>
      <c r="F166" s="135" t="s">
        <v>479</v>
      </c>
      <c r="G166" s="136" t="s">
        <v>190</v>
      </c>
      <c r="H166" s="137">
        <v>36</v>
      </c>
      <c r="I166" s="138"/>
      <c r="J166" s="139">
        <f>ROUND(I166*H166,2)</f>
        <v>0</v>
      </c>
      <c r="K166" s="140"/>
      <c r="L166" s="31"/>
      <c r="M166" s="141" t="s">
        <v>1</v>
      </c>
      <c r="N166" s="142" t="s">
        <v>44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191</v>
      </c>
      <c r="AT166" s="145" t="s">
        <v>187</v>
      </c>
      <c r="AU166" s="145" t="s">
        <v>89</v>
      </c>
      <c r="AY166" s="16" t="s">
        <v>185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6" t="s">
        <v>87</v>
      </c>
      <c r="BK166" s="146">
        <f>ROUND(I166*H166,2)</f>
        <v>0</v>
      </c>
      <c r="BL166" s="16" t="s">
        <v>191</v>
      </c>
      <c r="BM166" s="145" t="s">
        <v>480</v>
      </c>
    </row>
    <row r="167" spans="2:65" s="13" customFormat="1" ht="10.199999999999999">
      <c r="B167" s="154"/>
      <c r="D167" s="148" t="s">
        <v>193</v>
      </c>
      <c r="E167" s="155" t="s">
        <v>1</v>
      </c>
      <c r="F167" s="156" t="s">
        <v>481</v>
      </c>
      <c r="H167" s="157">
        <v>36</v>
      </c>
      <c r="I167" s="158"/>
      <c r="L167" s="154"/>
      <c r="M167" s="159"/>
      <c r="T167" s="160"/>
      <c r="AT167" s="155" t="s">
        <v>193</v>
      </c>
      <c r="AU167" s="155" t="s">
        <v>89</v>
      </c>
      <c r="AV167" s="13" t="s">
        <v>89</v>
      </c>
      <c r="AW167" s="13" t="s">
        <v>34</v>
      </c>
      <c r="AX167" s="13" t="s">
        <v>87</v>
      </c>
      <c r="AY167" s="155" t="s">
        <v>185</v>
      </c>
    </row>
    <row r="168" spans="2:65" s="1" customFormat="1" ht="16.5" customHeight="1">
      <c r="B168" s="31"/>
      <c r="C168" s="161" t="s">
        <v>280</v>
      </c>
      <c r="D168" s="161" t="s">
        <v>247</v>
      </c>
      <c r="E168" s="162" t="s">
        <v>482</v>
      </c>
      <c r="F168" s="163" t="s">
        <v>483</v>
      </c>
      <c r="G168" s="164" t="s">
        <v>323</v>
      </c>
      <c r="H168" s="165">
        <v>64.8</v>
      </c>
      <c r="I168" s="166"/>
      <c r="J168" s="167">
        <f>ROUND(I168*H168,2)</f>
        <v>0</v>
      </c>
      <c r="K168" s="168"/>
      <c r="L168" s="169"/>
      <c r="M168" s="170" t="s">
        <v>1</v>
      </c>
      <c r="N168" s="171" t="s">
        <v>44</v>
      </c>
      <c r="P168" s="143">
        <f>O168*H168</f>
        <v>0</v>
      </c>
      <c r="Q168" s="143">
        <v>1</v>
      </c>
      <c r="R168" s="143">
        <f>Q168*H168</f>
        <v>64.8</v>
      </c>
      <c r="S168" s="143">
        <v>0</v>
      </c>
      <c r="T168" s="144">
        <f>S168*H168</f>
        <v>0</v>
      </c>
      <c r="AR168" s="145" t="s">
        <v>484</v>
      </c>
      <c r="AT168" s="145" t="s">
        <v>247</v>
      </c>
      <c r="AU168" s="145" t="s">
        <v>89</v>
      </c>
      <c r="AY168" s="16" t="s">
        <v>185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6" t="s">
        <v>87</v>
      </c>
      <c r="BK168" s="146">
        <f>ROUND(I168*H168,2)</f>
        <v>0</v>
      </c>
      <c r="BL168" s="16" t="s">
        <v>484</v>
      </c>
      <c r="BM168" s="145" t="s">
        <v>485</v>
      </c>
    </row>
    <row r="169" spans="2:65" s="13" customFormat="1" ht="10.199999999999999">
      <c r="B169" s="154"/>
      <c r="D169" s="148" t="s">
        <v>193</v>
      </c>
      <c r="E169" s="155" t="s">
        <v>1</v>
      </c>
      <c r="F169" s="156" t="s">
        <v>486</v>
      </c>
      <c r="H169" s="157">
        <v>64.8</v>
      </c>
      <c r="I169" s="158"/>
      <c r="L169" s="154"/>
      <c r="M169" s="159"/>
      <c r="T169" s="160"/>
      <c r="AT169" s="155" t="s">
        <v>193</v>
      </c>
      <c r="AU169" s="155" t="s">
        <v>89</v>
      </c>
      <c r="AV169" s="13" t="s">
        <v>89</v>
      </c>
      <c r="AW169" s="13" t="s">
        <v>34</v>
      </c>
      <c r="AX169" s="13" t="s">
        <v>87</v>
      </c>
      <c r="AY169" s="155" t="s">
        <v>185</v>
      </c>
    </row>
    <row r="170" spans="2:65" s="1" customFormat="1" ht="37.799999999999997" customHeight="1">
      <c r="B170" s="31"/>
      <c r="C170" s="133" t="s">
        <v>285</v>
      </c>
      <c r="D170" s="133" t="s">
        <v>187</v>
      </c>
      <c r="E170" s="134" t="s">
        <v>487</v>
      </c>
      <c r="F170" s="135" t="s">
        <v>488</v>
      </c>
      <c r="G170" s="136" t="s">
        <v>190</v>
      </c>
      <c r="H170" s="137">
        <v>154.35</v>
      </c>
      <c r="I170" s="138"/>
      <c r="J170" s="139">
        <f>ROUND(I170*H170,2)</f>
        <v>0</v>
      </c>
      <c r="K170" s="140"/>
      <c r="L170" s="31"/>
      <c r="M170" s="141" t="s">
        <v>1</v>
      </c>
      <c r="N170" s="142" t="s">
        <v>44</v>
      </c>
      <c r="P170" s="143">
        <f>O170*H170</f>
        <v>0</v>
      </c>
      <c r="Q170" s="143">
        <v>0</v>
      </c>
      <c r="R170" s="143">
        <f>Q170*H170</f>
        <v>0</v>
      </c>
      <c r="S170" s="143">
        <v>0</v>
      </c>
      <c r="T170" s="144">
        <f>S170*H170</f>
        <v>0</v>
      </c>
      <c r="AR170" s="145" t="s">
        <v>191</v>
      </c>
      <c r="AT170" s="145" t="s">
        <v>187</v>
      </c>
      <c r="AU170" s="145" t="s">
        <v>89</v>
      </c>
      <c r="AY170" s="16" t="s">
        <v>185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6" t="s">
        <v>87</v>
      </c>
      <c r="BK170" s="146">
        <f>ROUND(I170*H170,2)</f>
        <v>0</v>
      </c>
      <c r="BL170" s="16" t="s">
        <v>191</v>
      </c>
      <c r="BM170" s="145" t="s">
        <v>489</v>
      </c>
    </row>
    <row r="171" spans="2:65" s="12" customFormat="1" ht="10.199999999999999">
      <c r="B171" s="147"/>
      <c r="D171" s="148" t="s">
        <v>193</v>
      </c>
      <c r="E171" s="149" t="s">
        <v>1</v>
      </c>
      <c r="F171" s="150" t="s">
        <v>194</v>
      </c>
      <c r="H171" s="149" t="s">
        <v>1</v>
      </c>
      <c r="I171" s="151"/>
      <c r="L171" s="147"/>
      <c r="M171" s="152"/>
      <c r="T171" s="153"/>
      <c r="AT171" s="149" t="s">
        <v>193</v>
      </c>
      <c r="AU171" s="149" t="s">
        <v>89</v>
      </c>
      <c r="AV171" s="12" t="s">
        <v>87</v>
      </c>
      <c r="AW171" s="12" t="s">
        <v>34</v>
      </c>
      <c r="AX171" s="12" t="s">
        <v>79</v>
      </c>
      <c r="AY171" s="149" t="s">
        <v>185</v>
      </c>
    </row>
    <row r="172" spans="2:65" s="12" customFormat="1" ht="20.399999999999999">
      <c r="B172" s="147"/>
      <c r="D172" s="148" t="s">
        <v>193</v>
      </c>
      <c r="E172" s="149" t="s">
        <v>1</v>
      </c>
      <c r="F172" s="150" t="s">
        <v>490</v>
      </c>
      <c r="H172" s="149" t="s">
        <v>1</v>
      </c>
      <c r="I172" s="151"/>
      <c r="L172" s="147"/>
      <c r="M172" s="152"/>
      <c r="T172" s="153"/>
      <c r="AT172" s="149" t="s">
        <v>193</v>
      </c>
      <c r="AU172" s="149" t="s">
        <v>89</v>
      </c>
      <c r="AV172" s="12" t="s">
        <v>87</v>
      </c>
      <c r="AW172" s="12" t="s">
        <v>34</v>
      </c>
      <c r="AX172" s="12" t="s">
        <v>79</v>
      </c>
      <c r="AY172" s="149" t="s">
        <v>185</v>
      </c>
    </row>
    <row r="173" spans="2:65" s="13" customFormat="1" ht="10.199999999999999">
      <c r="B173" s="154"/>
      <c r="D173" s="148" t="s">
        <v>193</v>
      </c>
      <c r="E173" s="155" t="s">
        <v>1</v>
      </c>
      <c r="F173" s="156" t="s">
        <v>406</v>
      </c>
      <c r="H173" s="157">
        <v>154.35</v>
      </c>
      <c r="I173" s="158"/>
      <c r="L173" s="154"/>
      <c r="M173" s="159"/>
      <c r="T173" s="160"/>
      <c r="AT173" s="155" t="s">
        <v>193</v>
      </c>
      <c r="AU173" s="155" t="s">
        <v>89</v>
      </c>
      <c r="AV173" s="13" t="s">
        <v>89</v>
      </c>
      <c r="AW173" s="13" t="s">
        <v>34</v>
      </c>
      <c r="AX173" s="13" t="s">
        <v>87</v>
      </c>
      <c r="AY173" s="155" t="s">
        <v>185</v>
      </c>
    </row>
    <row r="174" spans="2:65" s="1" customFormat="1" ht="33" customHeight="1">
      <c r="B174" s="31"/>
      <c r="C174" s="133" t="s">
        <v>7</v>
      </c>
      <c r="D174" s="133" t="s">
        <v>187</v>
      </c>
      <c r="E174" s="134" t="s">
        <v>491</v>
      </c>
      <c r="F174" s="135" t="s">
        <v>492</v>
      </c>
      <c r="G174" s="136" t="s">
        <v>212</v>
      </c>
      <c r="H174" s="137">
        <v>25.5</v>
      </c>
      <c r="I174" s="138"/>
      <c r="J174" s="139">
        <f>ROUND(I174*H174,2)</f>
        <v>0</v>
      </c>
      <c r="K174" s="140"/>
      <c r="L174" s="31"/>
      <c r="M174" s="141" t="s">
        <v>1</v>
      </c>
      <c r="N174" s="142" t="s">
        <v>44</v>
      </c>
      <c r="P174" s="143">
        <f>O174*H174</f>
        <v>0</v>
      </c>
      <c r="Q174" s="143">
        <v>0</v>
      </c>
      <c r="R174" s="143">
        <f>Q174*H174</f>
        <v>0</v>
      </c>
      <c r="S174" s="143">
        <v>0</v>
      </c>
      <c r="T174" s="144">
        <f>S174*H174</f>
        <v>0</v>
      </c>
      <c r="AR174" s="145" t="s">
        <v>191</v>
      </c>
      <c r="AT174" s="145" t="s">
        <v>187</v>
      </c>
      <c r="AU174" s="145" t="s">
        <v>89</v>
      </c>
      <c r="AY174" s="16" t="s">
        <v>185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6" t="s">
        <v>87</v>
      </c>
      <c r="BK174" s="146">
        <f>ROUND(I174*H174,2)</f>
        <v>0</v>
      </c>
      <c r="BL174" s="16" t="s">
        <v>191</v>
      </c>
      <c r="BM174" s="145" t="s">
        <v>493</v>
      </c>
    </row>
    <row r="175" spans="2:65" s="1" customFormat="1" ht="16.5" customHeight="1">
      <c r="B175" s="31"/>
      <c r="C175" s="161" t="s">
        <v>292</v>
      </c>
      <c r="D175" s="161" t="s">
        <v>247</v>
      </c>
      <c r="E175" s="162" t="s">
        <v>494</v>
      </c>
      <c r="F175" s="163" t="s">
        <v>495</v>
      </c>
      <c r="G175" s="164" t="s">
        <v>418</v>
      </c>
      <c r="H175" s="165">
        <v>43.35</v>
      </c>
      <c r="I175" s="166"/>
      <c r="J175" s="167">
        <f>ROUND(I175*H175,2)</f>
        <v>0</v>
      </c>
      <c r="K175" s="168"/>
      <c r="L175" s="169"/>
      <c r="M175" s="170" t="s">
        <v>1</v>
      </c>
      <c r="N175" s="171" t="s">
        <v>44</v>
      </c>
      <c r="P175" s="143">
        <f>O175*H175</f>
        <v>0</v>
      </c>
      <c r="Q175" s="143">
        <v>0</v>
      </c>
      <c r="R175" s="143">
        <f>Q175*H175</f>
        <v>0</v>
      </c>
      <c r="S175" s="143">
        <v>0</v>
      </c>
      <c r="T175" s="144">
        <f>S175*H175</f>
        <v>0</v>
      </c>
      <c r="AR175" s="145" t="s">
        <v>226</v>
      </c>
      <c r="AT175" s="145" t="s">
        <v>247</v>
      </c>
      <c r="AU175" s="145" t="s">
        <v>89</v>
      </c>
      <c r="AY175" s="16" t="s">
        <v>185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6" t="s">
        <v>87</v>
      </c>
      <c r="BK175" s="146">
        <f>ROUND(I175*H175,2)</f>
        <v>0</v>
      </c>
      <c r="BL175" s="16" t="s">
        <v>191</v>
      </c>
      <c r="BM175" s="145" t="s">
        <v>496</v>
      </c>
    </row>
    <row r="176" spans="2:65" s="13" customFormat="1" ht="10.199999999999999">
      <c r="B176" s="154"/>
      <c r="D176" s="148" t="s">
        <v>193</v>
      </c>
      <c r="F176" s="156" t="s">
        <v>497</v>
      </c>
      <c r="H176" s="157">
        <v>43.35</v>
      </c>
      <c r="I176" s="158"/>
      <c r="L176" s="154"/>
      <c r="M176" s="159"/>
      <c r="T176" s="160"/>
      <c r="AT176" s="155" t="s">
        <v>193</v>
      </c>
      <c r="AU176" s="155" t="s">
        <v>89</v>
      </c>
      <c r="AV176" s="13" t="s">
        <v>89</v>
      </c>
      <c r="AW176" s="13" t="s">
        <v>4</v>
      </c>
      <c r="AX176" s="13" t="s">
        <v>87</v>
      </c>
      <c r="AY176" s="155" t="s">
        <v>185</v>
      </c>
    </row>
    <row r="177" spans="2:65" s="1" customFormat="1" ht="33" customHeight="1">
      <c r="B177" s="31"/>
      <c r="C177" s="133" t="s">
        <v>299</v>
      </c>
      <c r="D177" s="133" t="s">
        <v>187</v>
      </c>
      <c r="E177" s="134" t="s">
        <v>498</v>
      </c>
      <c r="F177" s="135" t="s">
        <v>499</v>
      </c>
      <c r="G177" s="136" t="s">
        <v>212</v>
      </c>
      <c r="H177" s="137">
        <v>32</v>
      </c>
      <c r="I177" s="138"/>
      <c r="J177" s="139">
        <f>ROUND(I177*H177,2)</f>
        <v>0</v>
      </c>
      <c r="K177" s="140"/>
      <c r="L177" s="31"/>
      <c r="M177" s="141" t="s">
        <v>1</v>
      </c>
      <c r="N177" s="142" t="s">
        <v>44</v>
      </c>
      <c r="P177" s="143">
        <f>O177*H177</f>
        <v>0</v>
      </c>
      <c r="Q177" s="143">
        <v>0</v>
      </c>
      <c r="R177" s="143">
        <f>Q177*H177</f>
        <v>0</v>
      </c>
      <c r="S177" s="143">
        <v>0</v>
      </c>
      <c r="T177" s="144">
        <f>S177*H177</f>
        <v>0</v>
      </c>
      <c r="AR177" s="145" t="s">
        <v>191</v>
      </c>
      <c r="AT177" s="145" t="s">
        <v>187</v>
      </c>
      <c r="AU177" s="145" t="s">
        <v>89</v>
      </c>
      <c r="AY177" s="16" t="s">
        <v>185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6" t="s">
        <v>87</v>
      </c>
      <c r="BK177" s="146">
        <f>ROUND(I177*H177,2)</f>
        <v>0</v>
      </c>
      <c r="BL177" s="16" t="s">
        <v>191</v>
      </c>
      <c r="BM177" s="145" t="s">
        <v>500</v>
      </c>
    </row>
    <row r="178" spans="2:65" s="1" customFormat="1" ht="16.5" customHeight="1">
      <c r="B178" s="31"/>
      <c r="C178" s="161" t="s">
        <v>304</v>
      </c>
      <c r="D178" s="161" t="s">
        <v>247</v>
      </c>
      <c r="E178" s="162" t="s">
        <v>501</v>
      </c>
      <c r="F178" s="163" t="s">
        <v>502</v>
      </c>
      <c r="G178" s="164" t="s">
        <v>418</v>
      </c>
      <c r="H178" s="165">
        <v>43.2</v>
      </c>
      <c r="I178" s="166"/>
      <c r="J178" s="167">
        <f>ROUND(I178*H178,2)</f>
        <v>0</v>
      </c>
      <c r="K178" s="168"/>
      <c r="L178" s="169"/>
      <c r="M178" s="170" t="s">
        <v>1</v>
      </c>
      <c r="N178" s="171" t="s">
        <v>44</v>
      </c>
      <c r="P178" s="143">
        <f>O178*H178</f>
        <v>0</v>
      </c>
      <c r="Q178" s="143">
        <v>0</v>
      </c>
      <c r="R178" s="143">
        <f>Q178*H178</f>
        <v>0</v>
      </c>
      <c r="S178" s="143">
        <v>0</v>
      </c>
      <c r="T178" s="144">
        <f>S178*H178</f>
        <v>0</v>
      </c>
      <c r="AR178" s="145" t="s">
        <v>226</v>
      </c>
      <c r="AT178" s="145" t="s">
        <v>247</v>
      </c>
      <c r="AU178" s="145" t="s">
        <v>89</v>
      </c>
      <c r="AY178" s="16" t="s">
        <v>185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6" t="s">
        <v>87</v>
      </c>
      <c r="BK178" s="146">
        <f>ROUND(I178*H178,2)</f>
        <v>0</v>
      </c>
      <c r="BL178" s="16" t="s">
        <v>191</v>
      </c>
      <c r="BM178" s="145" t="s">
        <v>503</v>
      </c>
    </row>
    <row r="179" spans="2:65" s="13" customFormat="1" ht="10.199999999999999">
      <c r="B179" s="154"/>
      <c r="D179" s="148" t="s">
        <v>193</v>
      </c>
      <c r="F179" s="156" t="s">
        <v>504</v>
      </c>
      <c r="H179" s="157">
        <v>43.2</v>
      </c>
      <c r="I179" s="158"/>
      <c r="L179" s="154"/>
      <c r="M179" s="159"/>
      <c r="T179" s="160"/>
      <c r="AT179" s="155" t="s">
        <v>193</v>
      </c>
      <c r="AU179" s="155" t="s">
        <v>89</v>
      </c>
      <c r="AV179" s="13" t="s">
        <v>89</v>
      </c>
      <c r="AW179" s="13" t="s">
        <v>4</v>
      </c>
      <c r="AX179" s="13" t="s">
        <v>87</v>
      </c>
      <c r="AY179" s="155" t="s">
        <v>185</v>
      </c>
    </row>
    <row r="180" spans="2:65" s="11" customFormat="1" ht="22.8" customHeight="1">
      <c r="B180" s="121"/>
      <c r="D180" s="122" t="s">
        <v>78</v>
      </c>
      <c r="E180" s="131" t="s">
        <v>89</v>
      </c>
      <c r="F180" s="131" t="s">
        <v>505</v>
      </c>
      <c r="I180" s="124"/>
      <c r="J180" s="132">
        <f>BK180</f>
        <v>0</v>
      </c>
      <c r="L180" s="121"/>
      <c r="M180" s="126"/>
      <c r="P180" s="127">
        <f>SUM(P181:P241)</f>
        <v>0</v>
      </c>
      <c r="R180" s="127">
        <f>SUM(R181:R241)</f>
        <v>282.79273377999993</v>
      </c>
      <c r="T180" s="128">
        <f>SUM(T181:T241)</f>
        <v>0</v>
      </c>
      <c r="AR180" s="122" t="s">
        <v>87</v>
      </c>
      <c r="AT180" s="129" t="s">
        <v>78</v>
      </c>
      <c r="AU180" s="129" t="s">
        <v>87</v>
      </c>
      <c r="AY180" s="122" t="s">
        <v>185</v>
      </c>
      <c r="BK180" s="130">
        <f>SUM(BK181:BK241)</f>
        <v>0</v>
      </c>
    </row>
    <row r="181" spans="2:65" s="1" customFormat="1" ht="16.5" customHeight="1">
      <c r="B181" s="31"/>
      <c r="C181" s="133" t="s">
        <v>309</v>
      </c>
      <c r="D181" s="133" t="s">
        <v>187</v>
      </c>
      <c r="E181" s="134" t="s">
        <v>506</v>
      </c>
      <c r="F181" s="135" t="s">
        <v>507</v>
      </c>
      <c r="G181" s="136" t="s">
        <v>190</v>
      </c>
      <c r="H181" s="137">
        <v>95.444999999999993</v>
      </c>
      <c r="I181" s="138"/>
      <c r="J181" s="139">
        <f>ROUND(I181*H181,2)</f>
        <v>0</v>
      </c>
      <c r="K181" s="140"/>
      <c r="L181" s="31"/>
      <c r="M181" s="141" t="s">
        <v>1</v>
      </c>
      <c r="N181" s="142" t="s">
        <v>44</v>
      </c>
      <c r="P181" s="143">
        <f>O181*H181</f>
        <v>0</v>
      </c>
      <c r="Q181" s="143">
        <v>3.1E-4</v>
      </c>
      <c r="R181" s="143">
        <f>Q181*H181</f>
        <v>2.9587949999999998E-2</v>
      </c>
      <c r="S181" s="143">
        <v>0</v>
      </c>
      <c r="T181" s="144">
        <f>S181*H181</f>
        <v>0</v>
      </c>
      <c r="AR181" s="145" t="s">
        <v>191</v>
      </c>
      <c r="AT181" s="145" t="s">
        <v>187</v>
      </c>
      <c r="AU181" s="145" t="s">
        <v>89</v>
      </c>
      <c r="AY181" s="16" t="s">
        <v>185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6" t="s">
        <v>87</v>
      </c>
      <c r="BK181" s="146">
        <f>ROUND(I181*H181,2)</f>
        <v>0</v>
      </c>
      <c r="BL181" s="16" t="s">
        <v>191</v>
      </c>
      <c r="BM181" s="145" t="s">
        <v>508</v>
      </c>
    </row>
    <row r="182" spans="2:65" s="12" customFormat="1" ht="10.199999999999999">
      <c r="B182" s="147"/>
      <c r="D182" s="148" t="s">
        <v>193</v>
      </c>
      <c r="E182" s="149" t="s">
        <v>1</v>
      </c>
      <c r="F182" s="150" t="s">
        <v>194</v>
      </c>
      <c r="H182" s="149" t="s">
        <v>1</v>
      </c>
      <c r="I182" s="151"/>
      <c r="L182" s="147"/>
      <c r="M182" s="152"/>
      <c r="T182" s="153"/>
      <c r="AT182" s="149" t="s">
        <v>193</v>
      </c>
      <c r="AU182" s="149" t="s">
        <v>89</v>
      </c>
      <c r="AV182" s="12" t="s">
        <v>87</v>
      </c>
      <c r="AW182" s="12" t="s">
        <v>34</v>
      </c>
      <c r="AX182" s="12" t="s">
        <v>79</v>
      </c>
      <c r="AY182" s="149" t="s">
        <v>185</v>
      </c>
    </row>
    <row r="183" spans="2:65" s="12" customFormat="1" ht="10.199999999999999">
      <c r="B183" s="147"/>
      <c r="D183" s="148" t="s">
        <v>193</v>
      </c>
      <c r="E183" s="149" t="s">
        <v>1</v>
      </c>
      <c r="F183" s="150" t="s">
        <v>509</v>
      </c>
      <c r="H183" s="149" t="s">
        <v>1</v>
      </c>
      <c r="I183" s="151"/>
      <c r="L183" s="147"/>
      <c r="M183" s="152"/>
      <c r="T183" s="153"/>
      <c r="AT183" s="149" t="s">
        <v>193</v>
      </c>
      <c r="AU183" s="149" t="s">
        <v>89</v>
      </c>
      <c r="AV183" s="12" t="s">
        <v>87</v>
      </c>
      <c r="AW183" s="12" t="s">
        <v>34</v>
      </c>
      <c r="AX183" s="12" t="s">
        <v>79</v>
      </c>
      <c r="AY183" s="149" t="s">
        <v>185</v>
      </c>
    </row>
    <row r="184" spans="2:65" s="13" customFormat="1" ht="10.199999999999999">
      <c r="B184" s="154"/>
      <c r="D184" s="148" t="s">
        <v>193</v>
      </c>
      <c r="E184" s="155" t="s">
        <v>1</v>
      </c>
      <c r="F184" s="156" t="s">
        <v>398</v>
      </c>
      <c r="H184" s="157">
        <v>95.444999999999993</v>
      </c>
      <c r="I184" s="158"/>
      <c r="L184" s="154"/>
      <c r="M184" s="159"/>
      <c r="T184" s="160"/>
      <c r="AT184" s="155" t="s">
        <v>193</v>
      </c>
      <c r="AU184" s="155" t="s">
        <v>89</v>
      </c>
      <c r="AV184" s="13" t="s">
        <v>89</v>
      </c>
      <c r="AW184" s="13" t="s">
        <v>34</v>
      </c>
      <c r="AX184" s="13" t="s">
        <v>87</v>
      </c>
      <c r="AY184" s="155" t="s">
        <v>185</v>
      </c>
    </row>
    <row r="185" spans="2:65" s="1" customFormat="1" ht="24.15" customHeight="1">
      <c r="B185" s="31"/>
      <c r="C185" s="161" t="s">
        <v>320</v>
      </c>
      <c r="D185" s="161" t="s">
        <v>247</v>
      </c>
      <c r="E185" s="162" t="s">
        <v>510</v>
      </c>
      <c r="F185" s="163" t="s">
        <v>511</v>
      </c>
      <c r="G185" s="164" t="s">
        <v>190</v>
      </c>
      <c r="H185" s="165">
        <v>113.05500000000001</v>
      </c>
      <c r="I185" s="166"/>
      <c r="J185" s="167">
        <f>ROUND(I185*H185,2)</f>
        <v>0</v>
      </c>
      <c r="K185" s="168"/>
      <c r="L185" s="169"/>
      <c r="M185" s="170" t="s">
        <v>1</v>
      </c>
      <c r="N185" s="171" t="s">
        <v>44</v>
      </c>
      <c r="P185" s="143">
        <f>O185*H185</f>
        <v>0</v>
      </c>
      <c r="Q185" s="143">
        <v>2.9999999999999997E-4</v>
      </c>
      <c r="R185" s="143">
        <f>Q185*H185</f>
        <v>3.3916500000000002E-2</v>
      </c>
      <c r="S185" s="143">
        <v>0</v>
      </c>
      <c r="T185" s="144">
        <f>S185*H185</f>
        <v>0</v>
      </c>
      <c r="AR185" s="145" t="s">
        <v>226</v>
      </c>
      <c r="AT185" s="145" t="s">
        <v>247</v>
      </c>
      <c r="AU185" s="145" t="s">
        <v>89</v>
      </c>
      <c r="AY185" s="16" t="s">
        <v>185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6" t="s">
        <v>87</v>
      </c>
      <c r="BK185" s="146">
        <f>ROUND(I185*H185,2)</f>
        <v>0</v>
      </c>
      <c r="BL185" s="16" t="s">
        <v>191</v>
      </c>
      <c r="BM185" s="145" t="s">
        <v>512</v>
      </c>
    </row>
    <row r="186" spans="2:65" s="13" customFormat="1" ht="10.199999999999999">
      <c r="B186" s="154"/>
      <c r="D186" s="148" t="s">
        <v>193</v>
      </c>
      <c r="F186" s="156" t="s">
        <v>513</v>
      </c>
      <c r="H186" s="157">
        <v>113.05500000000001</v>
      </c>
      <c r="I186" s="158"/>
      <c r="L186" s="154"/>
      <c r="M186" s="159"/>
      <c r="T186" s="160"/>
      <c r="AT186" s="155" t="s">
        <v>193</v>
      </c>
      <c r="AU186" s="155" t="s">
        <v>89</v>
      </c>
      <c r="AV186" s="13" t="s">
        <v>89</v>
      </c>
      <c r="AW186" s="13" t="s">
        <v>4</v>
      </c>
      <c r="AX186" s="13" t="s">
        <v>87</v>
      </c>
      <c r="AY186" s="155" t="s">
        <v>185</v>
      </c>
    </row>
    <row r="187" spans="2:65" s="1" customFormat="1" ht="24.15" customHeight="1">
      <c r="B187" s="31"/>
      <c r="C187" s="133" t="s">
        <v>325</v>
      </c>
      <c r="D187" s="133" t="s">
        <v>187</v>
      </c>
      <c r="E187" s="134" t="s">
        <v>514</v>
      </c>
      <c r="F187" s="135" t="s">
        <v>515</v>
      </c>
      <c r="G187" s="136" t="s">
        <v>312</v>
      </c>
      <c r="H187" s="137">
        <v>5.3090000000000002</v>
      </c>
      <c r="I187" s="138"/>
      <c r="J187" s="139">
        <f>ROUND(I187*H187,2)</f>
        <v>0</v>
      </c>
      <c r="K187" s="140"/>
      <c r="L187" s="31"/>
      <c r="M187" s="141" t="s">
        <v>1</v>
      </c>
      <c r="N187" s="142" t="s">
        <v>44</v>
      </c>
      <c r="P187" s="143">
        <f>O187*H187</f>
        <v>0</v>
      </c>
      <c r="Q187" s="143">
        <v>2.16</v>
      </c>
      <c r="R187" s="143">
        <f>Q187*H187</f>
        <v>11.467440000000002</v>
      </c>
      <c r="S187" s="143">
        <v>0</v>
      </c>
      <c r="T187" s="144">
        <f>S187*H187</f>
        <v>0</v>
      </c>
      <c r="AR187" s="145" t="s">
        <v>191</v>
      </c>
      <c r="AT187" s="145" t="s">
        <v>187</v>
      </c>
      <c r="AU187" s="145" t="s">
        <v>89</v>
      </c>
      <c r="AY187" s="16" t="s">
        <v>185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6" t="s">
        <v>87</v>
      </c>
      <c r="BK187" s="146">
        <f>ROUND(I187*H187,2)</f>
        <v>0</v>
      </c>
      <c r="BL187" s="16" t="s">
        <v>191</v>
      </c>
      <c r="BM187" s="145" t="s">
        <v>516</v>
      </c>
    </row>
    <row r="188" spans="2:65" s="12" customFormat="1" ht="10.199999999999999">
      <c r="B188" s="147"/>
      <c r="D188" s="148" t="s">
        <v>193</v>
      </c>
      <c r="E188" s="149" t="s">
        <v>1</v>
      </c>
      <c r="F188" s="150" t="s">
        <v>194</v>
      </c>
      <c r="H188" s="149" t="s">
        <v>1</v>
      </c>
      <c r="I188" s="151"/>
      <c r="L188" s="147"/>
      <c r="M188" s="152"/>
      <c r="T188" s="153"/>
      <c r="AT188" s="149" t="s">
        <v>193</v>
      </c>
      <c r="AU188" s="149" t="s">
        <v>89</v>
      </c>
      <c r="AV188" s="12" t="s">
        <v>87</v>
      </c>
      <c r="AW188" s="12" t="s">
        <v>34</v>
      </c>
      <c r="AX188" s="12" t="s">
        <v>79</v>
      </c>
      <c r="AY188" s="149" t="s">
        <v>185</v>
      </c>
    </row>
    <row r="189" spans="2:65" s="12" customFormat="1" ht="10.199999999999999">
      <c r="B189" s="147"/>
      <c r="D189" s="148" t="s">
        <v>193</v>
      </c>
      <c r="E189" s="149" t="s">
        <v>1</v>
      </c>
      <c r="F189" s="150" t="s">
        <v>517</v>
      </c>
      <c r="H189" s="149" t="s">
        <v>1</v>
      </c>
      <c r="I189" s="151"/>
      <c r="L189" s="147"/>
      <c r="M189" s="152"/>
      <c r="T189" s="153"/>
      <c r="AT189" s="149" t="s">
        <v>193</v>
      </c>
      <c r="AU189" s="149" t="s">
        <v>89</v>
      </c>
      <c r="AV189" s="12" t="s">
        <v>87</v>
      </c>
      <c r="AW189" s="12" t="s">
        <v>34</v>
      </c>
      <c r="AX189" s="12" t="s">
        <v>79</v>
      </c>
      <c r="AY189" s="149" t="s">
        <v>185</v>
      </c>
    </row>
    <row r="190" spans="2:65" s="13" customFormat="1" ht="10.199999999999999">
      <c r="B190" s="154"/>
      <c r="D190" s="148" t="s">
        <v>193</v>
      </c>
      <c r="E190" s="155" t="s">
        <v>1</v>
      </c>
      <c r="F190" s="156" t="s">
        <v>403</v>
      </c>
      <c r="H190" s="157">
        <v>5.3090000000000002</v>
      </c>
      <c r="I190" s="158"/>
      <c r="L190" s="154"/>
      <c r="M190" s="159"/>
      <c r="T190" s="160"/>
      <c r="AT190" s="155" t="s">
        <v>193</v>
      </c>
      <c r="AU190" s="155" t="s">
        <v>89</v>
      </c>
      <c r="AV190" s="13" t="s">
        <v>89</v>
      </c>
      <c r="AW190" s="13" t="s">
        <v>34</v>
      </c>
      <c r="AX190" s="13" t="s">
        <v>87</v>
      </c>
      <c r="AY190" s="155" t="s">
        <v>185</v>
      </c>
    </row>
    <row r="191" spans="2:65" s="1" customFormat="1" ht="24.15" customHeight="1">
      <c r="B191" s="31"/>
      <c r="C191" s="133" t="s">
        <v>330</v>
      </c>
      <c r="D191" s="133" t="s">
        <v>187</v>
      </c>
      <c r="E191" s="134" t="s">
        <v>518</v>
      </c>
      <c r="F191" s="135" t="s">
        <v>519</v>
      </c>
      <c r="G191" s="136" t="s">
        <v>312</v>
      </c>
      <c r="H191" s="137">
        <v>4.8</v>
      </c>
      <c r="I191" s="138"/>
      <c r="J191" s="139">
        <f>ROUND(I191*H191,2)</f>
        <v>0</v>
      </c>
      <c r="K191" s="140"/>
      <c r="L191" s="31"/>
      <c r="M191" s="141" t="s">
        <v>1</v>
      </c>
      <c r="N191" s="142" t="s">
        <v>44</v>
      </c>
      <c r="P191" s="143">
        <f>O191*H191</f>
        <v>0</v>
      </c>
      <c r="Q191" s="143">
        <v>2.16</v>
      </c>
      <c r="R191" s="143">
        <f>Q191*H191</f>
        <v>10.368</v>
      </c>
      <c r="S191" s="143">
        <v>0</v>
      </c>
      <c r="T191" s="144">
        <f>S191*H191</f>
        <v>0</v>
      </c>
      <c r="AR191" s="145" t="s">
        <v>191</v>
      </c>
      <c r="AT191" s="145" t="s">
        <v>187</v>
      </c>
      <c r="AU191" s="145" t="s">
        <v>89</v>
      </c>
      <c r="AY191" s="16" t="s">
        <v>185</v>
      </c>
      <c r="BE191" s="146">
        <f>IF(N191="základní",J191,0)</f>
        <v>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6" t="s">
        <v>87</v>
      </c>
      <c r="BK191" s="146">
        <f>ROUND(I191*H191,2)</f>
        <v>0</v>
      </c>
      <c r="BL191" s="16" t="s">
        <v>191</v>
      </c>
      <c r="BM191" s="145" t="s">
        <v>520</v>
      </c>
    </row>
    <row r="192" spans="2:65" s="12" customFormat="1" ht="10.199999999999999">
      <c r="B192" s="147"/>
      <c r="D192" s="148" t="s">
        <v>193</v>
      </c>
      <c r="E192" s="149" t="s">
        <v>1</v>
      </c>
      <c r="F192" s="150" t="s">
        <v>521</v>
      </c>
      <c r="H192" s="149" t="s">
        <v>1</v>
      </c>
      <c r="I192" s="151"/>
      <c r="L192" s="147"/>
      <c r="M192" s="152"/>
      <c r="T192" s="153"/>
      <c r="AT192" s="149" t="s">
        <v>193</v>
      </c>
      <c r="AU192" s="149" t="s">
        <v>89</v>
      </c>
      <c r="AV192" s="12" t="s">
        <v>87</v>
      </c>
      <c r="AW192" s="12" t="s">
        <v>34</v>
      </c>
      <c r="AX192" s="12" t="s">
        <v>79</v>
      </c>
      <c r="AY192" s="149" t="s">
        <v>185</v>
      </c>
    </row>
    <row r="193" spans="2:65" s="13" customFormat="1" ht="10.199999999999999">
      <c r="B193" s="154"/>
      <c r="D193" s="148" t="s">
        <v>193</v>
      </c>
      <c r="E193" s="155" t="s">
        <v>1</v>
      </c>
      <c r="F193" s="156" t="s">
        <v>522</v>
      </c>
      <c r="H193" s="157">
        <v>4.8</v>
      </c>
      <c r="I193" s="158"/>
      <c r="L193" s="154"/>
      <c r="M193" s="159"/>
      <c r="T193" s="160"/>
      <c r="AT193" s="155" t="s">
        <v>193</v>
      </c>
      <c r="AU193" s="155" t="s">
        <v>89</v>
      </c>
      <c r="AV193" s="13" t="s">
        <v>89</v>
      </c>
      <c r="AW193" s="13" t="s">
        <v>34</v>
      </c>
      <c r="AX193" s="13" t="s">
        <v>87</v>
      </c>
      <c r="AY193" s="155" t="s">
        <v>185</v>
      </c>
    </row>
    <row r="194" spans="2:65" s="1" customFormat="1" ht="24.15" customHeight="1">
      <c r="B194" s="31"/>
      <c r="C194" s="133" t="s">
        <v>334</v>
      </c>
      <c r="D194" s="133" t="s">
        <v>187</v>
      </c>
      <c r="E194" s="134" t="s">
        <v>523</v>
      </c>
      <c r="F194" s="135" t="s">
        <v>524</v>
      </c>
      <c r="G194" s="136" t="s">
        <v>312</v>
      </c>
      <c r="H194" s="137">
        <v>7.27</v>
      </c>
      <c r="I194" s="138"/>
      <c r="J194" s="139">
        <f>ROUND(I194*H194,2)</f>
        <v>0</v>
      </c>
      <c r="K194" s="140"/>
      <c r="L194" s="31"/>
      <c r="M194" s="141" t="s">
        <v>1</v>
      </c>
      <c r="N194" s="142" t="s">
        <v>44</v>
      </c>
      <c r="P194" s="143">
        <f>O194*H194</f>
        <v>0</v>
      </c>
      <c r="Q194" s="143">
        <v>2.5018699999999998</v>
      </c>
      <c r="R194" s="143">
        <f>Q194*H194</f>
        <v>18.188594899999998</v>
      </c>
      <c r="S194" s="143">
        <v>0</v>
      </c>
      <c r="T194" s="144">
        <f>S194*H194</f>
        <v>0</v>
      </c>
      <c r="AR194" s="145" t="s">
        <v>191</v>
      </c>
      <c r="AT194" s="145" t="s">
        <v>187</v>
      </c>
      <c r="AU194" s="145" t="s">
        <v>89</v>
      </c>
      <c r="AY194" s="16" t="s">
        <v>185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6" t="s">
        <v>87</v>
      </c>
      <c r="BK194" s="146">
        <f>ROUND(I194*H194,2)</f>
        <v>0</v>
      </c>
      <c r="BL194" s="16" t="s">
        <v>191</v>
      </c>
      <c r="BM194" s="145" t="s">
        <v>525</v>
      </c>
    </row>
    <row r="195" spans="2:65" s="13" customFormat="1" ht="10.199999999999999">
      <c r="B195" s="154"/>
      <c r="D195" s="148" t="s">
        <v>193</v>
      </c>
      <c r="E195" s="155" t="s">
        <v>1</v>
      </c>
      <c r="F195" s="156" t="s">
        <v>526</v>
      </c>
      <c r="H195" s="157">
        <v>7.27</v>
      </c>
      <c r="I195" s="158"/>
      <c r="L195" s="154"/>
      <c r="M195" s="159"/>
      <c r="T195" s="160"/>
      <c r="AT195" s="155" t="s">
        <v>193</v>
      </c>
      <c r="AU195" s="155" t="s">
        <v>89</v>
      </c>
      <c r="AV195" s="13" t="s">
        <v>89</v>
      </c>
      <c r="AW195" s="13" t="s">
        <v>34</v>
      </c>
      <c r="AX195" s="13" t="s">
        <v>87</v>
      </c>
      <c r="AY195" s="155" t="s">
        <v>185</v>
      </c>
    </row>
    <row r="196" spans="2:65" s="1" customFormat="1" ht="16.5" customHeight="1">
      <c r="B196" s="31"/>
      <c r="C196" s="133" t="s">
        <v>339</v>
      </c>
      <c r="D196" s="133" t="s">
        <v>187</v>
      </c>
      <c r="E196" s="134" t="s">
        <v>527</v>
      </c>
      <c r="F196" s="135" t="s">
        <v>528</v>
      </c>
      <c r="G196" s="136" t="s">
        <v>190</v>
      </c>
      <c r="H196" s="137">
        <v>15.88</v>
      </c>
      <c r="I196" s="138"/>
      <c r="J196" s="139">
        <f>ROUND(I196*H196,2)</f>
        <v>0</v>
      </c>
      <c r="K196" s="140"/>
      <c r="L196" s="31"/>
      <c r="M196" s="141" t="s">
        <v>1</v>
      </c>
      <c r="N196" s="142" t="s">
        <v>44</v>
      </c>
      <c r="P196" s="143">
        <f>O196*H196</f>
        <v>0</v>
      </c>
      <c r="Q196" s="143">
        <v>2.47E-3</v>
      </c>
      <c r="R196" s="143">
        <f>Q196*H196</f>
        <v>3.9223600000000004E-2</v>
      </c>
      <c r="S196" s="143">
        <v>0</v>
      </c>
      <c r="T196" s="144">
        <f>S196*H196</f>
        <v>0</v>
      </c>
      <c r="AR196" s="145" t="s">
        <v>191</v>
      </c>
      <c r="AT196" s="145" t="s">
        <v>187</v>
      </c>
      <c r="AU196" s="145" t="s">
        <v>89</v>
      </c>
      <c r="AY196" s="16" t="s">
        <v>185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6" t="s">
        <v>87</v>
      </c>
      <c r="BK196" s="146">
        <f>ROUND(I196*H196,2)</f>
        <v>0</v>
      </c>
      <c r="BL196" s="16" t="s">
        <v>191</v>
      </c>
      <c r="BM196" s="145" t="s">
        <v>529</v>
      </c>
    </row>
    <row r="197" spans="2:65" s="12" customFormat="1" ht="10.199999999999999">
      <c r="B197" s="147"/>
      <c r="D197" s="148" t="s">
        <v>193</v>
      </c>
      <c r="E197" s="149" t="s">
        <v>1</v>
      </c>
      <c r="F197" s="150" t="s">
        <v>194</v>
      </c>
      <c r="H197" s="149" t="s">
        <v>1</v>
      </c>
      <c r="I197" s="151"/>
      <c r="L197" s="147"/>
      <c r="M197" s="152"/>
      <c r="T197" s="153"/>
      <c r="AT197" s="149" t="s">
        <v>193</v>
      </c>
      <c r="AU197" s="149" t="s">
        <v>89</v>
      </c>
      <c r="AV197" s="12" t="s">
        <v>87</v>
      </c>
      <c r="AW197" s="12" t="s">
        <v>34</v>
      </c>
      <c r="AX197" s="12" t="s">
        <v>79</v>
      </c>
      <c r="AY197" s="149" t="s">
        <v>185</v>
      </c>
    </row>
    <row r="198" spans="2:65" s="12" customFormat="1" ht="10.199999999999999">
      <c r="B198" s="147"/>
      <c r="D198" s="148" t="s">
        <v>193</v>
      </c>
      <c r="E198" s="149" t="s">
        <v>1</v>
      </c>
      <c r="F198" s="150" t="s">
        <v>530</v>
      </c>
      <c r="H198" s="149" t="s">
        <v>1</v>
      </c>
      <c r="I198" s="151"/>
      <c r="L198" s="147"/>
      <c r="M198" s="152"/>
      <c r="T198" s="153"/>
      <c r="AT198" s="149" t="s">
        <v>193</v>
      </c>
      <c r="AU198" s="149" t="s">
        <v>89</v>
      </c>
      <c r="AV198" s="12" t="s">
        <v>87</v>
      </c>
      <c r="AW198" s="12" t="s">
        <v>34</v>
      </c>
      <c r="AX198" s="12" t="s">
        <v>79</v>
      </c>
      <c r="AY198" s="149" t="s">
        <v>185</v>
      </c>
    </row>
    <row r="199" spans="2:65" s="13" customFormat="1" ht="10.199999999999999">
      <c r="B199" s="154"/>
      <c r="D199" s="148" t="s">
        <v>193</v>
      </c>
      <c r="E199" s="155" t="s">
        <v>1</v>
      </c>
      <c r="F199" s="156" t="s">
        <v>151</v>
      </c>
      <c r="H199" s="157">
        <v>15.88</v>
      </c>
      <c r="I199" s="158"/>
      <c r="L199" s="154"/>
      <c r="M199" s="159"/>
      <c r="T199" s="160"/>
      <c r="AT199" s="155" t="s">
        <v>193</v>
      </c>
      <c r="AU199" s="155" t="s">
        <v>89</v>
      </c>
      <c r="AV199" s="13" t="s">
        <v>89</v>
      </c>
      <c r="AW199" s="13" t="s">
        <v>34</v>
      </c>
      <c r="AX199" s="13" t="s">
        <v>87</v>
      </c>
      <c r="AY199" s="155" t="s">
        <v>185</v>
      </c>
    </row>
    <row r="200" spans="2:65" s="1" customFormat="1" ht="16.5" customHeight="1">
      <c r="B200" s="31"/>
      <c r="C200" s="133" t="s">
        <v>346</v>
      </c>
      <c r="D200" s="133" t="s">
        <v>187</v>
      </c>
      <c r="E200" s="134" t="s">
        <v>531</v>
      </c>
      <c r="F200" s="135" t="s">
        <v>532</v>
      </c>
      <c r="G200" s="136" t="s">
        <v>190</v>
      </c>
      <c r="H200" s="137">
        <v>15.88</v>
      </c>
      <c r="I200" s="138"/>
      <c r="J200" s="139">
        <f>ROUND(I200*H200,2)</f>
        <v>0</v>
      </c>
      <c r="K200" s="140"/>
      <c r="L200" s="31"/>
      <c r="M200" s="141" t="s">
        <v>1</v>
      </c>
      <c r="N200" s="142" t="s">
        <v>44</v>
      </c>
      <c r="P200" s="143">
        <f>O200*H200</f>
        <v>0</v>
      </c>
      <c r="Q200" s="143">
        <v>0</v>
      </c>
      <c r="R200" s="143">
        <f>Q200*H200</f>
        <v>0</v>
      </c>
      <c r="S200" s="143">
        <v>0</v>
      </c>
      <c r="T200" s="144">
        <f>S200*H200</f>
        <v>0</v>
      </c>
      <c r="AR200" s="145" t="s">
        <v>191</v>
      </c>
      <c r="AT200" s="145" t="s">
        <v>187</v>
      </c>
      <c r="AU200" s="145" t="s">
        <v>89</v>
      </c>
      <c r="AY200" s="16" t="s">
        <v>185</v>
      </c>
      <c r="BE200" s="146">
        <f>IF(N200="základní",J200,0)</f>
        <v>0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6" t="s">
        <v>87</v>
      </c>
      <c r="BK200" s="146">
        <f>ROUND(I200*H200,2)</f>
        <v>0</v>
      </c>
      <c r="BL200" s="16" t="s">
        <v>191</v>
      </c>
      <c r="BM200" s="145" t="s">
        <v>533</v>
      </c>
    </row>
    <row r="201" spans="2:65" s="1" customFormat="1" ht="21.75" customHeight="1">
      <c r="B201" s="31"/>
      <c r="C201" s="133" t="s">
        <v>354</v>
      </c>
      <c r="D201" s="133" t="s">
        <v>187</v>
      </c>
      <c r="E201" s="134" t="s">
        <v>534</v>
      </c>
      <c r="F201" s="135" t="s">
        <v>535</v>
      </c>
      <c r="G201" s="136" t="s">
        <v>323</v>
      </c>
      <c r="H201" s="137">
        <v>0.72699999999999998</v>
      </c>
      <c r="I201" s="138"/>
      <c r="J201" s="139">
        <f>ROUND(I201*H201,2)</f>
        <v>0</v>
      </c>
      <c r="K201" s="140"/>
      <c r="L201" s="31"/>
      <c r="M201" s="141" t="s">
        <v>1</v>
      </c>
      <c r="N201" s="142" t="s">
        <v>44</v>
      </c>
      <c r="P201" s="143">
        <f>O201*H201</f>
        <v>0</v>
      </c>
      <c r="Q201" s="143">
        <v>1.0606199999999999</v>
      </c>
      <c r="R201" s="143">
        <f>Q201*H201</f>
        <v>0.77107073999999987</v>
      </c>
      <c r="S201" s="143">
        <v>0</v>
      </c>
      <c r="T201" s="144">
        <f>S201*H201</f>
        <v>0</v>
      </c>
      <c r="AR201" s="145" t="s">
        <v>191</v>
      </c>
      <c r="AT201" s="145" t="s">
        <v>187</v>
      </c>
      <c r="AU201" s="145" t="s">
        <v>89</v>
      </c>
      <c r="AY201" s="16" t="s">
        <v>185</v>
      </c>
      <c r="BE201" s="146">
        <f>IF(N201="základní",J201,0)</f>
        <v>0</v>
      </c>
      <c r="BF201" s="146">
        <f>IF(N201="snížená",J201,0)</f>
        <v>0</v>
      </c>
      <c r="BG201" s="146">
        <f>IF(N201="zákl. přenesená",J201,0)</f>
        <v>0</v>
      </c>
      <c r="BH201" s="146">
        <f>IF(N201="sníž. přenesená",J201,0)</f>
        <v>0</v>
      </c>
      <c r="BI201" s="146">
        <f>IF(N201="nulová",J201,0)</f>
        <v>0</v>
      </c>
      <c r="BJ201" s="16" t="s">
        <v>87</v>
      </c>
      <c r="BK201" s="146">
        <f>ROUND(I201*H201,2)</f>
        <v>0</v>
      </c>
      <c r="BL201" s="16" t="s">
        <v>191</v>
      </c>
      <c r="BM201" s="145" t="s">
        <v>536</v>
      </c>
    </row>
    <row r="202" spans="2:65" s="13" customFormat="1" ht="10.199999999999999">
      <c r="B202" s="154"/>
      <c r="D202" s="148" t="s">
        <v>193</v>
      </c>
      <c r="F202" s="156" t="s">
        <v>537</v>
      </c>
      <c r="H202" s="157">
        <v>0.72699999999999998</v>
      </c>
      <c r="I202" s="158"/>
      <c r="L202" s="154"/>
      <c r="M202" s="159"/>
      <c r="T202" s="160"/>
      <c r="AT202" s="155" t="s">
        <v>193</v>
      </c>
      <c r="AU202" s="155" t="s">
        <v>89</v>
      </c>
      <c r="AV202" s="13" t="s">
        <v>89</v>
      </c>
      <c r="AW202" s="13" t="s">
        <v>4</v>
      </c>
      <c r="AX202" s="13" t="s">
        <v>87</v>
      </c>
      <c r="AY202" s="155" t="s">
        <v>185</v>
      </c>
    </row>
    <row r="203" spans="2:65" s="1" customFormat="1" ht="24.15" customHeight="1">
      <c r="B203" s="31"/>
      <c r="C203" s="133" t="s">
        <v>359</v>
      </c>
      <c r="D203" s="133" t="s">
        <v>187</v>
      </c>
      <c r="E203" s="134" t="s">
        <v>538</v>
      </c>
      <c r="F203" s="135" t="s">
        <v>539</v>
      </c>
      <c r="G203" s="136" t="s">
        <v>312</v>
      </c>
      <c r="H203" s="137">
        <v>39.335999999999999</v>
      </c>
      <c r="I203" s="138"/>
      <c r="J203" s="139">
        <f>ROUND(I203*H203,2)</f>
        <v>0</v>
      </c>
      <c r="K203" s="140"/>
      <c r="L203" s="31"/>
      <c r="M203" s="141" t="s">
        <v>1</v>
      </c>
      <c r="N203" s="142" t="s">
        <v>44</v>
      </c>
      <c r="P203" s="143">
        <f>O203*H203</f>
        <v>0</v>
      </c>
      <c r="Q203" s="143">
        <v>2.5018699999999998</v>
      </c>
      <c r="R203" s="143">
        <f>Q203*H203</f>
        <v>98.413558319999993</v>
      </c>
      <c r="S203" s="143">
        <v>0</v>
      </c>
      <c r="T203" s="144">
        <f>S203*H203</f>
        <v>0</v>
      </c>
      <c r="AR203" s="145" t="s">
        <v>191</v>
      </c>
      <c r="AT203" s="145" t="s">
        <v>187</v>
      </c>
      <c r="AU203" s="145" t="s">
        <v>89</v>
      </c>
      <c r="AY203" s="16" t="s">
        <v>185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6" t="s">
        <v>87</v>
      </c>
      <c r="BK203" s="146">
        <f>ROUND(I203*H203,2)</f>
        <v>0</v>
      </c>
      <c r="BL203" s="16" t="s">
        <v>191</v>
      </c>
      <c r="BM203" s="145" t="s">
        <v>540</v>
      </c>
    </row>
    <row r="204" spans="2:65" s="12" customFormat="1" ht="10.199999999999999">
      <c r="B204" s="147"/>
      <c r="D204" s="148" t="s">
        <v>193</v>
      </c>
      <c r="E204" s="149" t="s">
        <v>1</v>
      </c>
      <c r="F204" s="150" t="s">
        <v>194</v>
      </c>
      <c r="H204" s="149" t="s">
        <v>1</v>
      </c>
      <c r="I204" s="151"/>
      <c r="L204" s="147"/>
      <c r="M204" s="152"/>
      <c r="T204" s="153"/>
      <c r="AT204" s="149" t="s">
        <v>193</v>
      </c>
      <c r="AU204" s="149" t="s">
        <v>89</v>
      </c>
      <c r="AV204" s="12" t="s">
        <v>87</v>
      </c>
      <c r="AW204" s="12" t="s">
        <v>34</v>
      </c>
      <c r="AX204" s="12" t="s">
        <v>79</v>
      </c>
      <c r="AY204" s="149" t="s">
        <v>185</v>
      </c>
    </row>
    <row r="205" spans="2:65" s="12" customFormat="1" ht="20.399999999999999">
      <c r="B205" s="147"/>
      <c r="D205" s="148" t="s">
        <v>193</v>
      </c>
      <c r="E205" s="149" t="s">
        <v>1</v>
      </c>
      <c r="F205" s="150" t="s">
        <v>541</v>
      </c>
      <c r="H205" s="149" t="s">
        <v>1</v>
      </c>
      <c r="I205" s="151"/>
      <c r="L205" s="147"/>
      <c r="M205" s="152"/>
      <c r="T205" s="153"/>
      <c r="AT205" s="149" t="s">
        <v>193</v>
      </c>
      <c r="AU205" s="149" t="s">
        <v>89</v>
      </c>
      <c r="AV205" s="12" t="s">
        <v>87</v>
      </c>
      <c r="AW205" s="12" t="s">
        <v>34</v>
      </c>
      <c r="AX205" s="12" t="s">
        <v>79</v>
      </c>
      <c r="AY205" s="149" t="s">
        <v>185</v>
      </c>
    </row>
    <row r="206" spans="2:65" s="13" customFormat="1" ht="10.199999999999999">
      <c r="B206" s="154"/>
      <c r="D206" s="148" t="s">
        <v>193</v>
      </c>
      <c r="E206" s="155" t="s">
        <v>1</v>
      </c>
      <c r="F206" s="156" t="s">
        <v>123</v>
      </c>
      <c r="H206" s="157">
        <v>39.335999999999999</v>
      </c>
      <c r="I206" s="158"/>
      <c r="L206" s="154"/>
      <c r="M206" s="159"/>
      <c r="T206" s="160"/>
      <c r="AT206" s="155" t="s">
        <v>193</v>
      </c>
      <c r="AU206" s="155" t="s">
        <v>89</v>
      </c>
      <c r="AV206" s="13" t="s">
        <v>89</v>
      </c>
      <c r="AW206" s="13" t="s">
        <v>34</v>
      </c>
      <c r="AX206" s="13" t="s">
        <v>87</v>
      </c>
      <c r="AY206" s="155" t="s">
        <v>185</v>
      </c>
    </row>
    <row r="207" spans="2:65" s="1" customFormat="1" ht="24.15" customHeight="1">
      <c r="B207" s="31"/>
      <c r="C207" s="133" t="s">
        <v>364</v>
      </c>
      <c r="D207" s="133" t="s">
        <v>187</v>
      </c>
      <c r="E207" s="134" t="s">
        <v>542</v>
      </c>
      <c r="F207" s="135" t="s">
        <v>543</v>
      </c>
      <c r="G207" s="136" t="s">
        <v>418</v>
      </c>
      <c r="H207" s="137">
        <v>5</v>
      </c>
      <c r="I207" s="138"/>
      <c r="J207" s="139">
        <f>ROUND(I207*H207,2)</f>
        <v>0</v>
      </c>
      <c r="K207" s="140"/>
      <c r="L207" s="31"/>
      <c r="M207" s="141" t="s">
        <v>1</v>
      </c>
      <c r="N207" s="142" t="s">
        <v>44</v>
      </c>
      <c r="P207" s="143">
        <f>O207*H207</f>
        <v>0</v>
      </c>
      <c r="Q207" s="143">
        <v>4.9800000000000001E-3</v>
      </c>
      <c r="R207" s="143">
        <f>Q207*H207</f>
        <v>2.4899999999999999E-2</v>
      </c>
      <c r="S207" s="143">
        <v>0</v>
      </c>
      <c r="T207" s="144">
        <f>S207*H207</f>
        <v>0</v>
      </c>
      <c r="AR207" s="145" t="s">
        <v>191</v>
      </c>
      <c r="AT207" s="145" t="s">
        <v>187</v>
      </c>
      <c r="AU207" s="145" t="s">
        <v>89</v>
      </c>
      <c r="AY207" s="16" t="s">
        <v>185</v>
      </c>
      <c r="BE207" s="146">
        <f>IF(N207="základní",J207,0)</f>
        <v>0</v>
      </c>
      <c r="BF207" s="146">
        <f>IF(N207="snížená",J207,0)</f>
        <v>0</v>
      </c>
      <c r="BG207" s="146">
        <f>IF(N207="zákl. přenesená",J207,0)</f>
        <v>0</v>
      </c>
      <c r="BH207" s="146">
        <f>IF(N207="sníž. přenesená",J207,0)</f>
        <v>0</v>
      </c>
      <c r="BI207" s="146">
        <f>IF(N207="nulová",J207,0)</f>
        <v>0</v>
      </c>
      <c r="BJ207" s="16" t="s">
        <v>87</v>
      </c>
      <c r="BK207" s="146">
        <f>ROUND(I207*H207,2)</f>
        <v>0</v>
      </c>
      <c r="BL207" s="16" t="s">
        <v>191</v>
      </c>
      <c r="BM207" s="145" t="s">
        <v>544</v>
      </c>
    </row>
    <row r="208" spans="2:65" s="1" customFormat="1" ht="21.75" customHeight="1">
      <c r="B208" s="31"/>
      <c r="C208" s="133" t="s">
        <v>545</v>
      </c>
      <c r="D208" s="133" t="s">
        <v>187</v>
      </c>
      <c r="E208" s="134" t="s">
        <v>546</v>
      </c>
      <c r="F208" s="135" t="s">
        <v>547</v>
      </c>
      <c r="G208" s="136" t="s">
        <v>323</v>
      </c>
      <c r="H208" s="137">
        <v>3.9340000000000002</v>
      </c>
      <c r="I208" s="138"/>
      <c r="J208" s="139">
        <f>ROUND(I208*H208,2)</f>
        <v>0</v>
      </c>
      <c r="K208" s="140"/>
      <c r="L208" s="31"/>
      <c r="M208" s="141" t="s">
        <v>1</v>
      </c>
      <c r="N208" s="142" t="s">
        <v>44</v>
      </c>
      <c r="P208" s="143">
        <f>O208*H208</f>
        <v>0</v>
      </c>
      <c r="Q208" s="143">
        <v>1.0606199999999999</v>
      </c>
      <c r="R208" s="143">
        <f>Q208*H208</f>
        <v>4.1724790799999996</v>
      </c>
      <c r="S208" s="143">
        <v>0</v>
      </c>
      <c r="T208" s="144">
        <f>S208*H208</f>
        <v>0</v>
      </c>
      <c r="AR208" s="145" t="s">
        <v>191</v>
      </c>
      <c r="AT208" s="145" t="s">
        <v>187</v>
      </c>
      <c r="AU208" s="145" t="s">
        <v>89</v>
      </c>
      <c r="AY208" s="16" t="s">
        <v>185</v>
      </c>
      <c r="BE208" s="146">
        <f>IF(N208="základní",J208,0)</f>
        <v>0</v>
      </c>
      <c r="BF208" s="146">
        <f>IF(N208="snížená",J208,0)</f>
        <v>0</v>
      </c>
      <c r="BG208" s="146">
        <f>IF(N208="zákl. přenesená",J208,0)</f>
        <v>0</v>
      </c>
      <c r="BH208" s="146">
        <f>IF(N208="sníž. přenesená",J208,0)</f>
        <v>0</v>
      </c>
      <c r="BI208" s="146">
        <f>IF(N208="nulová",J208,0)</f>
        <v>0</v>
      </c>
      <c r="BJ208" s="16" t="s">
        <v>87</v>
      </c>
      <c r="BK208" s="146">
        <f>ROUND(I208*H208,2)</f>
        <v>0</v>
      </c>
      <c r="BL208" s="16" t="s">
        <v>191</v>
      </c>
      <c r="BM208" s="145" t="s">
        <v>548</v>
      </c>
    </row>
    <row r="209" spans="2:65" s="13" customFormat="1" ht="10.199999999999999">
      <c r="B209" s="154"/>
      <c r="D209" s="148" t="s">
        <v>193</v>
      </c>
      <c r="F209" s="156" t="s">
        <v>549</v>
      </c>
      <c r="H209" s="157">
        <v>3.9340000000000002</v>
      </c>
      <c r="I209" s="158"/>
      <c r="L209" s="154"/>
      <c r="M209" s="159"/>
      <c r="T209" s="160"/>
      <c r="AT209" s="155" t="s">
        <v>193</v>
      </c>
      <c r="AU209" s="155" t="s">
        <v>89</v>
      </c>
      <c r="AV209" s="13" t="s">
        <v>89</v>
      </c>
      <c r="AW209" s="13" t="s">
        <v>4</v>
      </c>
      <c r="AX209" s="13" t="s">
        <v>87</v>
      </c>
      <c r="AY209" s="155" t="s">
        <v>185</v>
      </c>
    </row>
    <row r="210" spans="2:65" s="1" customFormat="1" ht="16.5" customHeight="1">
      <c r="B210" s="31"/>
      <c r="C210" s="133" t="s">
        <v>550</v>
      </c>
      <c r="D210" s="133" t="s">
        <v>187</v>
      </c>
      <c r="E210" s="134" t="s">
        <v>551</v>
      </c>
      <c r="F210" s="135" t="s">
        <v>552</v>
      </c>
      <c r="G210" s="136" t="s">
        <v>312</v>
      </c>
      <c r="H210" s="137">
        <v>7.0369999999999999</v>
      </c>
      <c r="I210" s="138"/>
      <c r="J210" s="139">
        <f>ROUND(I210*H210,2)</f>
        <v>0</v>
      </c>
      <c r="K210" s="140"/>
      <c r="L210" s="31"/>
      <c r="M210" s="141" t="s">
        <v>1</v>
      </c>
      <c r="N210" s="142" t="s">
        <v>44</v>
      </c>
      <c r="P210" s="143">
        <f>O210*H210</f>
        <v>0</v>
      </c>
      <c r="Q210" s="143">
        <v>2.5018699999999998</v>
      </c>
      <c r="R210" s="143">
        <f>Q210*H210</f>
        <v>17.605659189999997</v>
      </c>
      <c r="S210" s="143">
        <v>0</v>
      </c>
      <c r="T210" s="144">
        <f>S210*H210</f>
        <v>0</v>
      </c>
      <c r="AR210" s="145" t="s">
        <v>191</v>
      </c>
      <c r="AT210" s="145" t="s">
        <v>187</v>
      </c>
      <c r="AU210" s="145" t="s">
        <v>89</v>
      </c>
      <c r="AY210" s="16" t="s">
        <v>185</v>
      </c>
      <c r="BE210" s="146">
        <f>IF(N210="základní",J210,0)</f>
        <v>0</v>
      </c>
      <c r="BF210" s="146">
        <f>IF(N210="snížená",J210,0)</f>
        <v>0</v>
      </c>
      <c r="BG210" s="146">
        <f>IF(N210="zákl. přenesená",J210,0)</f>
        <v>0</v>
      </c>
      <c r="BH210" s="146">
        <f>IF(N210="sníž. přenesená",J210,0)</f>
        <v>0</v>
      </c>
      <c r="BI210" s="146">
        <f>IF(N210="nulová",J210,0)</f>
        <v>0</v>
      </c>
      <c r="BJ210" s="16" t="s">
        <v>87</v>
      </c>
      <c r="BK210" s="146">
        <f>ROUND(I210*H210,2)</f>
        <v>0</v>
      </c>
      <c r="BL210" s="16" t="s">
        <v>191</v>
      </c>
      <c r="BM210" s="145" t="s">
        <v>553</v>
      </c>
    </row>
    <row r="211" spans="2:65" s="12" customFormat="1" ht="10.199999999999999">
      <c r="B211" s="147"/>
      <c r="D211" s="148" t="s">
        <v>193</v>
      </c>
      <c r="E211" s="149" t="s">
        <v>1</v>
      </c>
      <c r="F211" s="150" t="s">
        <v>554</v>
      </c>
      <c r="H211" s="149" t="s">
        <v>1</v>
      </c>
      <c r="I211" s="151"/>
      <c r="L211" s="147"/>
      <c r="M211" s="152"/>
      <c r="T211" s="153"/>
      <c r="AT211" s="149" t="s">
        <v>193</v>
      </c>
      <c r="AU211" s="149" t="s">
        <v>89</v>
      </c>
      <c r="AV211" s="12" t="s">
        <v>87</v>
      </c>
      <c r="AW211" s="12" t="s">
        <v>34</v>
      </c>
      <c r="AX211" s="12" t="s">
        <v>79</v>
      </c>
      <c r="AY211" s="149" t="s">
        <v>185</v>
      </c>
    </row>
    <row r="212" spans="2:65" s="13" customFormat="1" ht="10.199999999999999">
      <c r="B212" s="154"/>
      <c r="D212" s="148" t="s">
        <v>193</v>
      </c>
      <c r="E212" s="155" t="s">
        <v>1</v>
      </c>
      <c r="F212" s="156" t="s">
        <v>555</v>
      </c>
      <c r="H212" s="157">
        <v>0.85799999999999998</v>
      </c>
      <c r="I212" s="158"/>
      <c r="L212" s="154"/>
      <c r="M212" s="159"/>
      <c r="T212" s="160"/>
      <c r="AT212" s="155" t="s">
        <v>193</v>
      </c>
      <c r="AU212" s="155" t="s">
        <v>89</v>
      </c>
      <c r="AV212" s="13" t="s">
        <v>89</v>
      </c>
      <c r="AW212" s="13" t="s">
        <v>34</v>
      </c>
      <c r="AX212" s="13" t="s">
        <v>79</v>
      </c>
      <c r="AY212" s="155" t="s">
        <v>185</v>
      </c>
    </row>
    <row r="213" spans="2:65" s="12" customFormat="1" ht="10.199999999999999">
      <c r="B213" s="147"/>
      <c r="D213" s="148" t="s">
        <v>193</v>
      </c>
      <c r="E213" s="149" t="s">
        <v>1</v>
      </c>
      <c r="F213" s="150" t="s">
        <v>556</v>
      </c>
      <c r="H213" s="149" t="s">
        <v>1</v>
      </c>
      <c r="I213" s="151"/>
      <c r="L213" s="147"/>
      <c r="M213" s="152"/>
      <c r="T213" s="153"/>
      <c r="AT213" s="149" t="s">
        <v>193</v>
      </c>
      <c r="AU213" s="149" t="s">
        <v>89</v>
      </c>
      <c r="AV213" s="12" t="s">
        <v>87</v>
      </c>
      <c r="AW213" s="12" t="s">
        <v>34</v>
      </c>
      <c r="AX213" s="12" t="s">
        <v>79</v>
      </c>
      <c r="AY213" s="149" t="s">
        <v>185</v>
      </c>
    </row>
    <row r="214" spans="2:65" s="13" customFormat="1" ht="10.199999999999999">
      <c r="B214" s="154"/>
      <c r="D214" s="148" t="s">
        <v>193</v>
      </c>
      <c r="E214" s="155" t="s">
        <v>1</v>
      </c>
      <c r="F214" s="156" t="s">
        <v>557</v>
      </c>
      <c r="H214" s="157">
        <v>5.6159999999999997</v>
      </c>
      <c r="I214" s="158"/>
      <c r="L214" s="154"/>
      <c r="M214" s="159"/>
      <c r="T214" s="160"/>
      <c r="AT214" s="155" t="s">
        <v>193</v>
      </c>
      <c r="AU214" s="155" t="s">
        <v>89</v>
      </c>
      <c r="AV214" s="13" t="s">
        <v>89</v>
      </c>
      <c r="AW214" s="13" t="s">
        <v>34</v>
      </c>
      <c r="AX214" s="13" t="s">
        <v>79</v>
      </c>
      <c r="AY214" s="155" t="s">
        <v>185</v>
      </c>
    </row>
    <row r="215" spans="2:65" s="12" customFormat="1" ht="10.199999999999999">
      <c r="B215" s="147"/>
      <c r="D215" s="148" t="s">
        <v>193</v>
      </c>
      <c r="E215" s="149" t="s">
        <v>1</v>
      </c>
      <c r="F215" s="150" t="s">
        <v>558</v>
      </c>
      <c r="H215" s="149" t="s">
        <v>1</v>
      </c>
      <c r="I215" s="151"/>
      <c r="L215" s="147"/>
      <c r="M215" s="152"/>
      <c r="T215" s="153"/>
      <c r="AT215" s="149" t="s">
        <v>193</v>
      </c>
      <c r="AU215" s="149" t="s">
        <v>89</v>
      </c>
      <c r="AV215" s="12" t="s">
        <v>87</v>
      </c>
      <c r="AW215" s="12" t="s">
        <v>34</v>
      </c>
      <c r="AX215" s="12" t="s">
        <v>79</v>
      </c>
      <c r="AY215" s="149" t="s">
        <v>185</v>
      </c>
    </row>
    <row r="216" spans="2:65" s="13" customFormat="1" ht="10.199999999999999">
      <c r="B216" s="154"/>
      <c r="D216" s="148" t="s">
        <v>193</v>
      </c>
      <c r="E216" s="155" t="s">
        <v>1</v>
      </c>
      <c r="F216" s="156" t="s">
        <v>559</v>
      </c>
      <c r="H216" s="157">
        <v>0.25600000000000001</v>
      </c>
      <c r="I216" s="158"/>
      <c r="L216" s="154"/>
      <c r="M216" s="159"/>
      <c r="T216" s="160"/>
      <c r="AT216" s="155" t="s">
        <v>193</v>
      </c>
      <c r="AU216" s="155" t="s">
        <v>89</v>
      </c>
      <c r="AV216" s="13" t="s">
        <v>89</v>
      </c>
      <c r="AW216" s="13" t="s">
        <v>34</v>
      </c>
      <c r="AX216" s="13" t="s">
        <v>79</v>
      </c>
      <c r="AY216" s="155" t="s">
        <v>185</v>
      </c>
    </row>
    <row r="217" spans="2:65" s="12" customFormat="1" ht="10.199999999999999">
      <c r="B217" s="147"/>
      <c r="D217" s="148" t="s">
        <v>193</v>
      </c>
      <c r="E217" s="149" t="s">
        <v>1</v>
      </c>
      <c r="F217" s="150" t="s">
        <v>560</v>
      </c>
      <c r="H217" s="149" t="s">
        <v>1</v>
      </c>
      <c r="I217" s="151"/>
      <c r="L217" s="147"/>
      <c r="M217" s="152"/>
      <c r="T217" s="153"/>
      <c r="AT217" s="149" t="s">
        <v>193</v>
      </c>
      <c r="AU217" s="149" t="s">
        <v>89</v>
      </c>
      <c r="AV217" s="12" t="s">
        <v>87</v>
      </c>
      <c r="AW217" s="12" t="s">
        <v>34</v>
      </c>
      <c r="AX217" s="12" t="s">
        <v>79</v>
      </c>
      <c r="AY217" s="149" t="s">
        <v>185</v>
      </c>
    </row>
    <row r="218" spans="2:65" s="13" customFormat="1" ht="10.199999999999999">
      <c r="B218" s="154"/>
      <c r="D218" s="148" t="s">
        <v>193</v>
      </c>
      <c r="E218" s="155" t="s">
        <v>1</v>
      </c>
      <c r="F218" s="156" t="s">
        <v>561</v>
      </c>
      <c r="H218" s="157">
        <v>0.307</v>
      </c>
      <c r="I218" s="158"/>
      <c r="L218" s="154"/>
      <c r="M218" s="159"/>
      <c r="T218" s="160"/>
      <c r="AT218" s="155" t="s">
        <v>193</v>
      </c>
      <c r="AU218" s="155" t="s">
        <v>89</v>
      </c>
      <c r="AV218" s="13" t="s">
        <v>89</v>
      </c>
      <c r="AW218" s="13" t="s">
        <v>34</v>
      </c>
      <c r="AX218" s="13" t="s">
        <v>79</v>
      </c>
      <c r="AY218" s="155" t="s">
        <v>185</v>
      </c>
    </row>
    <row r="219" spans="2:65" s="14" customFormat="1" ht="10.199999999999999">
      <c r="B219" s="175"/>
      <c r="D219" s="148" t="s">
        <v>193</v>
      </c>
      <c r="E219" s="176" t="s">
        <v>1</v>
      </c>
      <c r="F219" s="177" t="s">
        <v>317</v>
      </c>
      <c r="H219" s="178">
        <v>7.0369999999999999</v>
      </c>
      <c r="I219" s="179"/>
      <c r="L219" s="175"/>
      <c r="M219" s="180"/>
      <c r="T219" s="181"/>
      <c r="AT219" s="176" t="s">
        <v>193</v>
      </c>
      <c r="AU219" s="176" t="s">
        <v>89</v>
      </c>
      <c r="AV219" s="14" t="s">
        <v>191</v>
      </c>
      <c r="AW219" s="14" t="s">
        <v>34</v>
      </c>
      <c r="AX219" s="14" t="s">
        <v>87</v>
      </c>
      <c r="AY219" s="176" t="s">
        <v>185</v>
      </c>
    </row>
    <row r="220" spans="2:65" s="1" customFormat="1" ht="16.5" customHeight="1">
      <c r="B220" s="31"/>
      <c r="C220" s="133" t="s">
        <v>562</v>
      </c>
      <c r="D220" s="133" t="s">
        <v>187</v>
      </c>
      <c r="E220" s="134" t="s">
        <v>563</v>
      </c>
      <c r="F220" s="135" t="s">
        <v>564</v>
      </c>
      <c r="G220" s="136" t="s">
        <v>190</v>
      </c>
      <c r="H220" s="137">
        <v>45.997999999999998</v>
      </c>
      <c r="I220" s="138"/>
      <c r="J220" s="139">
        <f>ROUND(I220*H220,2)</f>
        <v>0</v>
      </c>
      <c r="K220" s="140"/>
      <c r="L220" s="31"/>
      <c r="M220" s="141" t="s">
        <v>1</v>
      </c>
      <c r="N220" s="142" t="s">
        <v>44</v>
      </c>
      <c r="P220" s="143">
        <f>O220*H220</f>
        <v>0</v>
      </c>
      <c r="Q220" s="143">
        <v>2.64E-3</v>
      </c>
      <c r="R220" s="143">
        <f>Q220*H220</f>
        <v>0.12143472</v>
      </c>
      <c r="S220" s="143">
        <v>0</v>
      </c>
      <c r="T220" s="144">
        <f>S220*H220</f>
        <v>0</v>
      </c>
      <c r="AR220" s="145" t="s">
        <v>191</v>
      </c>
      <c r="AT220" s="145" t="s">
        <v>187</v>
      </c>
      <c r="AU220" s="145" t="s">
        <v>89</v>
      </c>
      <c r="AY220" s="16" t="s">
        <v>185</v>
      </c>
      <c r="BE220" s="146">
        <f>IF(N220="základní",J220,0)</f>
        <v>0</v>
      </c>
      <c r="BF220" s="146">
        <f>IF(N220="snížená",J220,0)</f>
        <v>0</v>
      </c>
      <c r="BG220" s="146">
        <f>IF(N220="zákl. přenesená",J220,0)</f>
        <v>0</v>
      </c>
      <c r="BH220" s="146">
        <f>IF(N220="sníž. přenesená",J220,0)</f>
        <v>0</v>
      </c>
      <c r="BI220" s="146">
        <f>IF(N220="nulová",J220,0)</f>
        <v>0</v>
      </c>
      <c r="BJ220" s="16" t="s">
        <v>87</v>
      </c>
      <c r="BK220" s="146">
        <f>ROUND(I220*H220,2)</f>
        <v>0</v>
      </c>
      <c r="BL220" s="16" t="s">
        <v>191</v>
      </c>
      <c r="BM220" s="145" t="s">
        <v>565</v>
      </c>
    </row>
    <row r="221" spans="2:65" s="12" customFormat="1" ht="10.199999999999999">
      <c r="B221" s="147"/>
      <c r="D221" s="148" t="s">
        <v>193</v>
      </c>
      <c r="E221" s="149" t="s">
        <v>1</v>
      </c>
      <c r="F221" s="150" t="s">
        <v>554</v>
      </c>
      <c r="H221" s="149" t="s">
        <v>1</v>
      </c>
      <c r="I221" s="151"/>
      <c r="L221" s="147"/>
      <c r="M221" s="152"/>
      <c r="T221" s="153"/>
      <c r="AT221" s="149" t="s">
        <v>193</v>
      </c>
      <c r="AU221" s="149" t="s">
        <v>89</v>
      </c>
      <c r="AV221" s="12" t="s">
        <v>87</v>
      </c>
      <c r="AW221" s="12" t="s">
        <v>34</v>
      </c>
      <c r="AX221" s="12" t="s">
        <v>79</v>
      </c>
      <c r="AY221" s="149" t="s">
        <v>185</v>
      </c>
    </row>
    <row r="222" spans="2:65" s="13" customFormat="1" ht="10.199999999999999">
      <c r="B222" s="154"/>
      <c r="D222" s="148" t="s">
        <v>193</v>
      </c>
      <c r="E222" s="155" t="s">
        <v>1</v>
      </c>
      <c r="F222" s="156" t="s">
        <v>566</v>
      </c>
      <c r="H222" s="157">
        <v>7.35</v>
      </c>
      <c r="I222" s="158"/>
      <c r="L222" s="154"/>
      <c r="M222" s="159"/>
      <c r="T222" s="160"/>
      <c r="AT222" s="155" t="s">
        <v>193</v>
      </c>
      <c r="AU222" s="155" t="s">
        <v>89</v>
      </c>
      <c r="AV222" s="13" t="s">
        <v>89</v>
      </c>
      <c r="AW222" s="13" t="s">
        <v>34</v>
      </c>
      <c r="AX222" s="13" t="s">
        <v>79</v>
      </c>
      <c r="AY222" s="155" t="s">
        <v>185</v>
      </c>
    </row>
    <row r="223" spans="2:65" s="12" customFormat="1" ht="10.199999999999999">
      <c r="B223" s="147"/>
      <c r="D223" s="148" t="s">
        <v>193</v>
      </c>
      <c r="E223" s="149" t="s">
        <v>1</v>
      </c>
      <c r="F223" s="150" t="s">
        <v>556</v>
      </c>
      <c r="H223" s="149" t="s">
        <v>1</v>
      </c>
      <c r="I223" s="151"/>
      <c r="L223" s="147"/>
      <c r="M223" s="152"/>
      <c r="T223" s="153"/>
      <c r="AT223" s="149" t="s">
        <v>193</v>
      </c>
      <c r="AU223" s="149" t="s">
        <v>89</v>
      </c>
      <c r="AV223" s="12" t="s">
        <v>87</v>
      </c>
      <c r="AW223" s="12" t="s">
        <v>34</v>
      </c>
      <c r="AX223" s="12" t="s">
        <v>79</v>
      </c>
      <c r="AY223" s="149" t="s">
        <v>185</v>
      </c>
    </row>
    <row r="224" spans="2:65" s="13" customFormat="1" ht="10.199999999999999">
      <c r="B224" s="154"/>
      <c r="D224" s="148" t="s">
        <v>193</v>
      </c>
      <c r="E224" s="155" t="s">
        <v>1</v>
      </c>
      <c r="F224" s="156" t="s">
        <v>567</v>
      </c>
      <c r="H224" s="157">
        <v>32.76</v>
      </c>
      <c r="I224" s="158"/>
      <c r="L224" s="154"/>
      <c r="M224" s="159"/>
      <c r="T224" s="160"/>
      <c r="AT224" s="155" t="s">
        <v>193</v>
      </c>
      <c r="AU224" s="155" t="s">
        <v>89</v>
      </c>
      <c r="AV224" s="13" t="s">
        <v>89</v>
      </c>
      <c r="AW224" s="13" t="s">
        <v>34</v>
      </c>
      <c r="AX224" s="13" t="s">
        <v>79</v>
      </c>
      <c r="AY224" s="155" t="s">
        <v>185</v>
      </c>
    </row>
    <row r="225" spans="2:65" s="12" customFormat="1" ht="10.199999999999999">
      <c r="B225" s="147"/>
      <c r="D225" s="148" t="s">
        <v>193</v>
      </c>
      <c r="E225" s="149" t="s">
        <v>1</v>
      </c>
      <c r="F225" s="150" t="s">
        <v>558</v>
      </c>
      <c r="H225" s="149" t="s">
        <v>1</v>
      </c>
      <c r="I225" s="151"/>
      <c r="L225" s="147"/>
      <c r="M225" s="152"/>
      <c r="T225" s="153"/>
      <c r="AT225" s="149" t="s">
        <v>193</v>
      </c>
      <c r="AU225" s="149" t="s">
        <v>89</v>
      </c>
      <c r="AV225" s="12" t="s">
        <v>87</v>
      </c>
      <c r="AW225" s="12" t="s">
        <v>34</v>
      </c>
      <c r="AX225" s="12" t="s">
        <v>79</v>
      </c>
      <c r="AY225" s="149" t="s">
        <v>185</v>
      </c>
    </row>
    <row r="226" spans="2:65" s="13" customFormat="1" ht="10.199999999999999">
      <c r="B226" s="154"/>
      <c r="D226" s="148" t="s">
        <v>193</v>
      </c>
      <c r="E226" s="155" t="s">
        <v>1</v>
      </c>
      <c r="F226" s="156" t="s">
        <v>568</v>
      </c>
      <c r="H226" s="157">
        <v>2.56</v>
      </c>
      <c r="I226" s="158"/>
      <c r="L226" s="154"/>
      <c r="M226" s="159"/>
      <c r="T226" s="160"/>
      <c r="AT226" s="155" t="s">
        <v>193</v>
      </c>
      <c r="AU226" s="155" t="s">
        <v>89</v>
      </c>
      <c r="AV226" s="13" t="s">
        <v>89</v>
      </c>
      <c r="AW226" s="13" t="s">
        <v>34</v>
      </c>
      <c r="AX226" s="13" t="s">
        <v>79</v>
      </c>
      <c r="AY226" s="155" t="s">
        <v>185</v>
      </c>
    </row>
    <row r="227" spans="2:65" s="12" customFormat="1" ht="10.199999999999999">
      <c r="B227" s="147"/>
      <c r="D227" s="148" t="s">
        <v>193</v>
      </c>
      <c r="E227" s="149" t="s">
        <v>1</v>
      </c>
      <c r="F227" s="150" t="s">
        <v>560</v>
      </c>
      <c r="H227" s="149" t="s">
        <v>1</v>
      </c>
      <c r="I227" s="151"/>
      <c r="L227" s="147"/>
      <c r="M227" s="152"/>
      <c r="T227" s="153"/>
      <c r="AT227" s="149" t="s">
        <v>193</v>
      </c>
      <c r="AU227" s="149" t="s">
        <v>89</v>
      </c>
      <c r="AV227" s="12" t="s">
        <v>87</v>
      </c>
      <c r="AW227" s="12" t="s">
        <v>34</v>
      </c>
      <c r="AX227" s="12" t="s">
        <v>79</v>
      </c>
      <c r="AY227" s="149" t="s">
        <v>185</v>
      </c>
    </row>
    <row r="228" spans="2:65" s="13" customFormat="1" ht="10.199999999999999">
      <c r="B228" s="154"/>
      <c r="D228" s="148" t="s">
        <v>193</v>
      </c>
      <c r="E228" s="155" t="s">
        <v>1</v>
      </c>
      <c r="F228" s="156" t="s">
        <v>569</v>
      </c>
      <c r="H228" s="157">
        <v>3.3279999999999998</v>
      </c>
      <c r="I228" s="158"/>
      <c r="L228" s="154"/>
      <c r="M228" s="159"/>
      <c r="T228" s="160"/>
      <c r="AT228" s="155" t="s">
        <v>193</v>
      </c>
      <c r="AU228" s="155" t="s">
        <v>89</v>
      </c>
      <c r="AV228" s="13" t="s">
        <v>89</v>
      </c>
      <c r="AW228" s="13" t="s">
        <v>34</v>
      </c>
      <c r="AX228" s="13" t="s">
        <v>79</v>
      </c>
      <c r="AY228" s="155" t="s">
        <v>185</v>
      </c>
    </row>
    <row r="229" spans="2:65" s="14" customFormat="1" ht="10.199999999999999">
      <c r="B229" s="175"/>
      <c r="D229" s="148" t="s">
        <v>193</v>
      </c>
      <c r="E229" s="176" t="s">
        <v>1</v>
      </c>
      <c r="F229" s="177" t="s">
        <v>317</v>
      </c>
      <c r="H229" s="178">
        <v>45.997999999999998</v>
      </c>
      <c r="I229" s="179"/>
      <c r="L229" s="175"/>
      <c r="M229" s="180"/>
      <c r="T229" s="181"/>
      <c r="AT229" s="176" t="s">
        <v>193</v>
      </c>
      <c r="AU229" s="176" t="s">
        <v>89</v>
      </c>
      <c r="AV229" s="14" t="s">
        <v>191</v>
      </c>
      <c r="AW229" s="14" t="s">
        <v>34</v>
      </c>
      <c r="AX229" s="14" t="s">
        <v>87</v>
      </c>
      <c r="AY229" s="176" t="s">
        <v>185</v>
      </c>
    </row>
    <row r="230" spans="2:65" s="1" customFormat="1" ht="16.5" customHeight="1">
      <c r="B230" s="31"/>
      <c r="C230" s="133" t="s">
        <v>570</v>
      </c>
      <c r="D230" s="133" t="s">
        <v>187</v>
      </c>
      <c r="E230" s="134" t="s">
        <v>571</v>
      </c>
      <c r="F230" s="135" t="s">
        <v>572</v>
      </c>
      <c r="G230" s="136" t="s">
        <v>190</v>
      </c>
      <c r="H230" s="137">
        <v>45.997999999999998</v>
      </c>
      <c r="I230" s="138"/>
      <c r="J230" s="139">
        <f>ROUND(I230*H230,2)</f>
        <v>0</v>
      </c>
      <c r="K230" s="140"/>
      <c r="L230" s="31"/>
      <c r="M230" s="141" t="s">
        <v>1</v>
      </c>
      <c r="N230" s="142" t="s">
        <v>44</v>
      </c>
      <c r="P230" s="143">
        <f>O230*H230</f>
        <v>0</v>
      </c>
      <c r="Q230" s="143">
        <v>0</v>
      </c>
      <c r="R230" s="143">
        <f>Q230*H230</f>
        <v>0</v>
      </c>
      <c r="S230" s="143">
        <v>0</v>
      </c>
      <c r="T230" s="144">
        <f>S230*H230</f>
        <v>0</v>
      </c>
      <c r="AR230" s="145" t="s">
        <v>191</v>
      </c>
      <c r="AT230" s="145" t="s">
        <v>187</v>
      </c>
      <c r="AU230" s="145" t="s">
        <v>89</v>
      </c>
      <c r="AY230" s="16" t="s">
        <v>185</v>
      </c>
      <c r="BE230" s="146">
        <f>IF(N230="základní",J230,0)</f>
        <v>0</v>
      </c>
      <c r="BF230" s="146">
        <f>IF(N230="snížená",J230,0)</f>
        <v>0</v>
      </c>
      <c r="BG230" s="146">
        <f>IF(N230="zákl. přenesená",J230,0)</f>
        <v>0</v>
      </c>
      <c r="BH230" s="146">
        <f>IF(N230="sníž. přenesená",J230,0)</f>
        <v>0</v>
      </c>
      <c r="BI230" s="146">
        <f>IF(N230="nulová",J230,0)</f>
        <v>0</v>
      </c>
      <c r="BJ230" s="16" t="s">
        <v>87</v>
      </c>
      <c r="BK230" s="146">
        <f>ROUND(I230*H230,2)</f>
        <v>0</v>
      </c>
      <c r="BL230" s="16" t="s">
        <v>191</v>
      </c>
      <c r="BM230" s="145" t="s">
        <v>573</v>
      </c>
    </row>
    <row r="231" spans="2:65" s="1" customFormat="1" ht="24.15" customHeight="1">
      <c r="B231" s="31"/>
      <c r="C231" s="133" t="s">
        <v>574</v>
      </c>
      <c r="D231" s="133" t="s">
        <v>187</v>
      </c>
      <c r="E231" s="134" t="s">
        <v>575</v>
      </c>
      <c r="F231" s="135" t="s">
        <v>576</v>
      </c>
      <c r="G231" s="136" t="s">
        <v>312</v>
      </c>
      <c r="H231" s="137">
        <v>46.289000000000001</v>
      </c>
      <c r="I231" s="138"/>
      <c r="J231" s="139">
        <f>ROUND(I231*H231,2)</f>
        <v>0</v>
      </c>
      <c r="K231" s="140"/>
      <c r="L231" s="31"/>
      <c r="M231" s="141" t="s">
        <v>1</v>
      </c>
      <c r="N231" s="142" t="s">
        <v>44</v>
      </c>
      <c r="P231" s="143">
        <f>O231*H231</f>
        <v>0</v>
      </c>
      <c r="Q231" s="143">
        <v>2.5018699999999998</v>
      </c>
      <c r="R231" s="143">
        <f>Q231*H231</f>
        <v>115.80906042999999</v>
      </c>
      <c r="S231" s="143">
        <v>0</v>
      </c>
      <c r="T231" s="144">
        <f>S231*H231</f>
        <v>0</v>
      </c>
      <c r="AR231" s="145" t="s">
        <v>191</v>
      </c>
      <c r="AT231" s="145" t="s">
        <v>187</v>
      </c>
      <c r="AU231" s="145" t="s">
        <v>89</v>
      </c>
      <c r="AY231" s="16" t="s">
        <v>185</v>
      </c>
      <c r="BE231" s="146">
        <f>IF(N231="základní",J231,0)</f>
        <v>0</v>
      </c>
      <c r="BF231" s="146">
        <f>IF(N231="snížená",J231,0)</f>
        <v>0</v>
      </c>
      <c r="BG231" s="146">
        <f>IF(N231="zákl. přenesená",J231,0)</f>
        <v>0</v>
      </c>
      <c r="BH231" s="146">
        <f>IF(N231="sníž. přenesená",J231,0)</f>
        <v>0</v>
      </c>
      <c r="BI231" s="146">
        <f>IF(N231="nulová",J231,0)</f>
        <v>0</v>
      </c>
      <c r="BJ231" s="16" t="s">
        <v>87</v>
      </c>
      <c r="BK231" s="146">
        <f>ROUND(I231*H231,2)</f>
        <v>0</v>
      </c>
      <c r="BL231" s="16" t="s">
        <v>191</v>
      </c>
      <c r="BM231" s="145" t="s">
        <v>577</v>
      </c>
    </row>
    <row r="232" spans="2:65" s="12" customFormat="1" ht="10.199999999999999">
      <c r="B232" s="147"/>
      <c r="D232" s="148" t="s">
        <v>193</v>
      </c>
      <c r="E232" s="149" t="s">
        <v>1</v>
      </c>
      <c r="F232" s="150" t="s">
        <v>194</v>
      </c>
      <c r="H232" s="149" t="s">
        <v>1</v>
      </c>
      <c r="I232" s="151"/>
      <c r="L232" s="147"/>
      <c r="M232" s="152"/>
      <c r="T232" s="153"/>
      <c r="AT232" s="149" t="s">
        <v>193</v>
      </c>
      <c r="AU232" s="149" t="s">
        <v>89</v>
      </c>
      <c r="AV232" s="12" t="s">
        <v>87</v>
      </c>
      <c r="AW232" s="12" t="s">
        <v>34</v>
      </c>
      <c r="AX232" s="12" t="s">
        <v>79</v>
      </c>
      <c r="AY232" s="149" t="s">
        <v>185</v>
      </c>
    </row>
    <row r="233" spans="2:65" s="12" customFormat="1" ht="30.6">
      <c r="B233" s="147"/>
      <c r="D233" s="148" t="s">
        <v>193</v>
      </c>
      <c r="E233" s="149" t="s">
        <v>1</v>
      </c>
      <c r="F233" s="150" t="s">
        <v>578</v>
      </c>
      <c r="H233" s="149" t="s">
        <v>1</v>
      </c>
      <c r="I233" s="151"/>
      <c r="L233" s="147"/>
      <c r="M233" s="152"/>
      <c r="T233" s="153"/>
      <c r="AT233" s="149" t="s">
        <v>193</v>
      </c>
      <c r="AU233" s="149" t="s">
        <v>89</v>
      </c>
      <c r="AV233" s="12" t="s">
        <v>87</v>
      </c>
      <c r="AW233" s="12" t="s">
        <v>34</v>
      </c>
      <c r="AX233" s="12" t="s">
        <v>79</v>
      </c>
      <c r="AY233" s="149" t="s">
        <v>185</v>
      </c>
    </row>
    <row r="234" spans="2:65" s="13" customFormat="1" ht="10.199999999999999">
      <c r="B234" s="154"/>
      <c r="D234" s="148" t="s">
        <v>193</v>
      </c>
      <c r="E234" s="155" t="s">
        <v>1</v>
      </c>
      <c r="F234" s="156" t="s">
        <v>133</v>
      </c>
      <c r="H234" s="157">
        <v>46.289000000000001</v>
      </c>
      <c r="I234" s="158"/>
      <c r="L234" s="154"/>
      <c r="M234" s="159"/>
      <c r="T234" s="160"/>
      <c r="AT234" s="155" t="s">
        <v>193</v>
      </c>
      <c r="AU234" s="155" t="s">
        <v>89</v>
      </c>
      <c r="AV234" s="13" t="s">
        <v>89</v>
      </c>
      <c r="AW234" s="13" t="s">
        <v>34</v>
      </c>
      <c r="AX234" s="13" t="s">
        <v>87</v>
      </c>
      <c r="AY234" s="155" t="s">
        <v>185</v>
      </c>
    </row>
    <row r="235" spans="2:65" s="1" customFormat="1" ht="16.5" customHeight="1">
      <c r="B235" s="31"/>
      <c r="C235" s="133" t="s">
        <v>579</v>
      </c>
      <c r="D235" s="133" t="s">
        <v>187</v>
      </c>
      <c r="E235" s="134" t="s">
        <v>580</v>
      </c>
      <c r="F235" s="135" t="s">
        <v>581</v>
      </c>
      <c r="G235" s="136" t="s">
        <v>190</v>
      </c>
      <c r="H235" s="137">
        <v>306.85300000000001</v>
      </c>
      <c r="I235" s="138"/>
      <c r="J235" s="139">
        <f>ROUND(I235*H235,2)</f>
        <v>0</v>
      </c>
      <c r="K235" s="140"/>
      <c r="L235" s="31"/>
      <c r="M235" s="141" t="s">
        <v>1</v>
      </c>
      <c r="N235" s="142" t="s">
        <v>44</v>
      </c>
      <c r="P235" s="143">
        <f>O235*H235</f>
        <v>0</v>
      </c>
      <c r="Q235" s="143">
        <v>2.7499999999999998E-3</v>
      </c>
      <c r="R235" s="143">
        <f>Q235*H235</f>
        <v>0.84384574999999995</v>
      </c>
      <c r="S235" s="143">
        <v>0</v>
      </c>
      <c r="T235" s="144">
        <f>S235*H235</f>
        <v>0</v>
      </c>
      <c r="AR235" s="145" t="s">
        <v>191</v>
      </c>
      <c r="AT235" s="145" t="s">
        <v>187</v>
      </c>
      <c r="AU235" s="145" t="s">
        <v>89</v>
      </c>
      <c r="AY235" s="16" t="s">
        <v>185</v>
      </c>
      <c r="BE235" s="146">
        <f>IF(N235="základní",J235,0)</f>
        <v>0</v>
      </c>
      <c r="BF235" s="146">
        <f>IF(N235="snížená",J235,0)</f>
        <v>0</v>
      </c>
      <c r="BG235" s="146">
        <f>IF(N235="zákl. přenesená",J235,0)</f>
        <v>0</v>
      </c>
      <c r="BH235" s="146">
        <f>IF(N235="sníž. přenesená",J235,0)</f>
        <v>0</v>
      </c>
      <c r="BI235" s="146">
        <f>IF(N235="nulová",J235,0)</f>
        <v>0</v>
      </c>
      <c r="BJ235" s="16" t="s">
        <v>87</v>
      </c>
      <c r="BK235" s="146">
        <f>ROUND(I235*H235,2)</f>
        <v>0</v>
      </c>
      <c r="BL235" s="16" t="s">
        <v>191</v>
      </c>
      <c r="BM235" s="145" t="s">
        <v>582</v>
      </c>
    </row>
    <row r="236" spans="2:65" s="12" customFormat="1" ht="10.199999999999999">
      <c r="B236" s="147"/>
      <c r="D236" s="148" t="s">
        <v>193</v>
      </c>
      <c r="E236" s="149" t="s">
        <v>1</v>
      </c>
      <c r="F236" s="150" t="s">
        <v>194</v>
      </c>
      <c r="H236" s="149" t="s">
        <v>1</v>
      </c>
      <c r="I236" s="151"/>
      <c r="L236" s="147"/>
      <c r="M236" s="152"/>
      <c r="T236" s="153"/>
      <c r="AT236" s="149" t="s">
        <v>193</v>
      </c>
      <c r="AU236" s="149" t="s">
        <v>89</v>
      </c>
      <c r="AV236" s="12" t="s">
        <v>87</v>
      </c>
      <c r="AW236" s="12" t="s">
        <v>34</v>
      </c>
      <c r="AX236" s="12" t="s">
        <v>79</v>
      </c>
      <c r="AY236" s="149" t="s">
        <v>185</v>
      </c>
    </row>
    <row r="237" spans="2:65" s="12" customFormat="1" ht="30.6">
      <c r="B237" s="147"/>
      <c r="D237" s="148" t="s">
        <v>193</v>
      </c>
      <c r="E237" s="149" t="s">
        <v>1</v>
      </c>
      <c r="F237" s="150" t="s">
        <v>583</v>
      </c>
      <c r="H237" s="149" t="s">
        <v>1</v>
      </c>
      <c r="I237" s="151"/>
      <c r="L237" s="147"/>
      <c r="M237" s="152"/>
      <c r="T237" s="153"/>
      <c r="AT237" s="149" t="s">
        <v>193</v>
      </c>
      <c r="AU237" s="149" t="s">
        <v>89</v>
      </c>
      <c r="AV237" s="12" t="s">
        <v>87</v>
      </c>
      <c r="AW237" s="12" t="s">
        <v>34</v>
      </c>
      <c r="AX237" s="12" t="s">
        <v>79</v>
      </c>
      <c r="AY237" s="149" t="s">
        <v>185</v>
      </c>
    </row>
    <row r="238" spans="2:65" s="13" customFormat="1" ht="10.199999999999999">
      <c r="B238" s="154"/>
      <c r="D238" s="148" t="s">
        <v>193</v>
      </c>
      <c r="E238" s="155" t="s">
        <v>1</v>
      </c>
      <c r="F238" s="156" t="s">
        <v>136</v>
      </c>
      <c r="H238" s="157">
        <v>306.85300000000001</v>
      </c>
      <c r="I238" s="158"/>
      <c r="L238" s="154"/>
      <c r="M238" s="159"/>
      <c r="T238" s="160"/>
      <c r="AT238" s="155" t="s">
        <v>193</v>
      </c>
      <c r="AU238" s="155" t="s">
        <v>89</v>
      </c>
      <c r="AV238" s="13" t="s">
        <v>89</v>
      </c>
      <c r="AW238" s="13" t="s">
        <v>34</v>
      </c>
      <c r="AX238" s="13" t="s">
        <v>87</v>
      </c>
      <c r="AY238" s="155" t="s">
        <v>185</v>
      </c>
    </row>
    <row r="239" spans="2:65" s="1" customFormat="1" ht="21.75" customHeight="1">
      <c r="B239" s="31"/>
      <c r="C239" s="133" t="s">
        <v>584</v>
      </c>
      <c r="D239" s="133" t="s">
        <v>187</v>
      </c>
      <c r="E239" s="134" t="s">
        <v>585</v>
      </c>
      <c r="F239" s="135" t="s">
        <v>586</v>
      </c>
      <c r="G239" s="136" t="s">
        <v>190</v>
      </c>
      <c r="H239" s="137">
        <v>306.85300000000001</v>
      </c>
      <c r="I239" s="138"/>
      <c r="J239" s="139">
        <f>ROUND(I239*H239,2)</f>
        <v>0</v>
      </c>
      <c r="K239" s="140"/>
      <c r="L239" s="31"/>
      <c r="M239" s="141" t="s">
        <v>1</v>
      </c>
      <c r="N239" s="142" t="s">
        <v>44</v>
      </c>
      <c r="P239" s="143">
        <f>O239*H239</f>
        <v>0</v>
      </c>
      <c r="Q239" s="143">
        <v>0</v>
      </c>
      <c r="R239" s="143">
        <f>Q239*H239</f>
        <v>0</v>
      </c>
      <c r="S239" s="143">
        <v>0</v>
      </c>
      <c r="T239" s="144">
        <f>S239*H239</f>
        <v>0</v>
      </c>
      <c r="AR239" s="145" t="s">
        <v>191</v>
      </c>
      <c r="AT239" s="145" t="s">
        <v>187</v>
      </c>
      <c r="AU239" s="145" t="s">
        <v>89</v>
      </c>
      <c r="AY239" s="16" t="s">
        <v>185</v>
      </c>
      <c r="BE239" s="146">
        <f>IF(N239="základní",J239,0)</f>
        <v>0</v>
      </c>
      <c r="BF239" s="146">
        <f>IF(N239="snížená",J239,0)</f>
        <v>0</v>
      </c>
      <c r="BG239" s="146">
        <f>IF(N239="zákl. přenesená",J239,0)</f>
        <v>0</v>
      </c>
      <c r="BH239" s="146">
        <f>IF(N239="sníž. přenesená",J239,0)</f>
        <v>0</v>
      </c>
      <c r="BI239" s="146">
        <f>IF(N239="nulová",J239,0)</f>
        <v>0</v>
      </c>
      <c r="BJ239" s="16" t="s">
        <v>87</v>
      </c>
      <c r="BK239" s="146">
        <f>ROUND(I239*H239,2)</f>
        <v>0</v>
      </c>
      <c r="BL239" s="16" t="s">
        <v>191</v>
      </c>
      <c r="BM239" s="145" t="s">
        <v>587</v>
      </c>
    </row>
    <row r="240" spans="2:65" s="1" customFormat="1" ht="24.15" customHeight="1">
      <c r="B240" s="31"/>
      <c r="C240" s="133" t="s">
        <v>588</v>
      </c>
      <c r="D240" s="133" t="s">
        <v>187</v>
      </c>
      <c r="E240" s="134" t="s">
        <v>589</v>
      </c>
      <c r="F240" s="135" t="s">
        <v>590</v>
      </c>
      <c r="G240" s="136" t="s">
        <v>323</v>
      </c>
      <c r="H240" s="137">
        <v>4.6289999999999996</v>
      </c>
      <c r="I240" s="138"/>
      <c r="J240" s="139">
        <f>ROUND(I240*H240,2)</f>
        <v>0</v>
      </c>
      <c r="K240" s="140"/>
      <c r="L240" s="31"/>
      <c r="M240" s="141" t="s">
        <v>1</v>
      </c>
      <c r="N240" s="142" t="s">
        <v>44</v>
      </c>
      <c r="P240" s="143">
        <f>O240*H240</f>
        <v>0</v>
      </c>
      <c r="Q240" s="143">
        <v>1.0593999999999999</v>
      </c>
      <c r="R240" s="143">
        <f>Q240*H240</f>
        <v>4.903962599999999</v>
      </c>
      <c r="S240" s="143">
        <v>0</v>
      </c>
      <c r="T240" s="144">
        <f>S240*H240</f>
        <v>0</v>
      </c>
      <c r="AR240" s="145" t="s">
        <v>191</v>
      </c>
      <c r="AT240" s="145" t="s">
        <v>187</v>
      </c>
      <c r="AU240" s="145" t="s">
        <v>89</v>
      </c>
      <c r="AY240" s="16" t="s">
        <v>185</v>
      </c>
      <c r="BE240" s="146">
        <f>IF(N240="základní",J240,0)</f>
        <v>0</v>
      </c>
      <c r="BF240" s="146">
        <f>IF(N240="snížená",J240,0)</f>
        <v>0</v>
      </c>
      <c r="BG240" s="146">
        <f>IF(N240="zákl. přenesená",J240,0)</f>
        <v>0</v>
      </c>
      <c r="BH240" s="146">
        <f>IF(N240="sníž. přenesená",J240,0)</f>
        <v>0</v>
      </c>
      <c r="BI240" s="146">
        <f>IF(N240="nulová",J240,0)</f>
        <v>0</v>
      </c>
      <c r="BJ240" s="16" t="s">
        <v>87</v>
      </c>
      <c r="BK240" s="146">
        <f>ROUND(I240*H240,2)</f>
        <v>0</v>
      </c>
      <c r="BL240" s="16" t="s">
        <v>191</v>
      </c>
      <c r="BM240" s="145" t="s">
        <v>591</v>
      </c>
    </row>
    <row r="241" spans="2:65" s="13" customFormat="1" ht="10.199999999999999">
      <c r="B241" s="154"/>
      <c r="D241" s="148" t="s">
        <v>193</v>
      </c>
      <c r="F241" s="156" t="s">
        <v>592</v>
      </c>
      <c r="H241" s="157">
        <v>4.6289999999999996</v>
      </c>
      <c r="I241" s="158"/>
      <c r="L241" s="154"/>
      <c r="M241" s="159"/>
      <c r="T241" s="160"/>
      <c r="AT241" s="155" t="s">
        <v>193</v>
      </c>
      <c r="AU241" s="155" t="s">
        <v>89</v>
      </c>
      <c r="AV241" s="13" t="s">
        <v>89</v>
      </c>
      <c r="AW241" s="13" t="s">
        <v>4</v>
      </c>
      <c r="AX241" s="13" t="s">
        <v>87</v>
      </c>
      <c r="AY241" s="155" t="s">
        <v>185</v>
      </c>
    </row>
    <row r="242" spans="2:65" s="11" customFormat="1" ht="22.8" customHeight="1">
      <c r="B242" s="121"/>
      <c r="D242" s="122" t="s">
        <v>78</v>
      </c>
      <c r="E242" s="131" t="s">
        <v>105</v>
      </c>
      <c r="F242" s="131" t="s">
        <v>593</v>
      </c>
      <c r="I242" s="124"/>
      <c r="J242" s="132">
        <f>BK242</f>
        <v>0</v>
      </c>
      <c r="L242" s="121"/>
      <c r="M242" s="126"/>
      <c r="P242" s="127">
        <f>SUM(P243:P266)</f>
        <v>0</v>
      </c>
      <c r="R242" s="127">
        <f>SUM(R243:R266)</f>
        <v>54.198314440000004</v>
      </c>
      <c r="T242" s="128">
        <f>SUM(T243:T266)</f>
        <v>0</v>
      </c>
      <c r="AR242" s="122" t="s">
        <v>87</v>
      </c>
      <c r="AT242" s="129" t="s">
        <v>78</v>
      </c>
      <c r="AU242" s="129" t="s">
        <v>87</v>
      </c>
      <c r="AY242" s="122" t="s">
        <v>185</v>
      </c>
      <c r="BK242" s="130">
        <f>SUM(BK243:BK266)</f>
        <v>0</v>
      </c>
    </row>
    <row r="243" spans="2:65" s="1" customFormat="1" ht="24.15" customHeight="1">
      <c r="B243" s="31"/>
      <c r="C243" s="133" t="s">
        <v>594</v>
      </c>
      <c r="D243" s="133" t="s">
        <v>187</v>
      </c>
      <c r="E243" s="134" t="s">
        <v>595</v>
      </c>
      <c r="F243" s="135" t="s">
        <v>596</v>
      </c>
      <c r="G243" s="136" t="s">
        <v>312</v>
      </c>
      <c r="H243" s="137">
        <v>3.0059999999999998</v>
      </c>
      <c r="I243" s="138"/>
      <c r="J243" s="139">
        <f>ROUND(I243*H243,2)</f>
        <v>0</v>
      </c>
      <c r="K243" s="140"/>
      <c r="L243" s="31"/>
      <c r="M243" s="141" t="s">
        <v>1</v>
      </c>
      <c r="N243" s="142" t="s">
        <v>44</v>
      </c>
      <c r="P243" s="143">
        <f>O243*H243</f>
        <v>0</v>
      </c>
      <c r="Q243" s="143">
        <v>3.6889999999999999E-2</v>
      </c>
      <c r="R243" s="143">
        <f>Q243*H243</f>
        <v>0.11089133999999999</v>
      </c>
      <c r="S243" s="143">
        <v>0</v>
      </c>
      <c r="T243" s="144">
        <f>S243*H243</f>
        <v>0</v>
      </c>
      <c r="AR243" s="145" t="s">
        <v>191</v>
      </c>
      <c r="AT243" s="145" t="s">
        <v>187</v>
      </c>
      <c r="AU243" s="145" t="s">
        <v>89</v>
      </c>
      <c r="AY243" s="16" t="s">
        <v>185</v>
      </c>
      <c r="BE243" s="146">
        <f>IF(N243="základní",J243,0)</f>
        <v>0</v>
      </c>
      <c r="BF243" s="146">
        <f>IF(N243="snížená",J243,0)</f>
        <v>0</v>
      </c>
      <c r="BG243" s="146">
        <f>IF(N243="zákl. přenesená",J243,0)</f>
        <v>0</v>
      </c>
      <c r="BH243" s="146">
        <f>IF(N243="sníž. přenesená",J243,0)</f>
        <v>0</v>
      </c>
      <c r="BI243" s="146">
        <f>IF(N243="nulová",J243,0)</f>
        <v>0</v>
      </c>
      <c r="BJ243" s="16" t="s">
        <v>87</v>
      </c>
      <c r="BK243" s="146">
        <f>ROUND(I243*H243,2)</f>
        <v>0</v>
      </c>
      <c r="BL243" s="16" t="s">
        <v>191</v>
      </c>
      <c r="BM243" s="145" t="s">
        <v>597</v>
      </c>
    </row>
    <row r="244" spans="2:65" s="13" customFormat="1" ht="10.199999999999999">
      <c r="B244" s="154"/>
      <c r="D244" s="148" t="s">
        <v>193</v>
      </c>
      <c r="E244" s="155" t="s">
        <v>1</v>
      </c>
      <c r="F244" s="156" t="s">
        <v>598</v>
      </c>
      <c r="H244" s="157">
        <v>3.0059999999999998</v>
      </c>
      <c r="I244" s="158"/>
      <c r="L244" s="154"/>
      <c r="M244" s="159"/>
      <c r="T244" s="160"/>
      <c r="AT244" s="155" t="s">
        <v>193</v>
      </c>
      <c r="AU244" s="155" t="s">
        <v>89</v>
      </c>
      <c r="AV244" s="13" t="s">
        <v>89</v>
      </c>
      <c r="AW244" s="13" t="s">
        <v>34</v>
      </c>
      <c r="AX244" s="13" t="s">
        <v>87</v>
      </c>
      <c r="AY244" s="155" t="s">
        <v>185</v>
      </c>
    </row>
    <row r="245" spans="2:65" s="1" customFormat="1" ht="16.5" customHeight="1">
      <c r="B245" s="31"/>
      <c r="C245" s="161" t="s">
        <v>599</v>
      </c>
      <c r="D245" s="161" t="s">
        <v>247</v>
      </c>
      <c r="E245" s="162" t="s">
        <v>600</v>
      </c>
      <c r="F245" s="163" t="s">
        <v>601</v>
      </c>
      <c r="G245" s="164" t="s">
        <v>190</v>
      </c>
      <c r="H245" s="165">
        <v>37.569000000000003</v>
      </c>
      <c r="I245" s="166"/>
      <c r="J245" s="167">
        <f>ROUND(I245*H245,2)</f>
        <v>0</v>
      </c>
      <c r="K245" s="168"/>
      <c r="L245" s="169"/>
      <c r="M245" s="170" t="s">
        <v>1</v>
      </c>
      <c r="N245" s="171" t="s">
        <v>44</v>
      </c>
      <c r="P245" s="143">
        <f>O245*H245</f>
        <v>0</v>
      </c>
      <c r="Q245" s="143">
        <v>0.13500000000000001</v>
      </c>
      <c r="R245" s="143">
        <f>Q245*H245</f>
        <v>5.0718150000000009</v>
      </c>
      <c r="S245" s="143">
        <v>0</v>
      </c>
      <c r="T245" s="144">
        <f>S245*H245</f>
        <v>0</v>
      </c>
      <c r="AR245" s="145" t="s">
        <v>226</v>
      </c>
      <c r="AT245" s="145" t="s">
        <v>247</v>
      </c>
      <c r="AU245" s="145" t="s">
        <v>89</v>
      </c>
      <c r="AY245" s="16" t="s">
        <v>185</v>
      </c>
      <c r="BE245" s="146">
        <f>IF(N245="základní",J245,0)</f>
        <v>0</v>
      </c>
      <c r="BF245" s="146">
        <f>IF(N245="snížená",J245,0)</f>
        <v>0</v>
      </c>
      <c r="BG245" s="146">
        <f>IF(N245="zákl. přenesená",J245,0)</f>
        <v>0</v>
      </c>
      <c r="BH245" s="146">
        <f>IF(N245="sníž. přenesená",J245,0)</f>
        <v>0</v>
      </c>
      <c r="BI245" s="146">
        <f>IF(N245="nulová",J245,0)</f>
        <v>0</v>
      </c>
      <c r="BJ245" s="16" t="s">
        <v>87</v>
      </c>
      <c r="BK245" s="146">
        <f>ROUND(I245*H245,2)</f>
        <v>0</v>
      </c>
      <c r="BL245" s="16" t="s">
        <v>191</v>
      </c>
      <c r="BM245" s="145" t="s">
        <v>602</v>
      </c>
    </row>
    <row r="246" spans="2:65" s="13" customFormat="1" ht="10.199999999999999">
      <c r="B246" s="154"/>
      <c r="D246" s="148" t="s">
        <v>193</v>
      </c>
      <c r="E246" s="155" t="s">
        <v>1</v>
      </c>
      <c r="F246" s="156" t="s">
        <v>603</v>
      </c>
      <c r="H246" s="157">
        <v>37.569000000000003</v>
      </c>
      <c r="I246" s="158"/>
      <c r="L246" s="154"/>
      <c r="M246" s="159"/>
      <c r="T246" s="160"/>
      <c r="AT246" s="155" t="s">
        <v>193</v>
      </c>
      <c r="AU246" s="155" t="s">
        <v>89</v>
      </c>
      <c r="AV246" s="13" t="s">
        <v>89</v>
      </c>
      <c r="AW246" s="13" t="s">
        <v>34</v>
      </c>
      <c r="AX246" s="13" t="s">
        <v>87</v>
      </c>
      <c r="AY246" s="155" t="s">
        <v>185</v>
      </c>
    </row>
    <row r="247" spans="2:65" s="1" customFormat="1" ht="24.15" customHeight="1">
      <c r="B247" s="31"/>
      <c r="C247" s="133" t="s">
        <v>604</v>
      </c>
      <c r="D247" s="133" t="s">
        <v>187</v>
      </c>
      <c r="E247" s="134" t="s">
        <v>605</v>
      </c>
      <c r="F247" s="135" t="s">
        <v>606</v>
      </c>
      <c r="G247" s="136" t="s">
        <v>312</v>
      </c>
      <c r="H247" s="137">
        <v>9.6</v>
      </c>
      <c r="I247" s="138"/>
      <c r="J247" s="139">
        <f>ROUND(I247*H247,2)</f>
        <v>0</v>
      </c>
      <c r="K247" s="140"/>
      <c r="L247" s="31"/>
      <c r="M247" s="141" t="s">
        <v>1</v>
      </c>
      <c r="N247" s="142" t="s">
        <v>44</v>
      </c>
      <c r="P247" s="143">
        <f>O247*H247</f>
        <v>0</v>
      </c>
      <c r="Q247" s="143">
        <v>0.25080999999999998</v>
      </c>
      <c r="R247" s="143">
        <f>Q247*H247</f>
        <v>2.4077759999999997</v>
      </c>
      <c r="S247" s="143">
        <v>0</v>
      </c>
      <c r="T247" s="144">
        <f>S247*H247</f>
        <v>0</v>
      </c>
      <c r="AR247" s="145" t="s">
        <v>191</v>
      </c>
      <c r="AT247" s="145" t="s">
        <v>187</v>
      </c>
      <c r="AU247" s="145" t="s">
        <v>89</v>
      </c>
      <c r="AY247" s="16" t="s">
        <v>185</v>
      </c>
      <c r="BE247" s="146">
        <f>IF(N247="základní",J247,0)</f>
        <v>0</v>
      </c>
      <c r="BF247" s="146">
        <f>IF(N247="snížená",J247,0)</f>
        <v>0</v>
      </c>
      <c r="BG247" s="146">
        <f>IF(N247="zákl. přenesená",J247,0)</f>
        <v>0</v>
      </c>
      <c r="BH247" s="146">
        <f>IF(N247="sníž. přenesená",J247,0)</f>
        <v>0</v>
      </c>
      <c r="BI247" s="146">
        <f>IF(N247="nulová",J247,0)</f>
        <v>0</v>
      </c>
      <c r="BJ247" s="16" t="s">
        <v>87</v>
      </c>
      <c r="BK247" s="146">
        <f>ROUND(I247*H247,2)</f>
        <v>0</v>
      </c>
      <c r="BL247" s="16" t="s">
        <v>191</v>
      </c>
      <c r="BM247" s="145" t="s">
        <v>607</v>
      </c>
    </row>
    <row r="248" spans="2:65" s="12" customFormat="1" ht="10.199999999999999">
      <c r="B248" s="147"/>
      <c r="D248" s="148" t="s">
        <v>193</v>
      </c>
      <c r="E248" s="149" t="s">
        <v>1</v>
      </c>
      <c r="F248" s="150" t="s">
        <v>608</v>
      </c>
      <c r="H248" s="149" t="s">
        <v>1</v>
      </c>
      <c r="I248" s="151"/>
      <c r="L248" s="147"/>
      <c r="M248" s="152"/>
      <c r="T248" s="153"/>
      <c r="AT248" s="149" t="s">
        <v>193</v>
      </c>
      <c r="AU248" s="149" t="s">
        <v>89</v>
      </c>
      <c r="AV248" s="12" t="s">
        <v>87</v>
      </c>
      <c r="AW248" s="12" t="s">
        <v>34</v>
      </c>
      <c r="AX248" s="12" t="s">
        <v>79</v>
      </c>
      <c r="AY248" s="149" t="s">
        <v>185</v>
      </c>
    </row>
    <row r="249" spans="2:65" s="13" customFormat="1" ht="10.199999999999999">
      <c r="B249" s="154"/>
      <c r="D249" s="148" t="s">
        <v>193</v>
      </c>
      <c r="E249" s="155" t="s">
        <v>1</v>
      </c>
      <c r="F249" s="156" t="s">
        <v>609</v>
      </c>
      <c r="H249" s="157">
        <v>9.6</v>
      </c>
      <c r="I249" s="158"/>
      <c r="L249" s="154"/>
      <c r="M249" s="159"/>
      <c r="T249" s="160"/>
      <c r="AT249" s="155" t="s">
        <v>193</v>
      </c>
      <c r="AU249" s="155" t="s">
        <v>89</v>
      </c>
      <c r="AV249" s="13" t="s">
        <v>89</v>
      </c>
      <c r="AW249" s="13" t="s">
        <v>34</v>
      </c>
      <c r="AX249" s="13" t="s">
        <v>87</v>
      </c>
      <c r="AY249" s="155" t="s">
        <v>185</v>
      </c>
    </row>
    <row r="250" spans="2:65" s="1" customFormat="1" ht="24.15" customHeight="1">
      <c r="B250" s="31"/>
      <c r="C250" s="161" t="s">
        <v>610</v>
      </c>
      <c r="D250" s="161" t="s">
        <v>247</v>
      </c>
      <c r="E250" s="162" t="s">
        <v>611</v>
      </c>
      <c r="F250" s="163" t="s">
        <v>612</v>
      </c>
      <c r="G250" s="164" t="s">
        <v>418</v>
      </c>
      <c r="H250" s="165">
        <v>24</v>
      </c>
      <c r="I250" s="166"/>
      <c r="J250" s="167">
        <f>ROUND(I250*H250,2)</f>
        <v>0</v>
      </c>
      <c r="K250" s="168"/>
      <c r="L250" s="169"/>
      <c r="M250" s="170" t="s">
        <v>1</v>
      </c>
      <c r="N250" s="171" t="s">
        <v>44</v>
      </c>
      <c r="P250" s="143">
        <f>O250*H250</f>
        <v>0</v>
      </c>
      <c r="Q250" s="143">
        <v>0</v>
      </c>
      <c r="R250" s="143">
        <f>Q250*H250</f>
        <v>0</v>
      </c>
      <c r="S250" s="143">
        <v>0</v>
      </c>
      <c r="T250" s="144">
        <f>S250*H250</f>
        <v>0</v>
      </c>
      <c r="AR250" s="145" t="s">
        <v>226</v>
      </c>
      <c r="AT250" s="145" t="s">
        <v>247</v>
      </c>
      <c r="AU250" s="145" t="s">
        <v>89</v>
      </c>
      <c r="AY250" s="16" t="s">
        <v>185</v>
      </c>
      <c r="BE250" s="146">
        <f>IF(N250="základní",J250,0)</f>
        <v>0</v>
      </c>
      <c r="BF250" s="146">
        <f>IF(N250="snížená",J250,0)</f>
        <v>0</v>
      </c>
      <c r="BG250" s="146">
        <f>IF(N250="zákl. přenesená",J250,0)</f>
        <v>0</v>
      </c>
      <c r="BH250" s="146">
        <f>IF(N250="sníž. přenesená",J250,0)</f>
        <v>0</v>
      </c>
      <c r="BI250" s="146">
        <f>IF(N250="nulová",J250,0)</f>
        <v>0</v>
      </c>
      <c r="BJ250" s="16" t="s">
        <v>87</v>
      </c>
      <c r="BK250" s="146">
        <f>ROUND(I250*H250,2)</f>
        <v>0</v>
      </c>
      <c r="BL250" s="16" t="s">
        <v>191</v>
      </c>
      <c r="BM250" s="145" t="s">
        <v>613</v>
      </c>
    </row>
    <row r="251" spans="2:65" s="1" customFormat="1" ht="37.799999999999997" customHeight="1">
      <c r="B251" s="31"/>
      <c r="C251" s="133" t="s">
        <v>614</v>
      </c>
      <c r="D251" s="133" t="s">
        <v>187</v>
      </c>
      <c r="E251" s="134" t="s">
        <v>615</v>
      </c>
      <c r="F251" s="135" t="s">
        <v>616</v>
      </c>
      <c r="G251" s="136" t="s">
        <v>312</v>
      </c>
      <c r="H251" s="137">
        <v>11.292</v>
      </c>
      <c r="I251" s="138"/>
      <c r="J251" s="139">
        <f>ROUND(I251*H251,2)</f>
        <v>0</v>
      </c>
      <c r="K251" s="140"/>
      <c r="L251" s="31"/>
      <c r="M251" s="141" t="s">
        <v>1</v>
      </c>
      <c r="N251" s="142" t="s">
        <v>44</v>
      </c>
      <c r="P251" s="143">
        <f>O251*H251</f>
        <v>0</v>
      </c>
      <c r="Q251" s="143">
        <v>2.8888799999999999</v>
      </c>
      <c r="R251" s="143">
        <f>Q251*H251</f>
        <v>32.62123296</v>
      </c>
      <c r="S251" s="143">
        <v>0</v>
      </c>
      <c r="T251" s="144">
        <f>S251*H251</f>
        <v>0</v>
      </c>
      <c r="AR251" s="145" t="s">
        <v>191</v>
      </c>
      <c r="AT251" s="145" t="s">
        <v>187</v>
      </c>
      <c r="AU251" s="145" t="s">
        <v>89</v>
      </c>
      <c r="AY251" s="16" t="s">
        <v>185</v>
      </c>
      <c r="BE251" s="146">
        <f>IF(N251="základní",J251,0)</f>
        <v>0</v>
      </c>
      <c r="BF251" s="146">
        <f>IF(N251="snížená",J251,0)</f>
        <v>0</v>
      </c>
      <c r="BG251" s="146">
        <f>IF(N251="zákl. přenesená",J251,0)</f>
        <v>0</v>
      </c>
      <c r="BH251" s="146">
        <f>IF(N251="sníž. přenesená",J251,0)</f>
        <v>0</v>
      </c>
      <c r="BI251" s="146">
        <f>IF(N251="nulová",J251,0)</f>
        <v>0</v>
      </c>
      <c r="BJ251" s="16" t="s">
        <v>87</v>
      </c>
      <c r="BK251" s="146">
        <f>ROUND(I251*H251,2)</f>
        <v>0</v>
      </c>
      <c r="BL251" s="16" t="s">
        <v>191</v>
      </c>
      <c r="BM251" s="145" t="s">
        <v>617</v>
      </c>
    </row>
    <row r="252" spans="2:65" s="13" customFormat="1" ht="10.199999999999999">
      <c r="B252" s="154"/>
      <c r="D252" s="148" t="s">
        <v>193</v>
      </c>
      <c r="E252" s="155" t="s">
        <v>1</v>
      </c>
      <c r="F252" s="156" t="s">
        <v>618</v>
      </c>
      <c r="H252" s="157">
        <v>11.292</v>
      </c>
      <c r="I252" s="158"/>
      <c r="L252" s="154"/>
      <c r="M252" s="159"/>
      <c r="T252" s="160"/>
      <c r="AT252" s="155" t="s">
        <v>193</v>
      </c>
      <c r="AU252" s="155" t="s">
        <v>89</v>
      </c>
      <c r="AV252" s="13" t="s">
        <v>89</v>
      </c>
      <c r="AW252" s="13" t="s">
        <v>34</v>
      </c>
      <c r="AX252" s="13" t="s">
        <v>87</v>
      </c>
      <c r="AY252" s="155" t="s">
        <v>185</v>
      </c>
    </row>
    <row r="253" spans="2:65" s="1" customFormat="1" ht="37.799999999999997" customHeight="1">
      <c r="B253" s="31"/>
      <c r="C253" s="133" t="s">
        <v>619</v>
      </c>
      <c r="D253" s="133" t="s">
        <v>187</v>
      </c>
      <c r="E253" s="134" t="s">
        <v>620</v>
      </c>
      <c r="F253" s="135" t="s">
        <v>621</v>
      </c>
      <c r="G253" s="136" t="s">
        <v>312</v>
      </c>
      <c r="H253" s="137">
        <v>4.6230000000000002</v>
      </c>
      <c r="I253" s="138"/>
      <c r="J253" s="139">
        <f>ROUND(I253*H253,2)</f>
        <v>0</v>
      </c>
      <c r="K253" s="140"/>
      <c r="L253" s="31"/>
      <c r="M253" s="141" t="s">
        <v>1</v>
      </c>
      <c r="N253" s="142" t="s">
        <v>44</v>
      </c>
      <c r="P253" s="143">
        <f>O253*H253</f>
        <v>0</v>
      </c>
      <c r="Q253" s="143">
        <v>2.8888799999999999</v>
      </c>
      <c r="R253" s="143">
        <f>Q253*H253</f>
        <v>13.355292240000001</v>
      </c>
      <c r="S253" s="143">
        <v>0</v>
      </c>
      <c r="T253" s="144">
        <f>S253*H253</f>
        <v>0</v>
      </c>
      <c r="AR253" s="145" t="s">
        <v>191</v>
      </c>
      <c r="AT253" s="145" t="s">
        <v>187</v>
      </c>
      <c r="AU253" s="145" t="s">
        <v>89</v>
      </c>
      <c r="AY253" s="16" t="s">
        <v>185</v>
      </c>
      <c r="BE253" s="146">
        <f>IF(N253="základní",J253,0)</f>
        <v>0</v>
      </c>
      <c r="BF253" s="146">
        <f>IF(N253="snížená",J253,0)</f>
        <v>0</v>
      </c>
      <c r="BG253" s="146">
        <f>IF(N253="zákl. přenesená",J253,0)</f>
        <v>0</v>
      </c>
      <c r="BH253" s="146">
        <f>IF(N253="sníž. přenesená",J253,0)</f>
        <v>0</v>
      </c>
      <c r="BI253" s="146">
        <f>IF(N253="nulová",J253,0)</f>
        <v>0</v>
      </c>
      <c r="BJ253" s="16" t="s">
        <v>87</v>
      </c>
      <c r="BK253" s="146">
        <f>ROUND(I253*H253,2)</f>
        <v>0</v>
      </c>
      <c r="BL253" s="16" t="s">
        <v>191</v>
      </c>
      <c r="BM253" s="145" t="s">
        <v>622</v>
      </c>
    </row>
    <row r="254" spans="2:65" s="13" customFormat="1" ht="10.199999999999999">
      <c r="B254" s="154"/>
      <c r="D254" s="148" t="s">
        <v>193</v>
      </c>
      <c r="E254" s="155" t="s">
        <v>1</v>
      </c>
      <c r="F254" s="156" t="s">
        <v>623</v>
      </c>
      <c r="H254" s="157">
        <v>4.6230000000000002</v>
      </c>
      <c r="I254" s="158"/>
      <c r="L254" s="154"/>
      <c r="M254" s="159"/>
      <c r="T254" s="160"/>
      <c r="AT254" s="155" t="s">
        <v>193</v>
      </c>
      <c r="AU254" s="155" t="s">
        <v>89</v>
      </c>
      <c r="AV254" s="13" t="s">
        <v>89</v>
      </c>
      <c r="AW254" s="13" t="s">
        <v>34</v>
      </c>
      <c r="AX254" s="13" t="s">
        <v>87</v>
      </c>
      <c r="AY254" s="155" t="s">
        <v>185</v>
      </c>
    </row>
    <row r="255" spans="2:65" s="1" customFormat="1" ht="33" customHeight="1">
      <c r="B255" s="31"/>
      <c r="C255" s="133" t="s">
        <v>624</v>
      </c>
      <c r="D255" s="133" t="s">
        <v>187</v>
      </c>
      <c r="E255" s="134" t="s">
        <v>625</v>
      </c>
      <c r="F255" s="135" t="s">
        <v>626</v>
      </c>
      <c r="G255" s="136" t="s">
        <v>312</v>
      </c>
      <c r="H255" s="137">
        <v>11.292</v>
      </c>
      <c r="I255" s="138"/>
      <c r="J255" s="139">
        <f>ROUND(I255*H255,2)</f>
        <v>0</v>
      </c>
      <c r="K255" s="140"/>
      <c r="L255" s="31"/>
      <c r="M255" s="141" t="s">
        <v>1</v>
      </c>
      <c r="N255" s="142" t="s">
        <v>44</v>
      </c>
      <c r="P255" s="143">
        <f>O255*H255</f>
        <v>0</v>
      </c>
      <c r="Q255" s="143">
        <v>0</v>
      </c>
      <c r="R255" s="143">
        <f>Q255*H255</f>
        <v>0</v>
      </c>
      <c r="S255" s="143">
        <v>0</v>
      </c>
      <c r="T255" s="144">
        <f>S255*H255</f>
        <v>0</v>
      </c>
      <c r="AR255" s="145" t="s">
        <v>191</v>
      </c>
      <c r="AT255" s="145" t="s">
        <v>187</v>
      </c>
      <c r="AU255" s="145" t="s">
        <v>89</v>
      </c>
      <c r="AY255" s="16" t="s">
        <v>185</v>
      </c>
      <c r="BE255" s="146">
        <f>IF(N255="základní",J255,0)</f>
        <v>0</v>
      </c>
      <c r="BF255" s="146">
        <f>IF(N255="snížená",J255,0)</f>
        <v>0</v>
      </c>
      <c r="BG255" s="146">
        <f>IF(N255="zákl. přenesená",J255,0)</f>
        <v>0</v>
      </c>
      <c r="BH255" s="146">
        <f>IF(N255="sníž. přenesená",J255,0)</f>
        <v>0</v>
      </c>
      <c r="BI255" s="146">
        <f>IF(N255="nulová",J255,0)</f>
        <v>0</v>
      </c>
      <c r="BJ255" s="16" t="s">
        <v>87</v>
      </c>
      <c r="BK255" s="146">
        <f>ROUND(I255*H255,2)</f>
        <v>0</v>
      </c>
      <c r="BL255" s="16" t="s">
        <v>191</v>
      </c>
      <c r="BM255" s="145" t="s">
        <v>627</v>
      </c>
    </row>
    <row r="256" spans="2:65" s="1" customFormat="1" ht="37.799999999999997" customHeight="1">
      <c r="B256" s="31"/>
      <c r="C256" s="133" t="s">
        <v>628</v>
      </c>
      <c r="D256" s="133" t="s">
        <v>187</v>
      </c>
      <c r="E256" s="134" t="s">
        <v>629</v>
      </c>
      <c r="F256" s="135" t="s">
        <v>630</v>
      </c>
      <c r="G256" s="136" t="s">
        <v>312</v>
      </c>
      <c r="H256" s="137">
        <v>4.6230000000000002</v>
      </c>
      <c r="I256" s="138"/>
      <c r="J256" s="139">
        <f>ROUND(I256*H256,2)</f>
        <v>0</v>
      </c>
      <c r="K256" s="140"/>
      <c r="L256" s="31"/>
      <c r="M256" s="141" t="s">
        <v>1</v>
      </c>
      <c r="N256" s="142" t="s">
        <v>44</v>
      </c>
      <c r="P256" s="143">
        <f>O256*H256</f>
        <v>0</v>
      </c>
      <c r="Q256" s="143">
        <v>0</v>
      </c>
      <c r="R256" s="143">
        <f>Q256*H256</f>
        <v>0</v>
      </c>
      <c r="S256" s="143">
        <v>0</v>
      </c>
      <c r="T256" s="144">
        <f>S256*H256</f>
        <v>0</v>
      </c>
      <c r="AR256" s="145" t="s">
        <v>191</v>
      </c>
      <c r="AT256" s="145" t="s">
        <v>187</v>
      </c>
      <c r="AU256" s="145" t="s">
        <v>89</v>
      </c>
      <c r="AY256" s="16" t="s">
        <v>185</v>
      </c>
      <c r="BE256" s="146">
        <f>IF(N256="základní",J256,0)</f>
        <v>0</v>
      </c>
      <c r="BF256" s="146">
        <f>IF(N256="snížená",J256,0)</f>
        <v>0</v>
      </c>
      <c r="BG256" s="146">
        <f>IF(N256="zákl. přenesená",J256,0)</f>
        <v>0</v>
      </c>
      <c r="BH256" s="146">
        <f>IF(N256="sníž. přenesená",J256,0)</f>
        <v>0</v>
      </c>
      <c r="BI256" s="146">
        <f>IF(N256="nulová",J256,0)</f>
        <v>0</v>
      </c>
      <c r="BJ256" s="16" t="s">
        <v>87</v>
      </c>
      <c r="BK256" s="146">
        <f>ROUND(I256*H256,2)</f>
        <v>0</v>
      </c>
      <c r="BL256" s="16" t="s">
        <v>191</v>
      </c>
      <c r="BM256" s="145" t="s">
        <v>631</v>
      </c>
    </row>
    <row r="257" spans="2:65" s="1" customFormat="1" ht="24.15" customHeight="1">
      <c r="B257" s="31"/>
      <c r="C257" s="133" t="s">
        <v>632</v>
      </c>
      <c r="D257" s="133" t="s">
        <v>187</v>
      </c>
      <c r="E257" s="134" t="s">
        <v>633</v>
      </c>
      <c r="F257" s="135" t="s">
        <v>634</v>
      </c>
      <c r="G257" s="136" t="s">
        <v>212</v>
      </c>
      <c r="H257" s="137">
        <v>12</v>
      </c>
      <c r="I257" s="138"/>
      <c r="J257" s="139">
        <f>ROUND(I257*H257,2)</f>
        <v>0</v>
      </c>
      <c r="K257" s="140"/>
      <c r="L257" s="31"/>
      <c r="M257" s="141" t="s">
        <v>1</v>
      </c>
      <c r="N257" s="142" t="s">
        <v>44</v>
      </c>
      <c r="P257" s="143">
        <f>O257*H257</f>
        <v>0</v>
      </c>
      <c r="Q257" s="143">
        <v>0</v>
      </c>
      <c r="R257" s="143">
        <f>Q257*H257</f>
        <v>0</v>
      </c>
      <c r="S257" s="143">
        <v>0</v>
      </c>
      <c r="T257" s="144">
        <f>S257*H257</f>
        <v>0</v>
      </c>
      <c r="AR257" s="145" t="s">
        <v>191</v>
      </c>
      <c r="AT257" s="145" t="s">
        <v>187</v>
      </c>
      <c r="AU257" s="145" t="s">
        <v>89</v>
      </c>
      <c r="AY257" s="16" t="s">
        <v>185</v>
      </c>
      <c r="BE257" s="146">
        <f>IF(N257="základní",J257,0)</f>
        <v>0</v>
      </c>
      <c r="BF257" s="146">
        <f>IF(N257="snížená",J257,0)</f>
        <v>0</v>
      </c>
      <c r="BG257" s="146">
        <f>IF(N257="zákl. přenesená",J257,0)</f>
        <v>0</v>
      </c>
      <c r="BH257" s="146">
        <f>IF(N257="sníž. přenesená",J257,0)</f>
        <v>0</v>
      </c>
      <c r="BI257" s="146">
        <f>IF(N257="nulová",J257,0)</f>
        <v>0</v>
      </c>
      <c r="BJ257" s="16" t="s">
        <v>87</v>
      </c>
      <c r="BK257" s="146">
        <f>ROUND(I257*H257,2)</f>
        <v>0</v>
      </c>
      <c r="BL257" s="16" t="s">
        <v>191</v>
      </c>
      <c r="BM257" s="145" t="s">
        <v>635</v>
      </c>
    </row>
    <row r="258" spans="2:65" s="1" customFormat="1" ht="37.799999999999997" customHeight="1">
      <c r="B258" s="31"/>
      <c r="C258" s="133" t="s">
        <v>636</v>
      </c>
      <c r="D258" s="133" t="s">
        <v>187</v>
      </c>
      <c r="E258" s="134" t="s">
        <v>637</v>
      </c>
      <c r="F258" s="135" t="s">
        <v>638</v>
      </c>
      <c r="G258" s="136" t="s">
        <v>212</v>
      </c>
      <c r="H258" s="137">
        <v>5</v>
      </c>
      <c r="I258" s="138"/>
      <c r="J258" s="139">
        <f>ROUND(I258*H258,2)</f>
        <v>0</v>
      </c>
      <c r="K258" s="140"/>
      <c r="L258" s="31"/>
      <c r="M258" s="141" t="s">
        <v>1</v>
      </c>
      <c r="N258" s="142" t="s">
        <v>44</v>
      </c>
      <c r="P258" s="143">
        <f>O258*H258</f>
        <v>0</v>
      </c>
      <c r="Q258" s="143">
        <v>0</v>
      </c>
      <c r="R258" s="143">
        <f>Q258*H258</f>
        <v>0</v>
      </c>
      <c r="S258" s="143">
        <v>0</v>
      </c>
      <c r="T258" s="144">
        <f>S258*H258</f>
        <v>0</v>
      </c>
      <c r="AR258" s="145" t="s">
        <v>191</v>
      </c>
      <c r="AT258" s="145" t="s">
        <v>187</v>
      </c>
      <c r="AU258" s="145" t="s">
        <v>89</v>
      </c>
      <c r="AY258" s="16" t="s">
        <v>185</v>
      </c>
      <c r="BE258" s="146">
        <f>IF(N258="základní",J258,0)</f>
        <v>0</v>
      </c>
      <c r="BF258" s="146">
        <f>IF(N258="snížená",J258,0)</f>
        <v>0</v>
      </c>
      <c r="BG258" s="146">
        <f>IF(N258="zákl. přenesená",J258,0)</f>
        <v>0</v>
      </c>
      <c r="BH258" s="146">
        <f>IF(N258="sníž. přenesená",J258,0)</f>
        <v>0</v>
      </c>
      <c r="BI258" s="146">
        <f>IF(N258="nulová",J258,0)</f>
        <v>0</v>
      </c>
      <c r="BJ258" s="16" t="s">
        <v>87</v>
      </c>
      <c r="BK258" s="146">
        <f>ROUND(I258*H258,2)</f>
        <v>0</v>
      </c>
      <c r="BL258" s="16" t="s">
        <v>191</v>
      </c>
      <c r="BM258" s="145" t="s">
        <v>639</v>
      </c>
    </row>
    <row r="259" spans="2:65" s="1" customFormat="1" ht="24.15" customHeight="1">
      <c r="B259" s="31"/>
      <c r="C259" s="133" t="s">
        <v>640</v>
      </c>
      <c r="D259" s="133" t="s">
        <v>187</v>
      </c>
      <c r="E259" s="134" t="s">
        <v>641</v>
      </c>
      <c r="F259" s="135" t="s">
        <v>642</v>
      </c>
      <c r="G259" s="136" t="s">
        <v>190</v>
      </c>
      <c r="H259" s="137">
        <v>75.283000000000001</v>
      </c>
      <c r="I259" s="138"/>
      <c r="J259" s="139">
        <f>ROUND(I259*H259,2)</f>
        <v>0</v>
      </c>
      <c r="K259" s="140"/>
      <c r="L259" s="31"/>
      <c r="M259" s="141" t="s">
        <v>1</v>
      </c>
      <c r="N259" s="142" t="s">
        <v>44</v>
      </c>
      <c r="P259" s="143">
        <f>O259*H259</f>
        <v>0</v>
      </c>
      <c r="Q259" s="143">
        <v>5.9500000000000004E-3</v>
      </c>
      <c r="R259" s="143">
        <f>Q259*H259</f>
        <v>0.44793385000000002</v>
      </c>
      <c r="S259" s="143">
        <v>0</v>
      </c>
      <c r="T259" s="144">
        <f>S259*H259</f>
        <v>0</v>
      </c>
      <c r="AR259" s="145" t="s">
        <v>191</v>
      </c>
      <c r="AT259" s="145" t="s">
        <v>187</v>
      </c>
      <c r="AU259" s="145" t="s">
        <v>89</v>
      </c>
      <c r="AY259" s="16" t="s">
        <v>185</v>
      </c>
      <c r="BE259" s="146">
        <f>IF(N259="základní",J259,0)</f>
        <v>0</v>
      </c>
      <c r="BF259" s="146">
        <f>IF(N259="snížená",J259,0)</f>
        <v>0</v>
      </c>
      <c r="BG259" s="146">
        <f>IF(N259="zákl. přenesená",J259,0)</f>
        <v>0</v>
      </c>
      <c r="BH259" s="146">
        <f>IF(N259="sníž. přenesená",J259,0)</f>
        <v>0</v>
      </c>
      <c r="BI259" s="146">
        <f>IF(N259="nulová",J259,0)</f>
        <v>0</v>
      </c>
      <c r="BJ259" s="16" t="s">
        <v>87</v>
      </c>
      <c r="BK259" s="146">
        <f>ROUND(I259*H259,2)</f>
        <v>0</v>
      </c>
      <c r="BL259" s="16" t="s">
        <v>191</v>
      </c>
      <c r="BM259" s="145" t="s">
        <v>643</v>
      </c>
    </row>
    <row r="260" spans="2:65" s="12" customFormat="1" ht="10.199999999999999">
      <c r="B260" s="147"/>
      <c r="D260" s="148" t="s">
        <v>193</v>
      </c>
      <c r="E260" s="149" t="s">
        <v>1</v>
      </c>
      <c r="F260" s="150" t="s">
        <v>194</v>
      </c>
      <c r="H260" s="149" t="s">
        <v>1</v>
      </c>
      <c r="I260" s="151"/>
      <c r="L260" s="147"/>
      <c r="M260" s="152"/>
      <c r="T260" s="153"/>
      <c r="AT260" s="149" t="s">
        <v>193</v>
      </c>
      <c r="AU260" s="149" t="s">
        <v>89</v>
      </c>
      <c r="AV260" s="12" t="s">
        <v>87</v>
      </c>
      <c r="AW260" s="12" t="s">
        <v>34</v>
      </c>
      <c r="AX260" s="12" t="s">
        <v>79</v>
      </c>
      <c r="AY260" s="149" t="s">
        <v>185</v>
      </c>
    </row>
    <row r="261" spans="2:65" s="12" customFormat="1" ht="20.399999999999999">
      <c r="B261" s="147"/>
      <c r="D261" s="148" t="s">
        <v>193</v>
      </c>
      <c r="E261" s="149" t="s">
        <v>1</v>
      </c>
      <c r="F261" s="150" t="s">
        <v>644</v>
      </c>
      <c r="H261" s="149" t="s">
        <v>1</v>
      </c>
      <c r="I261" s="151"/>
      <c r="L261" s="147"/>
      <c r="M261" s="152"/>
      <c r="T261" s="153"/>
      <c r="AT261" s="149" t="s">
        <v>193</v>
      </c>
      <c r="AU261" s="149" t="s">
        <v>89</v>
      </c>
      <c r="AV261" s="12" t="s">
        <v>87</v>
      </c>
      <c r="AW261" s="12" t="s">
        <v>34</v>
      </c>
      <c r="AX261" s="12" t="s">
        <v>79</v>
      </c>
      <c r="AY261" s="149" t="s">
        <v>185</v>
      </c>
    </row>
    <row r="262" spans="2:65" s="13" customFormat="1" ht="10.199999999999999">
      <c r="B262" s="154"/>
      <c r="D262" s="148" t="s">
        <v>193</v>
      </c>
      <c r="E262" s="155" t="s">
        <v>1</v>
      </c>
      <c r="F262" s="156" t="s">
        <v>148</v>
      </c>
      <c r="H262" s="157">
        <v>75.283000000000001</v>
      </c>
      <c r="I262" s="158"/>
      <c r="L262" s="154"/>
      <c r="M262" s="159"/>
      <c r="T262" s="160"/>
      <c r="AT262" s="155" t="s">
        <v>193</v>
      </c>
      <c r="AU262" s="155" t="s">
        <v>89</v>
      </c>
      <c r="AV262" s="13" t="s">
        <v>89</v>
      </c>
      <c r="AW262" s="13" t="s">
        <v>34</v>
      </c>
      <c r="AX262" s="13" t="s">
        <v>87</v>
      </c>
      <c r="AY262" s="155" t="s">
        <v>185</v>
      </c>
    </row>
    <row r="263" spans="2:65" s="1" customFormat="1" ht="24.15" customHeight="1">
      <c r="B263" s="31"/>
      <c r="C263" s="133" t="s">
        <v>645</v>
      </c>
      <c r="D263" s="133" t="s">
        <v>187</v>
      </c>
      <c r="E263" s="134" t="s">
        <v>646</v>
      </c>
      <c r="F263" s="135" t="s">
        <v>647</v>
      </c>
      <c r="G263" s="136" t="s">
        <v>190</v>
      </c>
      <c r="H263" s="137">
        <v>30.818999999999999</v>
      </c>
      <c r="I263" s="138"/>
      <c r="J263" s="139">
        <f>ROUND(I263*H263,2)</f>
        <v>0</v>
      </c>
      <c r="K263" s="140"/>
      <c r="L263" s="31"/>
      <c r="M263" s="141" t="s">
        <v>1</v>
      </c>
      <c r="N263" s="142" t="s">
        <v>44</v>
      </c>
      <c r="P263" s="143">
        <f>O263*H263</f>
        <v>0</v>
      </c>
      <c r="Q263" s="143">
        <v>5.9500000000000004E-3</v>
      </c>
      <c r="R263" s="143">
        <f>Q263*H263</f>
        <v>0.18337305000000001</v>
      </c>
      <c r="S263" s="143">
        <v>0</v>
      </c>
      <c r="T263" s="144">
        <f>S263*H263</f>
        <v>0</v>
      </c>
      <c r="AR263" s="145" t="s">
        <v>191</v>
      </c>
      <c r="AT263" s="145" t="s">
        <v>187</v>
      </c>
      <c r="AU263" s="145" t="s">
        <v>89</v>
      </c>
      <c r="AY263" s="16" t="s">
        <v>185</v>
      </c>
      <c r="BE263" s="146">
        <f>IF(N263="základní",J263,0)</f>
        <v>0</v>
      </c>
      <c r="BF263" s="146">
        <f>IF(N263="snížená",J263,0)</f>
        <v>0</v>
      </c>
      <c r="BG263" s="146">
        <f>IF(N263="zákl. přenesená",J263,0)</f>
        <v>0</v>
      </c>
      <c r="BH263" s="146">
        <f>IF(N263="sníž. přenesená",J263,0)</f>
        <v>0</v>
      </c>
      <c r="BI263" s="146">
        <f>IF(N263="nulová",J263,0)</f>
        <v>0</v>
      </c>
      <c r="BJ263" s="16" t="s">
        <v>87</v>
      </c>
      <c r="BK263" s="146">
        <f>ROUND(I263*H263,2)</f>
        <v>0</v>
      </c>
      <c r="BL263" s="16" t="s">
        <v>191</v>
      </c>
      <c r="BM263" s="145" t="s">
        <v>648</v>
      </c>
    </row>
    <row r="264" spans="2:65" s="12" customFormat="1" ht="10.199999999999999">
      <c r="B264" s="147"/>
      <c r="D264" s="148" t="s">
        <v>193</v>
      </c>
      <c r="E264" s="149" t="s">
        <v>1</v>
      </c>
      <c r="F264" s="150" t="s">
        <v>194</v>
      </c>
      <c r="H264" s="149" t="s">
        <v>1</v>
      </c>
      <c r="I264" s="151"/>
      <c r="L264" s="147"/>
      <c r="M264" s="152"/>
      <c r="T264" s="153"/>
      <c r="AT264" s="149" t="s">
        <v>193</v>
      </c>
      <c r="AU264" s="149" t="s">
        <v>89</v>
      </c>
      <c r="AV264" s="12" t="s">
        <v>87</v>
      </c>
      <c r="AW264" s="12" t="s">
        <v>34</v>
      </c>
      <c r="AX264" s="12" t="s">
        <v>79</v>
      </c>
      <c r="AY264" s="149" t="s">
        <v>185</v>
      </c>
    </row>
    <row r="265" spans="2:65" s="12" customFormat="1" ht="10.199999999999999">
      <c r="B265" s="147"/>
      <c r="D265" s="148" t="s">
        <v>193</v>
      </c>
      <c r="E265" s="149" t="s">
        <v>1</v>
      </c>
      <c r="F265" s="150" t="s">
        <v>649</v>
      </c>
      <c r="H265" s="149" t="s">
        <v>1</v>
      </c>
      <c r="I265" s="151"/>
      <c r="L265" s="147"/>
      <c r="M265" s="152"/>
      <c r="T265" s="153"/>
      <c r="AT265" s="149" t="s">
        <v>193</v>
      </c>
      <c r="AU265" s="149" t="s">
        <v>89</v>
      </c>
      <c r="AV265" s="12" t="s">
        <v>87</v>
      </c>
      <c r="AW265" s="12" t="s">
        <v>34</v>
      </c>
      <c r="AX265" s="12" t="s">
        <v>79</v>
      </c>
      <c r="AY265" s="149" t="s">
        <v>185</v>
      </c>
    </row>
    <row r="266" spans="2:65" s="13" customFormat="1" ht="10.199999999999999">
      <c r="B266" s="154"/>
      <c r="D266" s="148" t="s">
        <v>193</v>
      </c>
      <c r="E266" s="155" t="s">
        <v>1</v>
      </c>
      <c r="F266" s="156" t="s">
        <v>392</v>
      </c>
      <c r="H266" s="157">
        <v>30.818999999999999</v>
      </c>
      <c r="I266" s="158"/>
      <c r="L266" s="154"/>
      <c r="M266" s="159"/>
      <c r="T266" s="160"/>
      <c r="AT266" s="155" t="s">
        <v>193</v>
      </c>
      <c r="AU266" s="155" t="s">
        <v>89</v>
      </c>
      <c r="AV266" s="13" t="s">
        <v>89</v>
      </c>
      <c r="AW266" s="13" t="s">
        <v>34</v>
      </c>
      <c r="AX266" s="13" t="s">
        <v>87</v>
      </c>
      <c r="AY266" s="155" t="s">
        <v>185</v>
      </c>
    </row>
    <row r="267" spans="2:65" s="11" customFormat="1" ht="22.8" customHeight="1">
      <c r="B267" s="121"/>
      <c r="D267" s="122" t="s">
        <v>78</v>
      </c>
      <c r="E267" s="131" t="s">
        <v>191</v>
      </c>
      <c r="F267" s="131" t="s">
        <v>650</v>
      </c>
      <c r="I267" s="124"/>
      <c r="J267" s="132">
        <f>BK267</f>
        <v>0</v>
      </c>
      <c r="L267" s="121"/>
      <c r="M267" s="126"/>
      <c r="P267" s="127">
        <f>SUM(P268:P275)</f>
        <v>0</v>
      </c>
      <c r="R267" s="127">
        <f>SUM(R268:R275)</f>
        <v>13.732827499999999</v>
      </c>
      <c r="T267" s="128">
        <f>SUM(T268:T275)</f>
        <v>0</v>
      </c>
      <c r="AR267" s="122" t="s">
        <v>87</v>
      </c>
      <c r="AT267" s="129" t="s">
        <v>78</v>
      </c>
      <c r="AU267" s="129" t="s">
        <v>87</v>
      </c>
      <c r="AY267" s="122" t="s">
        <v>185</v>
      </c>
      <c r="BK267" s="130">
        <f>SUM(BK268:BK275)</f>
        <v>0</v>
      </c>
    </row>
    <row r="268" spans="2:65" s="1" customFormat="1" ht="24.15" customHeight="1">
      <c r="B268" s="31"/>
      <c r="C268" s="133" t="s">
        <v>651</v>
      </c>
      <c r="D268" s="133" t="s">
        <v>187</v>
      </c>
      <c r="E268" s="134" t="s">
        <v>652</v>
      </c>
      <c r="F268" s="135" t="s">
        <v>653</v>
      </c>
      <c r="G268" s="136" t="s">
        <v>212</v>
      </c>
      <c r="H268" s="137">
        <v>118.35</v>
      </c>
      <c r="I268" s="138"/>
      <c r="J268" s="139">
        <f>ROUND(I268*H268,2)</f>
        <v>0</v>
      </c>
      <c r="K268" s="140"/>
      <c r="L268" s="31"/>
      <c r="M268" s="141" t="s">
        <v>1</v>
      </c>
      <c r="N268" s="142" t="s">
        <v>44</v>
      </c>
      <c r="P268" s="143">
        <f>O268*H268</f>
        <v>0</v>
      </c>
      <c r="Q268" s="143">
        <v>3.465E-2</v>
      </c>
      <c r="R268" s="143">
        <f>Q268*H268</f>
        <v>4.1008274999999994</v>
      </c>
      <c r="S268" s="143">
        <v>0</v>
      </c>
      <c r="T268" s="144">
        <f>S268*H268</f>
        <v>0</v>
      </c>
      <c r="AR268" s="145" t="s">
        <v>191</v>
      </c>
      <c r="AT268" s="145" t="s">
        <v>187</v>
      </c>
      <c r="AU268" s="145" t="s">
        <v>89</v>
      </c>
      <c r="AY268" s="16" t="s">
        <v>185</v>
      </c>
      <c r="BE268" s="146">
        <f>IF(N268="základní",J268,0)</f>
        <v>0</v>
      </c>
      <c r="BF268" s="146">
        <f>IF(N268="snížená",J268,0)</f>
        <v>0</v>
      </c>
      <c r="BG268" s="146">
        <f>IF(N268="zákl. přenesená",J268,0)</f>
        <v>0</v>
      </c>
      <c r="BH268" s="146">
        <f>IF(N268="sníž. přenesená",J268,0)</f>
        <v>0</v>
      </c>
      <c r="BI268" s="146">
        <f>IF(N268="nulová",J268,0)</f>
        <v>0</v>
      </c>
      <c r="BJ268" s="16" t="s">
        <v>87</v>
      </c>
      <c r="BK268" s="146">
        <f>ROUND(I268*H268,2)</f>
        <v>0</v>
      </c>
      <c r="BL268" s="16" t="s">
        <v>191</v>
      </c>
      <c r="BM268" s="145" t="s">
        <v>654</v>
      </c>
    </row>
    <row r="269" spans="2:65" s="13" customFormat="1" ht="10.199999999999999">
      <c r="B269" s="154"/>
      <c r="D269" s="148" t="s">
        <v>193</v>
      </c>
      <c r="E269" s="155" t="s">
        <v>1</v>
      </c>
      <c r="F269" s="156" t="s">
        <v>655</v>
      </c>
      <c r="H269" s="157">
        <v>118.35</v>
      </c>
      <c r="I269" s="158"/>
      <c r="L269" s="154"/>
      <c r="M269" s="159"/>
      <c r="T269" s="160"/>
      <c r="AT269" s="155" t="s">
        <v>193</v>
      </c>
      <c r="AU269" s="155" t="s">
        <v>89</v>
      </c>
      <c r="AV269" s="13" t="s">
        <v>89</v>
      </c>
      <c r="AW269" s="13" t="s">
        <v>34</v>
      </c>
      <c r="AX269" s="13" t="s">
        <v>87</v>
      </c>
      <c r="AY269" s="155" t="s">
        <v>185</v>
      </c>
    </row>
    <row r="270" spans="2:65" s="1" customFormat="1" ht="33" customHeight="1">
      <c r="B270" s="31"/>
      <c r="C270" s="161" t="s">
        <v>656</v>
      </c>
      <c r="D270" s="161" t="s">
        <v>247</v>
      </c>
      <c r="E270" s="162" t="s">
        <v>657</v>
      </c>
      <c r="F270" s="163" t="s">
        <v>658</v>
      </c>
      <c r="G270" s="164" t="s">
        <v>418</v>
      </c>
      <c r="H270" s="165">
        <v>58</v>
      </c>
      <c r="I270" s="166"/>
      <c r="J270" s="167">
        <f>ROUND(I270*H270,2)</f>
        <v>0</v>
      </c>
      <c r="K270" s="168"/>
      <c r="L270" s="169"/>
      <c r="M270" s="170" t="s">
        <v>1</v>
      </c>
      <c r="N270" s="171" t="s">
        <v>44</v>
      </c>
      <c r="P270" s="143">
        <f>O270*H270</f>
        <v>0</v>
      </c>
      <c r="Q270" s="143">
        <v>0.112</v>
      </c>
      <c r="R270" s="143">
        <f>Q270*H270</f>
        <v>6.4960000000000004</v>
      </c>
      <c r="S270" s="143">
        <v>0</v>
      </c>
      <c r="T270" s="144">
        <f>S270*H270</f>
        <v>0</v>
      </c>
      <c r="AR270" s="145" t="s">
        <v>226</v>
      </c>
      <c r="AT270" s="145" t="s">
        <v>247</v>
      </c>
      <c r="AU270" s="145" t="s">
        <v>89</v>
      </c>
      <c r="AY270" s="16" t="s">
        <v>185</v>
      </c>
      <c r="BE270" s="146">
        <f>IF(N270="základní",J270,0)</f>
        <v>0</v>
      </c>
      <c r="BF270" s="146">
        <f>IF(N270="snížená",J270,0)</f>
        <v>0</v>
      </c>
      <c r="BG270" s="146">
        <f>IF(N270="zákl. přenesená",J270,0)</f>
        <v>0</v>
      </c>
      <c r="BH270" s="146">
        <f>IF(N270="sníž. přenesená",J270,0)</f>
        <v>0</v>
      </c>
      <c r="BI270" s="146">
        <f>IF(N270="nulová",J270,0)</f>
        <v>0</v>
      </c>
      <c r="BJ270" s="16" t="s">
        <v>87</v>
      </c>
      <c r="BK270" s="146">
        <f>ROUND(I270*H270,2)</f>
        <v>0</v>
      </c>
      <c r="BL270" s="16" t="s">
        <v>191</v>
      </c>
      <c r="BM270" s="145" t="s">
        <v>659</v>
      </c>
    </row>
    <row r="271" spans="2:65" s="13" customFormat="1" ht="10.199999999999999">
      <c r="B271" s="154"/>
      <c r="D271" s="148" t="s">
        <v>193</v>
      </c>
      <c r="E271" s="155" t="s">
        <v>1</v>
      </c>
      <c r="F271" s="156" t="s">
        <v>660</v>
      </c>
      <c r="H271" s="157">
        <v>58</v>
      </c>
      <c r="I271" s="158"/>
      <c r="L271" s="154"/>
      <c r="M271" s="159"/>
      <c r="T271" s="160"/>
      <c r="AT271" s="155" t="s">
        <v>193</v>
      </c>
      <c r="AU271" s="155" t="s">
        <v>89</v>
      </c>
      <c r="AV271" s="13" t="s">
        <v>89</v>
      </c>
      <c r="AW271" s="13" t="s">
        <v>34</v>
      </c>
      <c r="AX271" s="13" t="s">
        <v>87</v>
      </c>
      <c r="AY271" s="155" t="s">
        <v>185</v>
      </c>
    </row>
    <row r="272" spans="2:65" s="1" customFormat="1" ht="33" customHeight="1">
      <c r="B272" s="31"/>
      <c r="C272" s="161" t="s">
        <v>661</v>
      </c>
      <c r="D272" s="161" t="s">
        <v>247</v>
      </c>
      <c r="E272" s="162" t="s">
        <v>662</v>
      </c>
      <c r="F272" s="163" t="s">
        <v>663</v>
      </c>
      <c r="G272" s="164" t="s">
        <v>418</v>
      </c>
      <c r="H272" s="165">
        <v>18</v>
      </c>
      <c r="I272" s="166"/>
      <c r="J272" s="167">
        <f>ROUND(I272*H272,2)</f>
        <v>0</v>
      </c>
      <c r="K272" s="168"/>
      <c r="L272" s="169"/>
      <c r="M272" s="170" t="s">
        <v>1</v>
      </c>
      <c r="N272" s="171" t="s">
        <v>44</v>
      </c>
      <c r="P272" s="143">
        <f>O272*H272</f>
        <v>0</v>
      </c>
      <c r="Q272" s="143">
        <v>0.112</v>
      </c>
      <c r="R272" s="143">
        <f>Q272*H272</f>
        <v>2.016</v>
      </c>
      <c r="S272" s="143">
        <v>0</v>
      </c>
      <c r="T272" s="144">
        <f>S272*H272</f>
        <v>0</v>
      </c>
      <c r="AR272" s="145" t="s">
        <v>226</v>
      </c>
      <c r="AT272" s="145" t="s">
        <v>247</v>
      </c>
      <c r="AU272" s="145" t="s">
        <v>89</v>
      </c>
      <c r="AY272" s="16" t="s">
        <v>185</v>
      </c>
      <c r="BE272" s="146">
        <f>IF(N272="základní",J272,0)</f>
        <v>0</v>
      </c>
      <c r="BF272" s="146">
        <f>IF(N272="snížená",J272,0)</f>
        <v>0</v>
      </c>
      <c r="BG272" s="146">
        <f>IF(N272="zákl. přenesená",J272,0)</f>
        <v>0</v>
      </c>
      <c r="BH272" s="146">
        <f>IF(N272="sníž. přenesená",J272,0)</f>
        <v>0</v>
      </c>
      <c r="BI272" s="146">
        <f>IF(N272="nulová",J272,0)</f>
        <v>0</v>
      </c>
      <c r="BJ272" s="16" t="s">
        <v>87</v>
      </c>
      <c r="BK272" s="146">
        <f>ROUND(I272*H272,2)</f>
        <v>0</v>
      </c>
      <c r="BL272" s="16" t="s">
        <v>191</v>
      </c>
      <c r="BM272" s="145" t="s">
        <v>664</v>
      </c>
    </row>
    <row r="273" spans="2:65" s="13" customFormat="1" ht="10.199999999999999">
      <c r="B273" s="154"/>
      <c r="D273" s="148" t="s">
        <v>193</v>
      </c>
      <c r="E273" s="155" t="s">
        <v>1</v>
      </c>
      <c r="F273" s="156" t="s">
        <v>665</v>
      </c>
      <c r="H273" s="157">
        <v>18</v>
      </c>
      <c r="I273" s="158"/>
      <c r="L273" s="154"/>
      <c r="M273" s="159"/>
      <c r="T273" s="160"/>
      <c r="AT273" s="155" t="s">
        <v>193</v>
      </c>
      <c r="AU273" s="155" t="s">
        <v>89</v>
      </c>
      <c r="AV273" s="13" t="s">
        <v>89</v>
      </c>
      <c r="AW273" s="13" t="s">
        <v>34</v>
      </c>
      <c r="AX273" s="13" t="s">
        <v>87</v>
      </c>
      <c r="AY273" s="155" t="s">
        <v>185</v>
      </c>
    </row>
    <row r="274" spans="2:65" s="1" customFormat="1" ht="33" customHeight="1">
      <c r="B274" s="31"/>
      <c r="C274" s="161" t="s">
        <v>666</v>
      </c>
      <c r="D274" s="161" t="s">
        <v>247</v>
      </c>
      <c r="E274" s="162" t="s">
        <v>667</v>
      </c>
      <c r="F274" s="163" t="s">
        <v>668</v>
      </c>
      <c r="G274" s="164" t="s">
        <v>418</v>
      </c>
      <c r="H274" s="165">
        <v>10</v>
      </c>
      <c r="I274" s="166"/>
      <c r="J274" s="167">
        <f>ROUND(I274*H274,2)</f>
        <v>0</v>
      </c>
      <c r="K274" s="168"/>
      <c r="L274" s="169"/>
      <c r="M274" s="170" t="s">
        <v>1</v>
      </c>
      <c r="N274" s="171" t="s">
        <v>44</v>
      </c>
      <c r="P274" s="143">
        <f>O274*H274</f>
        <v>0</v>
      </c>
      <c r="Q274" s="143">
        <v>0.112</v>
      </c>
      <c r="R274" s="143">
        <f>Q274*H274</f>
        <v>1.1200000000000001</v>
      </c>
      <c r="S274" s="143">
        <v>0</v>
      </c>
      <c r="T274" s="144">
        <f>S274*H274</f>
        <v>0</v>
      </c>
      <c r="AR274" s="145" t="s">
        <v>226</v>
      </c>
      <c r="AT274" s="145" t="s">
        <v>247</v>
      </c>
      <c r="AU274" s="145" t="s">
        <v>89</v>
      </c>
      <c r="AY274" s="16" t="s">
        <v>185</v>
      </c>
      <c r="BE274" s="146">
        <f>IF(N274="základní",J274,0)</f>
        <v>0</v>
      </c>
      <c r="BF274" s="146">
        <f>IF(N274="snížená",J274,0)</f>
        <v>0</v>
      </c>
      <c r="BG274" s="146">
        <f>IF(N274="zákl. přenesená",J274,0)</f>
        <v>0</v>
      </c>
      <c r="BH274" s="146">
        <f>IF(N274="sníž. přenesená",J274,0)</f>
        <v>0</v>
      </c>
      <c r="BI274" s="146">
        <f>IF(N274="nulová",J274,0)</f>
        <v>0</v>
      </c>
      <c r="BJ274" s="16" t="s">
        <v>87</v>
      </c>
      <c r="BK274" s="146">
        <f>ROUND(I274*H274,2)</f>
        <v>0</v>
      </c>
      <c r="BL274" s="16" t="s">
        <v>191</v>
      </c>
      <c r="BM274" s="145" t="s">
        <v>669</v>
      </c>
    </row>
    <row r="275" spans="2:65" s="13" customFormat="1" ht="10.199999999999999">
      <c r="B275" s="154"/>
      <c r="D275" s="148" t="s">
        <v>193</v>
      </c>
      <c r="E275" s="155" t="s">
        <v>1</v>
      </c>
      <c r="F275" s="156" t="s">
        <v>670</v>
      </c>
      <c r="H275" s="157">
        <v>10</v>
      </c>
      <c r="I275" s="158"/>
      <c r="L275" s="154"/>
      <c r="M275" s="159"/>
      <c r="T275" s="160"/>
      <c r="AT275" s="155" t="s">
        <v>193</v>
      </c>
      <c r="AU275" s="155" t="s">
        <v>89</v>
      </c>
      <c r="AV275" s="13" t="s">
        <v>89</v>
      </c>
      <c r="AW275" s="13" t="s">
        <v>34</v>
      </c>
      <c r="AX275" s="13" t="s">
        <v>87</v>
      </c>
      <c r="AY275" s="155" t="s">
        <v>185</v>
      </c>
    </row>
    <row r="276" spans="2:65" s="11" customFormat="1" ht="22.8" customHeight="1">
      <c r="B276" s="121"/>
      <c r="D276" s="122" t="s">
        <v>78</v>
      </c>
      <c r="E276" s="131" t="s">
        <v>215</v>
      </c>
      <c r="F276" s="131" t="s">
        <v>671</v>
      </c>
      <c r="I276" s="124"/>
      <c r="J276" s="132">
        <f>BK276</f>
        <v>0</v>
      </c>
      <c r="L276" s="121"/>
      <c r="M276" s="126"/>
      <c r="P276" s="127">
        <f>SUM(P277:P285)</f>
        <v>0</v>
      </c>
      <c r="R276" s="127">
        <f>SUM(R277:R285)</f>
        <v>0.35968946000000002</v>
      </c>
      <c r="T276" s="128">
        <f>SUM(T277:T285)</f>
        <v>0</v>
      </c>
      <c r="AR276" s="122" t="s">
        <v>87</v>
      </c>
      <c r="AT276" s="129" t="s">
        <v>78</v>
      </c>
      <c r="AU276" s="129" t="s">
        <v>87</v>
      </c>
      <c r="AY276" s="122" t="s">
        <v>185</v>
      </c>
      <c r="BK276" s="130">
        <f>SUM(BK277:BK285)</f>
        <v>0</v>
      </c>
    </row>
    <row r="277" spans="2:65" s="1" customFormat="1" ht="24.15" customHeight="1">
      <c r="B277" s="31"/>
      <c r="C277" s="133" t="s">
        <v>672</v>
      </c>
      <c r="D277" s="133" t="s">
        <v>187</v>
      </c>
      <c r="E277" s="134" t="s">
        <v>673</v>
      </c>
      <c r="F277" s="135" t="s">
        <v>674</v>
      </c>
      <c r="G277" s="136" t="s">
        <v>190</v>
      </c>
      <c r="H277" s="137">
        <v>75.283000000000001</v>
      </c>
      <c r="I277" s="138"/>
      <c r="J277" s="139">
        <f>ROUND(I277*H277,2)</f>
        <v>0</v>
      </c>
      <c r="K277" s="140"/>
      <c r="L277" s="31"/>
      <c r="M277" s="141" t="s">
        <v>1</v>
      </c>
      <c r="N277" s="142" t="s">
        <v>44</v>
      </c>
      <c r="P277" s="143">
        <f>O277*H277</f>
        <v>0</v>
      </c>
      <c r="Q277" s="143">
        <v>3.2000000000000002E-3</v>
      </c>
      <c r="R277" s="143">
        <f>Q277*H277</f>
        <v>0.24090560000000003</v>
      </c>
      <c r="S277" s="143">
        <v>0</v>
      </c>
      <c r="T277" s="144">
        <f>S277*H277</f>
        <v>0</v>
      </c>
      <c r="AR277" s="145" t="s">
        <v>191</v>
      </c>
      <c r="AT277" s="145" t="s">
        <v>187</v>
      </c>
      <c r="AU277" s="145" t="s">
        <v>89</v>
      </c>
      <c r="AY277" s="16" t="s">
        <v>185</v>
      </c>
      <c r="BE277" s="146">
        <f>IF(N277="základní",J277,0)</f>
        <v>0</v>
      </c>
      <c r="BF277" s="146">
        <f>IF(N277="snížená",J277,0)</f>
        <v>0</v>
      </c>
      <c r="BG277" s="146">
        <f>IF(N277="zákl. přenesená",J277,0)</f>
        <v>0</v>
      </c>
      <c r="BH277" s="146">
        <f>IF(N277="sníž. přenesená",J277,0)</f>
        <v>0</v>
      </c>
      <c r="BI277" s="146">
        <f>IF(N277="nulová",J277,0)</f>
        <v>0</v>
      </c>
      <c r="BJ277" s="16" t="s">
        <v>87</v>
      </c>
      <c r="BK277" s="146">
        <f>ROUND(I277*H277,2)</f>
        <v>0</v>
      </c>
      <c r="BL277" s="16" t="s">
        <v>191</v>
      </c>
      <c r="BM277" s="145" t="s">
        <v>675</v>
      </c>
    </row>
    <row r="278" spans="2:65" s="12" customFormat="1" ht="10.199999999999999">
      <c r="B278" s="147"/>
      <c r="D278" s="148" t="s">
        <v>193</v>
      </c>
      <c r="E278" s="149" t="s">
        <v>1</v>
      </c>
      <c r="F278" s="150" t="s">
        <v>194</v>
      </c>
      <c r="H278" s="149" t="s">
        <v>1</v>
      </c>
      <c r="I278" s="151"/>
      <c r="L278" s="147"/>
      <c r="M278" s="152"/>
      <c r="T278" s="153"/>
      <c r="AT278" s="149" t="s">
        <v>193</v>
      </c>
      <c r="AU278" s="149" t="s">
        <v>89</v>
      </c>
      <c r="AV278" s="12" t="s">
        <v>87</v>
      </c>
      <c r="AW278" s="12" t="s">
        <v>34</v>
      </c>
      <c r="AX278" s="12" t="s">
        <v>79</v>
      </c>
      <c r="AY278" s="149" t="s">
        <v>185</v>
      </c>
    </row>
    <row r="279" spans="2:65" s="12" customFormat="1" ht="20.399999999999999">
      <c r="B279" s="147"/>
      <c r="D279" s="148" t="s">
        <v>193</v>
      </c>
      <c r="E279" s="149" t="s">
        <v>1</v>
      </c>
      <c r="F279" s="150" t="s">
        <v>644</v>
      </c>
      <c r="H279" s="149" t="s">
        <v>1</v>
      </c>
      <c r="I279" s="151"/>
      <c r="L279" s="147"/>
      <c r="M279" s="152"/>
      <c r="T279" s="153"/>
      <c r="AT279" s="149" t="s">
        <v>193</v>
      </c>
      <c r="AU279" s="149" t="s">
        <v>89</v>
      </c>
      <c r="AV279" s="12" t="s">
        <v>87</v>
      </c>
      <c r="AW279" s="12" t="s">
        <v>34</v>
      </c>
      <c r="AX279" s="12" t="s">
        <v>79</v>
      </c>
      <c r="AY279" s="149" t="s">
        <v>185</v>
      </c>
    </row>
    <row r="280" spans="2:65" s="13" customFormat="1" ht="10.199999999999999">
      <c r="B280" s="154"/>
      <c r="D280" s="148" t="s">
        <v>193</v>
      </c>
      <c r="E280" s="155" t="s">
        <v>1</v>
      </c>
      <c r="F280" s="156" t="s">
        <v>148</v>
      </c>
      <c r="H280" s="157">
        <v>75.283000000000001</v>
      </c>
      <c r="I280" s="158"/>
      <c r="L280" s="154"/>
      <c r="M280" s="159"/>
      <c r="T280" s="160"/>
      <c r="AT280" s="155" t="s">
        <v>193</v>
      </c>
      <c r="AU280" s="155" t="s">
        <v>89</v>
      </c>
      <c r="AV280" s="13" t="s">
        <v>89</v>
      </c>
      <c r="AW280" s="13" t="s">
        <v>34</v>
      </c>
      <c r="AX280" s="13" t="s">
        <v>87</v>
      </c>
      <c r="AY280" s="155" t="s">
        <v>185</v>
      </c>
    </row>
    <row r="281" spans="2:65" s="1" customFormat="1" ht="33" customHeight="1">
      <c r="B281" s="31"/>
      <c r="C281" s="133" t="s">
        <v>676</v>
      </c>
      <c r="D281" s="133" t="s">
        <v>187</v>
      </c>
      <c r="E281" s="134" t="s">
        <v>677</v>
      </c>
      <c r="F281" s="135" t="s">
        <v>678</v>
      </c>
      <c r="G281" s="136" t="s">
        <v>190</v>
      </c>
      <c r="H281" s="137">
        <v>30.818999999999999</v>
      </c>
      <c r="I281" s="138"/>
      <c r="J281" s="139">
        <f>ROUND(I281*H281,2)</f>
        <v>0</v>
      </c>
      <c r="K281" s="140"/>
      <c r="L281" s="31"/>
      <c r="M281" s="141" t="s">
        <v>1</v>
      </c>
      <c r="N281" s="142" t="s">
        <v>44</v>
      </c>
      <c r="P281" s="143">
        <f>O281*H281</f>
        <v>0</v>
      </c>
      <c r="Q281" s="143">
        <v>3.2000000000000002E-3</v>
      </c>
      <c r="R281" s="143">
        <f>Q281*H281</f>
        <v>9.8620800000000008E-2</v>
      </c>
      <c r="S281" s="143">
        <v>0</v>
      </c>
      <c r="T281" s="144">
        <f>S281*H281</f>
        <v>0</v>
      </c>
      <c r="AR281" s="145" t="s">
        <v>191</v>
      </c>
      <c r="AT281" s="145" t="s">
        <v>187</v>
      </c>
      <c r="AU281" s="145" t="s">
        <v>89</v>
      </c>
      <c r="AY281" s="16" t="s">
        <v>185</v>
      </c>
      <c r="BE281" s="146">
        <f>IF(N281="základní",J281,0)</f>
        <v>0</v>
      </c>
      <c r="BF281" s="146">
        <f>IF(N281="snížená",J281,0)</f>
        <v>0</v>
      </c>
      <c r="BG281" s="146">
        <f>IF(N281="zákl. přenesená",J281,0)</f>
        <v>0</v>
      </c>
      <c r="BH281" s="146">
        <f>IF(N281="sníž. přenesená",J281,0)</f>
        <v>0</v>
      </c>
      <c r="BI281" s="146">
        <f>IF(N281="nulová",J281,0)</f>
        <v>0</v>
      </c>
      <c r="BJ281" s="16" t="s">
        <v>87</v>
      </c>
      <c r="BK281" s="146">
        <f>ROUND(I281*H281,2)</f>
        <v>0</v>
      </c>
      <c r="BL281" s="16" t="s">
        <v>191</v>
      </c>
      <c r="BM281" s="145" t="s">
        <v>679</v>
      </c>
    </row>
    <row r="282" spans="2:65" s="12" customFormat="1" ht="10.199999999999999">
      <c r="B282" s="147"/>
      <c r="D282" s="148" t="s">
        <v>193</v>
      </c>
      <c r="E282" s="149" t="s">
        <v>1</v>
      </c>
      <c r="F282" s="150" t="s">
        <v>194</v>
      </c>
      <c r="H282" s="149" t="s">
        <v>1</v>
      </c>
      <c r="I282" s="151"/>
      <c r="L282" s="147"/>
      <c r="M282" s="152"/>
      <c r="T282" s="153"/>
      <c r="AT282" s="149" t="s">
        <v>193</v>
      </c>
      <c r="AU282" s="149" t="s">
        <v>89</v>
      </c>
      <c r="AV282" s="12" t="s">
        <v>87</v>
      </c>
      <c r="AW282" s="12" t="s">
        <v>34</v>
      </c>
      <c r="AX282" s="12" t="s">
        <v>79</v>
      </c>
      <c r="AY282" s="149" t="s">
        <v>185</v>
      </c>
    </row>
    <row r="283" spans="2:65" s="12" customFormat="1" ht="10.199999999999999">
      <c r="B283" s="147"/>
      <c r="D283" s="148" t="s">
        <v>193</v>
      </c>
      <c r="E283" s="149" t="s">
        <v>1</v>
      </c>
      <c r="F283" s="150" t="s">
        <v>649</v>
      </c>
      <c r="H283" s="149" t="s">
        <v>1</v>
      </c>
      <c r="I283" s="151"/>
      <c r="L283" s="147"/>
      <c r="M283" s="152"/>
      <c r="T283" s="153"/>
      <c r="AT283" s="149" t="s">
        <v>193</v>
      </c>
      <c r="AU283" s="149" t="s">
        <v>89</v>
      </c>
      <c r="AV283" s="12" t="s">
        <v>87</v>
      </c>
      <c r="AW283" s="12" t="s">
        <v>34</v>
      </c>
      <c r="AX283" s="12" t="s">
        <v>79</v>
      </c>
      <c r="AY283" s="149" t="s">
        <v>185</v>
      </c>
    </row>
    <row r="284" spans="2:65" s="13" customFormat="1" ht="10.199999999999999">
      <c r="B284" s="154"/>
      <c r="D284" s="148" t="s">
        <v>193</v>
      </c>
      <c r="E284" s="155" t="s">
        <v>1</v>
      </c>
      <c r="F284" s="156" t="s">
        <v>409</v>
      </c>
      <c r="H284" s="157">
        <v>30.818999999999999</v>
      </c>
      <c r="I284" s="158"/>
      <c r="L284" s="154"/>
      <c r="M284" s="159"/>
      <c r="T284" s="160"/>
      <c r="AT284" s="155" t="s">
        <v>193</v>
      </c>
      <c r="AU284" s="155" t="s">
        <v>89</v>
      </c>
      <c r="AV284" s="13" t="s">
        <v>89</v>
      </c>
      <c r="AW284" s="13" t="s">
        <v>34</v>
      </c>
      <c r="AX284" s="13" t="s">
        <v>87</v>
      </c>
      <c r="AY284" s="155" t="s">
        <v>185</v>
      </c>
    </row>
    <row r="285" spans="2:65" s="1" customFormat="1" ht="24.15" customHeight="1">
      <c r="B285" s="31"/>
      <c r="C285" s="133" t="s">
        <v>680</v>
      </c>
      <c r="D285" s="133" t="s">
        <v>187</v>
      </c>
      <c r="E285" s="134" t="s">
        <v>681</v>
      </c>
      <c r="F285" s="135" t="s">
        <v>682</v>
      </c>
      <c r="G285" s="136" t="s">
        <v>212</v>
      </c>
      <c r="H285" s="137">
        <v>37.338999999999999</v>
      </c>
      <c r="I285" s="138"/>
      <c r="J285" s="139">
        <f>ROUND(I285*H285,2)</f>
        <v>0</v>
      </c>
      <c r="K285" s="140"/>
      <c r="L285" s="31"/>
      <c r="M285" s="141" t="s">
        <v>1</v>
      </c>
      <c r="N285" s="142" t="s">
        <v>44</v>
      </c>
      <c r="P285" s="143">
        <f>O285*H285</f>
        <v>0</v>
      </c>
      <c r="Q285" s="143">
        <v>5.4000000000000001E-4</v>
      </c>
      <c r="R285" s="143">
        <f>Q285*H285</f>
        <v>2.016306E-2</v>
      </c>
      <c r="S285" s="143">
        <v>0</v>
      </c>
      <c r="T285" s="144">
        <f>S285*H285</f>
        <v>0</v>
      </c>
      <c r="AR285" s="145" t="s">
        <v>191</v>
      </c>
      <c r="AT285" s="145" t="s">
        <v>187</v>
      </c>
      <c r="AU285" s="145" t="s">
        <v>89</v>
      </c>
      <c r="AY285" s="16" t="s">
        <v>185</v>
      </c>
      <c r="BE285" s="146">
        <f>IF(N285="základní",J285,0)</f>
        <v>0</v>
      </c>
      <c r="BF285" s="146">
        <f>IF(N285="snížená",J285,0)</f>
        <v>0</v>
      </c>
      <c r="BG285" s="146">
        <f>IF(N285="zákl. přenesená",J285,0)</f>
        <v>0</v>
      </c>
      <c r="BH285" s="146">
        <f>IF(N285="sníž. přenesená",J285,0)</f>
        <v>0</v>
      </c>
      <c r="BI285" s="146">
        <f>IF(N285="nulová",J285,0)</f>
        <v>0</v>
      </c>
      <c r="BJ285" s="16" t="s">
        <v>87</v>
      </c>
      <c r="BK285" s="146">
        <f>ROUND(I285*H285,2)</f>
        <v>0</v>
      </c>
      <c r="BL285" s="16" t="s">
        <v>191</v>
      </c>
      <c r="BM285" s="145" t="s">
        <v>683</v>
      </c>
    </row>
    <row r="286" spans="2:65" s="11" customFormat="1" ht="22.8" customHeight="1">
      <c r="B286" s="121"/>
      <c r="D286" s="122" t="s">
        <v>78</v>
      </c>
      <c r="E286" s="131" t="s">
        <v>230</v>
      </c>
      <c r="F286" s="131" t="s">
        <v>279</v>
      </c>
      <c r="I286" s="124"/>
      <c r="J286" s="132">
        <f>BK286</f>
        <v>0</v>
      </c>
      <c r="L286" s="121"/>
      <c r="M286" s="126"/>
      <c r="P286" s="127">
        <f>SUM(P287:P323)</f>
        <v>0</v>
      </c>
      <c r="R286" s="127">
        <f>SUM(R287:R323)</f>
        <v>10.384112799999999</v>
      </c>
      <c r="T286" s="128">
        <f>SUM(T287:T323)</f>
        <v>76.391360000000006</v>
      </c>
      <c r="AR286" s="122" t="s">
        <v>87</v>
      </c>
      <c r="AT286" s="129" t="s">
        <v>78</v>
      </c>
      <c r="AU286" s="129" t="s">
        <v>87</v>
      </c>
      <c r="AY286" s="122" t="s">
        <v>185</v>
      </c>
      <c r="BK286" s="130">
        <f>SUM(BK287:BK323)</f>
        <v>0</v>
      </c>
    </row>
    <row r="287" spans="2:65" s="1" customFormat="1" ht="24.15" customHeight="1">
      <c r="B287" s="31"/>
      <c r="C287" s="133" t="s">
        <v>684</v>
      </c>
      <c r="D287" s="133" t="s">
        <v>187</v>
      </c>
      <c r="E287" s="134" t="s">
        <v>685</v>
      </c>
      <c r="F287" s="135" t="s">
        <v>686</v>
      </c>
      <c r="G287" s="136" t="s">
        <v>212</v>
      </c>
      <c r="H287" s="137">
        <v>29.8</v>
      </c>
      <c r="I287" s="138"/>
      <c r="J287" s="139">
        <f>ROUND(I287*H287,2)</f>
        <v>0</v>
      </c>
      <c r="K287" s="140"/>
      <c r="L287" s="31"/>
      <c r="M287" s="141" t="s">
        <v>1</v>
      </c>
      <c r="N287" s="142" t="s">
        <v>44</v>
      </c>
      <c r="P287" s="143">
        <f>O287*H287</f>
        <v>0</v>
      </c>
      <c r="Q287" s="143">
        <v>2.9999999999999997E-4</v>
      </c>
      <c r="R287" s="143">
        <f>Q287*H287</f>
        <v>8.94E-3</v>
      </c>
      <c r="S287" s="143">
        <v>0</v>
      </c>
      <c r="T287" s="144">
        <f>S287*H287</f>
        <v>0</v>
      </c>
      <c r="AR287" s="145" t="s">
        <v>191</v>
      </c>
      <c r="AT287" s="145" t="s">
        <v>187</v>
      </c>
      <c r="AU287" s="145" t="s">
        <v>89</v>
      </c>
      <c r="AY287" s="16" t="s">
        <v>185</v>
      </c>
      <c r="BE287" s="146">
        <f>IF(N287="základní",J287,0)</f>
        <v>0</v>
      </c>
      <c r="BF287" s="146">
        <f>IF(N287="snížená",J287,0)</f>
        <v>0</v>
      </c>
      <c r="BG287" s="146">
        <f>IF(N287="zákl. přenesená",J287,0)</f>
        <v>0</v>
      </c>
      <c r="BH287" s="146">
        <f>IF(N287="sníž. přenesená",J287,0)</f>
        <v>0</v>
      </c>
      <c r="BI287" s="146">
        <f>IF(N287="nulová",J287,0)</f>
        <v>0</v>
      </c>
      <c r="BJ287" s="16" t="s">
        <v>87</v>
      </c>
      <c r="BK287" s="146">
        <f>ROUND(I287*H287,2)</f>
        <v>0</v>
      </c>
      <c r="BL287" s="16" t="s">
        <v>191</v>
      </c>
      <c r="BM287" s="145" t="s">
        <v>687</v>
      </c>
    </row>
    <row r="288" spans="2:65" s="13" customFormat="1" ht="10.199999999999999">
      <c r="B288" s="154"/>
      <c r="D288" s="148" t="s">
        <v>193</v>
      </c>
      <c r="E288" s="155" t="s">
        <v>1</v>
      </c>
      <c r="F288" s="156" t="s">
        <v>688</v>
      </c>
      <c r="H288" s="157">
        <v>29.8</v>
      </c>
      <c r="I288" s="158"/>
      <c r="L288" s="154"/>
      <c r="M288" s="159"/>
      <c r="T288" s="160"/>
      <c r="AT288" s="155" t="s">
        <v>193</v>
      </c>
      <c r="AU288" s="155" t="s">
        <v>89</v>
      </c>
      <c r="AV288" s="13" t="s">
        <v>89</v>
      </c>
      <c r="AW288" s="13" t="s">
        <v>34</v>
      </c>
      <c r="AX288" s="13" t="s">
        <v>87</v>
      </c>
      <c r="AY288" s="155" t="s">
        <v>185</v>
      </c>
    </row>
    <row r="289" spans="2:65" s="1" customFormat="1" ht="16.5" customHeight="1">
      <c r="B289" s="31"/>
      <c r="C289" s="161" t="s">
        <v>689</v>
      </c>
      <c r="D289" s="161" t="s">
        <v>247</v>
      </c>
      <c r="E289" s="162" t="s">
        <v>690</v>
      </c>
      <c r="F289" s="163" t="s">
        <v>691</v>
      </c>
      <c r="G289" s="164" t="s">
        <v>418</v>
      </c>
      <c r="H289" s="165">
        <v>4</v>
      </c>
      <c r="I289" s="166"/>
      <c r="J289" s="167">
        <f t="shared" ref="J289:J294" si="0">ROUND(I289*H289,2)</f>
        <v>0</v>
      </c>
      <c r="K289" s="168"/>
      <c r="L289" s="169"/>
      <c r="M289" s="170" t="s">
        <v>1</v>
      </c>
      <c r="N289" s="171" t="s">
        <v>44</v>
      </c>
      <c r="P289" s="143">
        <f t="shared" ref="P289:P294" si="1">O289*H289</f>
        <v>0</v>
      </c>
      <c r="Q289" s="143">
        <v>0</v>
      </c>
      <c r="R289" s="143">
        <f t="shared" ref="R289:R294" si="2">Q289*H289</f>
        <v>0</v>
      </c>
      <c r="S289" s="143">
        <v>0</v>
      </c>
      <c r="T289" s="144">
        <f t="shared" ref="T289:T294" si="3">S289*H289</f>
        <v>0</v>
      </c>
      <c r="AR289" s="145" t="s">
        <v>354</v>
      </c>
      <c r="AT289" s="145" t="s">
        <v>247</v>
      </c>
      <c r="AU289" s="145" t="s">
        <v>89</v>
      </c>
      <c r="AY289" s="16" t="s">
        <v>185</v>
      </c>
      <c r="BE289" s="146">
        <f t="shared" ref="BE289:BE294" si="4">IF(N289="základní",J289,0)</f>
        <v>0</v>
      </c>
      <c r="BF289" s="146">
        <f t="shared" ref="BF289:BF294" si="5">IF(N289="snížená",J289,0)</f>
        <v>0</v>
      </c>
      <c r="BG289" s="146">
        <f t="shared" ref="BG289:BG294" si="6">IF(N289="zákl. přenesená",J289,0)</f>
        <v>0</v>
      </c>
      <c r="BH289" s="146">
        <f t="shared" ref="BH289:BH294" si="7">IF(N289="sníž. přenesená",J289,0)</f>
        <v>0</v>
      </c>
      <c r="BI289" s="146">
        <f t="shared" ref="BI289:BI294" si="8">IF(N289="nulová",J289,0)</f>
        <v>0</v>
      </c>
      <c r="BJ289" s="16" t="s">
        <v>87</v>
      </c>
      <c r="BK289" s="146">
        <f t="shared" ref="BK289:BK294" si="9">ROUND(I289*H289,2)</f>
        <v>0</v>
      </c>
      <c r="BL289" s="16" t="s">
        <v>264</v>
      </c>
      <c r="BM289" s="145" t="s">
        <v>692</v>
      </c>
    </row>
    <row r="290" spans="2:65" s="1" customFormat="1" ht="16.5" customHeight="1">
      <c r="B290" s="31"/>
      <c r="C290" s="161" t="s">
        <v>693</v>
      </c>
      <c r="D290" s="161" t="s">
        <v>247</v>
      </c>
      <c r="E290" s="162" t="s">
        <v>694</v>
      </c>
      <c r="F290" s="163" t="s">
        <v>695</v>
      </c>
      <c r="G290" s="164" t="s">
        <v>418</v>
      </c>
      <c r="H290" s="165">
        <v>2</v>
      </c>
      <c r="I290" s="166"/>
      <c r="J290" s="167">
        <f t="shared" si="0"/>
        <v>0</v>
      </c>
      <c r="K290" s="168"/>
      <c r="L290" s="169"/>
      <c r="M290" s="170" t="s">
        <v>1</v>
      </c>
      <c r="N290" s="171" t="s">
        <v>44</v>
      </c>
      <c r="P290" s="143">
        <f t="shared" si="1"/>
        <v>0</v>
      </c>
      <c r="Q290" s="143">
        <v>0</v>
      </c>
      <c r="R290" s="143">
        <f t="shared" si="2"/>
        <v>0</v>
      </c>
      <c r="S290" s="143">
        <v>0</v>
      </c>
      <c r="T290" s="144">
        <f t="shared" si="3"/>
        <v>0</v>
      </c>
      <c r="AR290" s="145" t="s">
        <v>354</v>
      </c>
      <c r="AT290" s="145" t="s">
        <v>247</v>
      </c>
      <c r="AU290" s="145" t="s">
        <v>89</v>
      </c>
      <c r="AY290" s="16" t="s">
        <v>185</v>
      </c>
      <c r="BE290" s="146">
        <f t="shared" si="4"/>
        <v>0</v>
      </c>
      <c r="BF290" s="146">
        <f t="shared" si="5"/>
        <v>0</v>
      </c>
      <c r="BG290" s="146">
        <f t="shared" si="6"/>
        <v>0</v>
      </c>
      <c r="BH290" s="146">
        <f t="shared" si="7"/>
        <v>0</v>
      </c>
      <c r="BI290" s="146">
        <f t="shared" si="8"/>
        <v>0</v>
      </c>
      <c r="BJ290" s="16" t="s">
        <v>87</v>
      </c>
      <c r="BK290" s="146">
        <f t="shared" si="9"/>
        <v>0</v>
      </c>
      <c r="BL290" s="16" t="s">
        <v>264</v>
      </c>
      <c r="BM290" s="145" t="s">
        <v>696</v>
      </c>
    </row>
    <row r="291" spans="2:65" s="1" customFormat="1" ht="16.5" customHeight="1">
      <c r="B291" s="31"/>
      <c r="C291" s="161" t="s">
        <v>697</v>
      </c>
      <c r="D291" s="161" t="s">
        <v>247</v>
      </c>
      <c r="E291" s="162" t="s">
        <v>698</v>
      </c>
      <c r="F291" s="163" t="s">
        <v>699</v>
      </c>
      <c r="G291" s="164" t="s">
        <v>418</v>
      </c>
      <c r="H291" s="165">
        <v>1</v>
      </c>
      <c r="I291" s="166"/>
      <c r="J291" s="167">
        <f t="shared" si="0"/>
        <v>0</v>
      </c>
      <c r="K291" s="168"/>
      <c r="L291" s="169"/>
      <c r="M291" s="170" t="s">
        <v>1</v>
      </c>
      <c r="N291" s="171" t="s">
        <v>44</v>
      </c>
      <c r="P291" s="143">
        <f t="shared" si="1"/>
        <v>0</v>
      </c>
      <c r="Q291" s="143">
        <v>0</v>
      </c>
      <c r="R291" s="143">
        <f t="shared" si="2"/>
        <v>0</v>
      </c>
      <c r="S291" s="143">
        <v>0</v>
      </c>
      <c r="T291" s="144">
        <f t="shared" si="3"/>
        <v>0</v>
      </c>
      <c r="AR291" s="145" t="s">
        <v>354</v>
      </c>
      <c r="AT291" s="145" t="s">
        <v>247</v>
      </c>
      <c r="AU291" s="145" t="s">
        <v>89</v>
      </c>
      <c r="AY291" s="16" t="s">
        <v>185</v>
      </c>
      <c r="BE291" s="146">
        <f t="shared" si="4"/>
        <v>0</v>
      </c>
      <c r="BF291" s="146">
        <f t="shared" si="5"/>
        <v>0</v>
      </c>
      <c r="BG291" s="146">
        <f t="shared" si="6"/>
        <v>0</v>
      </c>
      <c r="BH291" s="146">
        <f t="shared" si="7"/>
        <v>0</v>
      </c>
      <c r="BI291" s="146">
        <f t="shared" si="8"/>
        <v>0</v>
      </c>
      <c r="BJ291" s="16" t="s">
        <v>87</v>
      </c>
      <c r="BK291" s="146">
        <f t="shared" si="9"/>
        <v>0</v>
      </c>
      <c r="BL291" s="16" t="s">
        <v>264</v>
      </c>
      <c r="BM291" s="145" t="s">
        <v>700</v>
      </c>
    </row>
    <row r="292" spans="2:65" s="1" customFormat="1" ht="16.5" customHeight="1">
      <c r="B292" s="31"/>
      <c r="C292" s="161" t="s">
        <v>701</v>
      </c>
      <c r="D292" s="161" t="s">
        <v>247</v>
      </c>
      <c r="E292" s="162" t="s">
        <v>702</v>
      </c>
      <c r="F292" s="163" t="s">
        <v>703</v>
      </c>
      <c r="G292" s="164" t="s">
        <v>418</v>
      </c>
      <c r="H292" s="165">
        <v>1</v>
      </c>
      <c r="I292" s="166"/>
      <c r="J292" s="167">
        <f t="shared" si="0"/>
        <v>0</v>
      </c>
      <c r="K292" s="168"/>
      <c r="L292" s="169"/>
      <c r="M292" s="170" t="s">
        <v>1</v>
      </c>
      <c r="N292" s="171" t="s">
        <v>44</v>
      </c>
      <c r="P292" s="143">
        <f t="shared" si="1"/>
        <v>0</v>
      </c>
      <c r="Q292" s="143">
        <v>0</v>
      </c>
      <c r="R292" s="143">
        <f t="shared" si="2"/>
        <v>0</v>
      </c>
      <c r="S292" s="143">
        <v>0</v>
      </c>
      <c r="T292" s="144">
        <f t="shared" si="3"/>
        <v>0</v>
      </c>
      <c r="AR292" s="145" t="s">
        <v>354</v>
      </c>
      <c r="AT292" s="145" t="s">
        <v>247</v>
      </c>
      <c r="AU292" s="145" t="s">
        <v>89</v>
      </c>
      <c r="AY292" s="16" t="s">
        <v>185</v>
      </c>
      <c r="BE292" s="146">
        <f t="shared" si="4"/>
        <v>0</v>
      </c>
      <c r="BF292" s="146">
        <f t="shared" si="5"/>
        <v>0</v>
      </c>
      <c r="BG292" s="146">
        <f t="shared" si="6"/>
        <v>0</v>
      </c>
      <c r="BH292" s="146">
        <f t="shared" si="7"/>
        <v>0</v>
      </c>
      <c r="BI292" s="146">
        <f t="shared" si="8"/>
        <v>0</v>
      </c>
      <c r="BJ292" s="16" t="s">
        <v>87</v>
      </c>
      <c r="BK292" s="146">
        <f t="shared" si="9"/>
        <v>0</v>
      </c>
      <c r="BL292" s="16" t="s">
        <v>264</v>
      </c>
      <c r="BM292" s="145" t="s">
        <v>704</v>
      </c>
    </row>
    <row r="293" spans="2:65" s="1" customFormat="1" ht="16.5" customHeight="1">
      <c r="B293" s="31"/>
      <c r="C293" s="161" t="s">
        <v>705</v>
      </c>
      <c r="D293" s="161" t="s">
        <v>247</v>
      </c>
      <c r="E293" s="162" t="s">
        <v>706</v>
      </c>
      <c r="F293" s="163" t="s">
        <v>707</v>
      </c>
      <c r="G293" s="164" t="s">
        <v>418</v>
      </c>
      <c r="H293" s="165">
        <v>1</v>
      </c>
      <c r="I293" s="166"/>
      <c r="J293" s="167">
        <f t="shared" si="0"/>
        <v>0</v>
      </c>
      <c r="K293" s="168"/>
      <c r="L293" s="169"/>
      <c r="M293" s="170" t="s">
        <v>1</v>
      </c>
      <c r="N293" s="171" t="s">
        <v>44</v>
      </c>
      <c r="P293" s="143">
        <f t="shared" si="1"/>
        <v>0</v>
      </c>
      <c r="Q293" s="143">
        <v>0</v>
      </c>
      <c r="R293" s="143">
        <f t="shared" si="2"/>
        <v>0</v>
      </c>
      <c r="S293" s="143">
        <v>0</v>
      </c>
      <c r="T293" s="144">
        <f t="shared" si="3"/>
        <v>0</v>
      </c>
      <c r="AR293" s="145" t="s">
        <v>354</v>
      </c>
      <c r="AT293" s="145" t="s">
        <v>247</v>
      </c>
      <c r="AU293" s="145" t="s">
        <v>89</v>
      </c>
      <c r="AY293" s="16" t="s">
        <v>185</v>
      </c>
      <c r="BE293" s="146">
        <f t="shared" si="4"/>
        <v>0</v>
      </c>
      <c r="BF293" s="146">
        <f t="shared" si="5"/>
        <v>0</v>
      </c>
      <c r="BG293" s="146">
        <f t="shared" si="6"/>
        <v>0</v>
      </c>
      <c r="BH293" s="146">
        <f t="shared" si="7"/>
        <v>0</v>
      </c>
      <c r="BI293" s="146">
        <f t="shared" si="8"/>
        <v>0</v>
      </c>
      <c r="BJ293" s="16" t="s">
        <v>87</v>
      </c>
      <c r="BK293" s="146">
        <f t="shared" si="9"/>
        <v>0</v>
      </c>
      <c r="BL293" s="16" t="s">
        <v>264</v>
      </c>
      <c r="BM293" s="145" t="s">
        <v>708</v>
      </c>
    </row>
    <row r="294" spans="2:65" s="1" customFormat="1" ht="24.15" customHeight="1">
      <c r="B294" s="31"/>
      <c r="C294" s="133" t="s">
        <v>709</v>
      </c>
      <c r="D294" s="133" t="s">
        <v>187</v>
      </c>
      <c r="E294" s="134" t="s">
        <v>310</v>
      </c>
      <c r="F294" s="135" t="s">
        <v>311</v>
      </c>
      <c r="G294" s="136" t="s">
        <v>312</v>
      </c>
      <c r="H294" s="137">
        <v>2.4</v>
      </c>
      <c r="I294" s="138"/>
      <c r="J294" s="139">
        <f t="shared" si="0"/>
        <v>0</v>
      </c>
      <c r="K294" s="140"/>
      <c r="L294" s="31"/>
      <c r="M294" s="141" t="s">
        <v>1</v>
      </c>
      <c r="N294" s="142" t="s">
        <v>44</v>
      </c>
      <c r="P294" s="143">
        <f t="shared" si="1"/>
        <v>0</v>
      </c>
      <c r="Q294" s="143">
        <v>2.2563399999999998</v>
      </c>
      <c r="R294" s="143">
        <f t="shared" si="2"/>
        <v>5.4152159999999991</v>
      </c>
      <c r="S294" s="143">
        <v>0</v>
      </c>
      <c r="T294" s="144">
        <f t="shared" si="3"/>
        <v>0</v>
      </c>
      <c r="AR294" s="145" t="s">
        <v>191</v>
      </c>
      <c r="AT294" s="145" t="s">
        <v>187</v>
      </c>
      <c r="AU294" s="145" t="s">
        <v>89</v>
      </c>
      <c r="AY294" s="16" t="s">
        <v>185</v>
      </c>
      <c r="BE294" s="146">
        <f t="shared" si="4"/>
        <v>0</v>
      </c>
      <c r="BF294" s="146">
        <f t="shared" si="5"/>
        <v>0</v>
      </c>
      <c r="BG294" s="146">
        <f t="shared" si="6"/>
        <v>0</v>
      </c>
      <c r="BH294" s="146">
        <f t="shared" si="7"/>
        <v>0</v>
      </c>
      <c r="BI294" s="146">
        <f t="shared" si="8"/>
        <v>0</v>
      </c>
      <c r="BJ294" s="16" t="s">
        <v>87</v>
      </c>
      <c r="BK294" s="146">
        <f t="shared" si="9"/>
        <v>0</v>
      </c>
      <c r="BL294" s="16" t="s">
        <v>191</v>
      </c>
      <c r="BM294" s="145" t="s">
        <v>710</v>
      </c>
    </row>
    <row r="295" spans="2:65" s="12" customFormat="1" ht="10.199999999999999">
      <c r="B295" s="147"/>
      <c r="D295" s="148" t="s">
        <v>193</v>
      </c>
      <c r="E295" s="149" t="s">
        <v>1</v>
      </c>
      <c r="F295" s="150" t="s">
        <v>521</v>
      </c>
      <c r="H295" s="149" t="s">
        <v>1</v>
      </c>
      <c r="I295" s="151"/>
      <c r="L295" s="147"/>
      <c r="M295" s="152"/>
      <c r="T295" s="153"/>
      <c r="AT295" s="149" t="s">
        <v>193</v>
      </c>
      <c r="AU295" s="149" t="s">
        <v>89</v>
      </c>
      <c r="AV295" s="12" t="s">
        <v>87</v>
      </c>
      <c r="AW295" s="12" t="s">
        <v>34</v>
      </c>
      <c r="AX295" s="12" t="s">
        <v>79</v>
      </c>
      <c r="AY295" s="149" t="s">
        <v>185</v>
      </c>
    </row>
    <row r="296" spans="2:65" s="13" customFormat="1" ht="10.199999999999999">
      <c r="B296" s="154"/>
      <c r="D296" s="148" t="s">
        <v>193</v>
      </c>
      <c r="E296" s="155" t="s">
        <v>1</v>
      </c>
      <c r="F296" s="156" t="s">
        <v>711</v>
      </c>
      <c r="H296" s="157">
        <v>2.4</v>
      </c>
      <c r="I296" s="158"/>
      <c r="L296" s="154"/>
      <c r="M296" s="159"/>
      <c r="T296" s="160"/>
      <c r="AT296" s="155" t="s">
        <v>193</v>
      </c>
      <c r="AU296" s="155" t="s">
        <v>89</v>
      </c>
      <c r="AV296" s="13" t="s">
        <v>89</v>
      </c>
      <c r="AW296" s="13" t="s">
        <v>34</v>
      </c>
      <c r="AX296" s="13" t="s">
        <v>87</v>
      </c>
      <c r="AY296" s="155" t="s">
        <v>185</v>
      </c>
    </row>
    <row r="297" spans="2:65" s="1" customFormat="1" ht="16.5" customHeight="1">
      <c r="B297" s="31"/>
      <c r="C297" s="133" t="s">
        <v>712</v>
      </c>
      <c r="D297" s="133" t="s">
        <v>187</v>
      </c>
      <c r="E297" s="134" t="s">
        <v>713</v>
      </c>
      <c r="F297" s="135" t="s">
        <v>714</v>
      </c>
      <c r="G297" s="136" t="s">
        <v>418</v>
      </c>
      <c r="H297" s="137">
        <v>4</v>
      </c>
      <c r="I297" s="138"/>
      <c r="J297" s="139">
        <f t="shared" ref="J297:J310" si="10">ROUND(I297*H297,2)</f>
        <v>0</v>
      </c>
      <c r="K297" s="140"/>
      <c r="L297" s="31"/>
      <c r="M297" s="141" t="s">
        <v>1</v>
      </c>
      <c r="N297" s="142" t="s">
        <v>44</v>
      </c>
      <c r="P297" s="143">
        <f t="shared" ref="P297:P310" si="11">O297*H297</f>
        <v>0</v>
      </c>
      <c r="Q297" s="143">
        <v>7.2870000000000004E-2</v>
      </c>
      <c r="R297" s="143">
        <f t="shared" ref="R297:R310" si="12">Q297*H297</f>
        <v>0.29148000000000002</v>
      </c>
      <c r="S297" s="143">
        <v>0</v>
      </c>
      <c r="T297" s="144">
        <f t="shared" ref="T297:T310" si="13">S297*H297</f>
        <v>0</v>
      </c>
      <c r="AR297" s="145" t="s">
        <v>191</v>
      </c>
      <c r="AT297" s="145" t="s">
        <v>187</v>
      </c>
      <c r="AU297" s="145" t="s">
        <v>89</v>
      </c>
      <c r="AY297" s="16" t="s">
        <v>185</v>
      </c>
      <c r="BE297" s="146">
        <f t="shared" ref="BE297:BE310" si="14">IF(N297="základní",J297,0)</f>
        <v>0</v>
      </c>
      <c r="BF297" s="146">
        <f t="shared" ref="BF297:BF310" si="15">IF(N297="snížená",J297,0)</f>
        <v>0</v>
      </c>
      <c r="BG297" s="146">
        <f t="shared" ref="BG297:BG310" si="16">IF(N297="zákl. přenesená",J297,0)</f>
        <v>0</v>
      </c>
      <c r="BH297" s="146">
        <f t="shared" ref="BH297:BH310" si="17">IF(N297="sníž. přenesená",J297,0)</f>
        <v>0</v>
      </c>
      <c r="BI297" s="146">
        <f t="shared" ref="BI297:BI310" si="18">IF(N297="nulová",J297,0)</f>
        <v>0</v>
      </c>
      <c r="BJ297" s="16" t="s">
        <v>87</v>
      </c>
      <c r="BK297" s="146">
        <f t="shared" ref="BK297:BK310" si="19">ROUND(I297*H297,2)</f>
        <v>0</v>
      </c>
      <c r="BL297" s="16" t="s">
        <v>191</v>
      </c>
      <c r="BM297" s="145" t="s">
        <v>715</v>
      </c>
    </row>
    <row r="298" spans="2:65" s="1" customFormat="1" ht="16.5" customHeight="1">
      <c r="B298" s="31"/>
      <c r="C298" s="161" t="s">
        <v>716</v>
      </c>
      <c r="D298" s="161" t="s">
        <v>247</v>
      </c>
      <c r="E298" s="162" t="s">
        <v>717</v>
      </c>
      <c r="F298" s="163" t="s">
        <v>718</v>
      </c>
      <c r="G298" s="164" t="s">
        <v>418</v>
      </c>
      <c r="H298" s="165">
        <v>4</v>
      </c>
      <c r="I298" s="166"/>
      <c r="J298" s="167">
        <f t="shared" si="10"/>
        <v>0</v>
      </c>
      <c r="K298" s="168"/>
      <c r="L298" s="169"/>
      <c r="M298" s="170" t="s">
        <v>1</v>
      </c>
      <c r="N298" s="171" t="s">
        <v>44</v>
      </c>
      <c r="P298" s="143">
        <f t="shared" si="11"/>
        <v>0</v>
      </c>
      <c r="Q298" s="143">
        <v>0</v>
      </c>
      <c r="R298" s="143">
        <f t="shared" si="12"/>
        <v>0</v>
      </c>
      <c r="S298" s="143">
        <v>0</v>
      </c>
      <c r="T298" s="144">
        <f t="shared" si="13"/>
        <v>0</v>
      </c>
      <c r="AR298" s="145" t="s">
        <v>226</v>
      </c>
      <c r="AT298" s="145" t="s">
        <v>247</v>
      </c>
      <c r="AU298" s="145" t="s">
        <v>89</v>
      </c>
      <c r="AY298" s="16" t="s">
        <v>185</v>
      </c>
      <c r="BE298" s="146">
        <f t="shared" si="14"/>
        <v>0</v>
      </c>
      <c r="BF298" s="146">
        <f t="shared" si="15"/>
        <v>0</v>
      </c>
      <c r="BG298" s="146">
        <f t="shared" si="16"/>
        <v>0</v>
      </c>
      <c r="BH298" s="146">
        <f t="shared" si="17"/>
        <v>0</v>
      </c>
      <c r="BI298" s="146">
        <f t="shared" si="18"/>
        <v>0</v>
      </c>
      <c r="BJ298" s="16" t="s">
        <v>87</v>
      </c>
      <c r="BK298" s="146">
        <f t="shared" si="19"/>
        <v>0</v>
      </c>
      <c r="BL298" s="16" t="s">
        <v>191</v>
      </c>
      <c r="BM298" s="145" t="s">
        <v>719</v>
      </c>
    </row>
    <row r="299" spans="2:65" s="1" customFormat="1" ht="16.5" customHeight="1">
      <c r="B299" s="31"/>
      <c r="C299" s="133" t="s">
        <v>720</v>
      </c>
      <c r="D299" s="133" t="s">
        <v>187</v>
      </c>
      <c r="E299" s="134" t="s">
        <v>721</v>
      </c>
      <c r="F299" s="135" t="s">
        <v>722</v>
      </c>
      <c r="G299" s="136" t="s">
        <v>418</v>
      </c>
      <c r="H299" s="137">
        <v>9</v>
      </c>
      <c r="I299" s="138"/>
      <c r="J299" s="139">
        <f t="shared" si="10"/>
        <v>0</v>
      </c>
      <c r="K299" s="140"/>
      <c r="L299" s="31"/>
      <c r="M299" s="141" t="s">
        <v>1</v>
      </c>
      <c r="N299" s="142" t="s">
        <v>44</v>
      </c>
      <c r="P299" s="143">
        <f t="shared" si="11"/>
        <v>0</v>
      </c>
      <c r="Q299" s="143">
        <v>0.35743999999999998</v>
      </c>
      <c r="R299" s="143">
        <f t="shared" si="12"/>
        <v>3.2169599999999998</v>
      </c>
      <c r="S299" s="143">
        <v>0</v>
      </c>
      <c r="T299" s="144">
        <f t="shared" si="13"/>
        <v>0</v>
      </c>
      <c r="AR299" s="145" t="s">
        <v>191</v>
      </c>
      <c r="AT299" s="145" t="s">
        <v>187</v>
      </c>
      <c r="AU299" s="145" t="s">
        <v>89</v>
      </c>
      <c r="AY299" s="16" t="s">
        <v>185</v>
      </c>
      <c r="BE299" s="146">
        <f t="shared" si="14"/>
        <v>0</v>
      </c>
      <c r="BF299" s="146">
        <f t="shared" si="15"/>
        <v>0</v>
      </c>
      <c r="BG299" s="146">
        <f t="shared" si="16"/>
        <v>0</v>
      </c>
      <c r="BH299" s="146">
        <f t="shared" si="17"/>
        <v>0</v>
      </c>
      <c r="BI299" s="146">
        <f t="shared" si="18"/>
        <v>0</v>
      </c>
      <c r="BJ299" s="16" t="s">
        <v>87</v>
      </c>
      <c r="BK299" s="146">
        <f t="shared" si="19"/>
        <v>0</v>
      </c>
      <c r="BL299" s="16" t="s">
        <v>191</v>
      </c>
      <c r="BM299" s="145" t="s">
        <v>723</v>
      </c>
    </row>
    <row r="300" spans="2:65" s="1" customFormat="1" ht="16.5" customHeight="1">
      <c r="B300" s="31"/>
      <c r="C300" s="161" t="s">
        <v>724</v>
      </c>
      <c r="D300" s="161" t="s">
        <v>247</v>
      </c>
      <c r="E300" s="162" t="s">
        <v>725</v>
      </c>
      <c r="F300" s="163" t="s">
        <v>726</v>
      </c>
      <c r="G300" s="164" t="s">
        <v>418</v>
      </c>
      <c r="H300" s="165">
        <v>9</v>
      </c>
      <c r="I300" s="166"/>
      <c r="J300" s="167">
        <f t="shared" si="10"/>
        <v>0</v>
      </c>
      <c r="K300" s="168"/>
      <c r="L300" s="169"/>
      <c r="M300" s="170" t="s">
        <v>1</v>
      </c>
      <c r="N300" s="171" t="s">
        <v>44</v>
      </c>
      <c r="P300" s="143">
        <f t="shared" si="11"/>
        <v>0</v>
      </c>
      <c r="Q300" s="143">
        <v>0</v>
      </c>
      <c r="R300" s="143">
        <f t="shared" si="12"/>
        <v>0</v>
      </c>
      <c r="S300" s="143">
        <v>0</v>
      </c>
      <c r="T300" s="144">
        <f t="shared" si="13"/>
        <v>0</v>
      </c>
      <c r="AR300" s="145" t="s">
        <v>226</v>
      </c>
      <c r="AT300" s="145" t="s">
        <v>247</v>
      </c>
      <c r="AU300" s="145" t="s">
        <v>89</v>
      </c>
      <c r="AY300" s="16" t="s">
        <v>185</v>
      </c>
      <c r="BE300" s="146">
        <f t="shared" si="14"/>
        <v>0</v>
      </c>
      <c r="BF300" s="146">
        <f t="shared" si="15"/>
        <v>0</v>
      </c>
      <c r="BG300" s="146">
        <f t="shared" si="16"/>
        <v>0</v>
      </c>
      <c r="BH300" s="146">
        <f t="shared" si="17"/>
        <v>0</v>
      </c>
      <c r="BI300" s="146">
        <f t="shared" si="18"/>
        <v>0</v>
      </c>
      <c r="BJ300" s="16" t="s">
        <v>87</v>
      </c>
      <c r="BK300" s="146">
        <f t="shared" si="19"/>
        <v>0</v>
      </c>
      <c r="BL300" s="16" t="s">
        <v>191</v>
      </c>
      <c r="BM300" s="145" t="s">
        <v>727</v>
      </c>
    </row>
    <row r="301" spans="2:65" s="1" customFormat="1" ht="16.5" customHeight="1">
      <c r="B301" s="31"/>
      <c r="C301" s="133" t="s">
        <v>728</v>
      </c>
      <c r="D301" s="133" t="s">
        <v>187</v>
      </c>
      <c r="E301" s="134" t="s">
        <v>729</v>
      </c>
      <c r="F301" s="135" t="s">
        <v>730</v>
      </c>
      <c r="G301" s="136" t="s">
        <v>418</v>
      </c>
      <c r="H301" s="137">
        <v>4</v>
      </c>
      <c r="I301" s="138"/>
      <c r="J301" s="139">
        <f t="shared" si="10"/>
        <v>0</v>
      </c>
      <c r="K301" s="140"/>
      <c r="L301" s="31"/>
      <c r="M301" s="141" t="s">
        <v>1</v>
      </c>
      <c r="N301" s="142" t="s">
        <v>44</v>
      </c>
      <c r="P301" s="143">
        <f t="shared" si="11"/>
        <v>0</v>
      </c>
      <c r="Q301" s="143">
        <v>0.35743999999999998</v>
      </c>
      <c r="R301" s="143">
        <f t="shared" si="12"/>
        <v>1.4297599999999999</v>
      </c>
      <c r="S301" s="143">
        <v>0</v>
      </c>
      <c r="T301" s="144">
        <f t="shared" si="13"/>
        <v>0</v>
      </c>
      <c r="AR301" s="145" t="s">
        <v>191</v>
      </c>
      <c r="AT301" s="145" t="s">
        <v>187</v>
      </c>
      <c r="AU301" s="145" t="s">
        <v>89</v>
      </c>
      <c r="AY301" s="16" t="s">
        <v>185</v>
      </c>
      <c r="BE301" s="146">
        <f t="shared" si="14"/>
        <v>0</v>
      </c>
      <c r="BF301" s="146">
        <f t="shared" si="15"/>
        <v>0</v>
      </c>
      <c r="BG301" s="146">
        <f t="shared" si="16"/>
        <v>0</v>
      </c>
      <c r="BH301" s="146">
        <f t="shared" si="17"/>
        <v>0</v>
      </c>
      <c r="BI301" s="146">
        <f t="shared" si="18"/>
        <v>0</v>
      </c>
      <c r="BJ301" s="16" t="s">
        <v>87</v>
      </c>
      <c r="BK301" s="146">
        <f t="shared" si="19"/>
        <v>0</v>
      </c>
      <c r="BL301" s="16" t="s">
        <v>191</v>
      </c>
      <c r="BM301" s="145" t="s">
        <v>731</v>
      </c>
    </row>
    <row r="302" spans="2:65" s="1" customFormat="1" ht="16.5" customHeight="1">
      <c r="B302" s="31"/>
      <c r="C302" s="161" t="s">
        <v>732</v>
      </c>
      <c r="D302" s="161" t="s">
        <v>247</v>
      </c>
      <c r="E302" s="162" t="s">
        <v>733</v>
      </c>
      <c r="F302" s="163" t="s">
        <v>734</v>
      </c>
      <c r="G302" s="164" t="s">
        <v>418</v>
      </c>
      <c r="H302" s="165">
        <v>4</v>
      </c>
      <c r="I302" s="166"/>
      <c r="J302" s="167">
        <f t="shared" si="10"/>
        <v>0</v>
      </c>
      <c r="K302" s="168"/>
      <c r="L302" s="169"/>
      <c r="M302" s="170" t="s">
        <v>1</v>
      </c>
      <c r="N302" s="171" t="s">
        <v>44</v>
      </c>
      <c r="P302" s="143">
        <f t="shared" si="11"/>
        <v>0</v>
      </c>
      <c r="Q302" s="143">
        <v>0</v>
      </c>
      <c r="R302" s="143">
        <f t="shared" si="12"/>
        <v>0</v>
      </c>
      <c r="S302" s="143">
        <v>0</v>
      </c>
      <c r="T302" s="144">
        <f t="shared" si="13"/>
        <v>0</v>
      </c>
      <c r="AR302" s="145" t="s">
        <v>226</v>
      </c>
      <c r="AT302" s="145" t="s">
        <v>247</v>
      </c>
      <c r="AU302" s="145" t="s">
        <v>89</v>
      </c>
      <c r="AY302" s="16" t="s">
        <v>185</v>
      </c>
      <c r="BE302" s="146">
        <f t="shared" si="14"/>
        <v>0</v>
      </c>
      <c r="BF302" s="146">
        <f t="shared" si="15"/>
        <v>0</v>
      </c>
      <c r="BG302" s="146">
        <f t="shared" si="16"/>
        <v>0</v>
      </c>
      <c r="BH302" s="146">
        <f t="shared" si="17"/>
        <v>0</v>
      </c>
      <c r="BI302" s="146">
        <f t="shared" si="18"/>
        <v>0</v>
      </c>
      <c r="BJ302" s="16" t="s">
        <v>87</v>
      </c>
      <c r="BK302" s="146">
        <f t="shared" si="19"/>
        <v>0</v>
      </c>
      <c r="BL302" s="16" t="s">
        <v>191</v>
      </c>
      <c r="BM302" s="145" t="s">
        <v>735</v>
      </c>
    </row>
    <row r="303" spans="2:65" s="1" customFormat="1" ht="16.5" customHeight="1">
      <c r="B303" s="31"/>
      <c r="C303" s="133" t="s">
        <v>736</v>
      </c>
      <c r="D303" s="133" t="s">
        <v>187</v>
      </c>
      <c r="E303" s="134" t="s">
        <v>737</v>
      </c>
      <c r="F303" s="135" t="s">
        <v>738</v>
      </c>
      <c r="G303" s="136" t="s">
        <v>418</v>
      </c>
      <c r="H303" s="137">
        <v>4</v>
      </c>
      <c r="I303" s="138"/>
      <c r="J303" s="139">
        <f t="shared" si="10"/>
        <v>0</v>
      </c>
      <c r="K303" s="140"/>
      <c r="L303" s="31"/>
      <c r="M303" s="141" t="s">
        <v>1</v>
      </c>
      <c r="N303" s="142" t="s">
        <v>44</v>
      </c>
      <c r="P303" s="143">
        <f t="shared" si="11"/>
        <v>0</v>
      </c>
      <c r="Q303" s="143">
        <v>1E-3</v>
      </c>
      <c r="R303" s="143">
        <f t="shared" si="12"/>
        <v>4.0000000000000001E-3</v>
      </c>
      <c r="S303" s="143">
        <v>0</v>
      </c>
      <c r="T303" s="144">
        <f t="shared" si="13"/>
        <v>0</v>
      </c>
      <c r="AR303" s="145" t="s">
        <v>191</v>
      </c>
      <c r="AT303" s="145" t="s">
        <v>187</v>
      </c>
      <c r="AU303" s="145" t="s">
        <v>89</v>
      </c>
      <c r="AY303" s="16" t="s">
        <v>185</v>
      </c>
      <c r="BE303" s="146">
        <f t="shared" si="14"/>
        <v>0</v>
      </c>
      <c r="BF303" s="146">
        <f t="shared" si="15"/>
        <v>0</v>
      </c>
      <c r="BG303" s="146">
        <f t="shared" si="16"/>
        <v>0</v>
      </c>
      <c r="BH303" s="146">
        <f t="shared" si="17"/>
        <v>0</v>
      </c>
      <c r="BI303" s="146">
        <f t="shared" si="18"/>
        <v>0</v>
      </c>
      <c r="BJ303" s="16" t="s">
        <v>87</v>
      </c>
      <c r="BK303" s="146">
        <f t="shared" si="19"/>
        <v>0</v>
      </c>
      <c r="BL303" s="16" t="s">
        <v>191</v>
      </c>
      <c r="BM303" s="145" t="s">
        <v>739</v>
      </c>
    </row>
    <row r="304" spans="2:65" s="1" customFormat="1" ht="16.5" customHeight="1">
      <c r="B304" s="31"/>
      <c r="C304" s="161" t="s">
        <v>740</v>
      </c>
      <c r="D304" s="161" t="s">
        <v>247</v>
      </c>
      <c r="E304" s="162" t="s">
        <v>741</v>
      </c>
      <c r="F304" s="163" t="s">
        <v>742</v>
      </c>
      <c r="G304" s="164" t="s">
        <v>418</v>
      </c>
      <c r="H304" s="165">
        <v>4</v>
      </c>
      <c r="I304" s="166"/>
      <c r="J304" s="167">
        <f t="shared" si="10"/>
        <v>0</v>
      </c>
      <c r="K304" s="168"/>
      <c r="L304" s="169"/>
      <c r="M304" s="170" t="s">
        <v>1</v>
      </c>
      <c r="N304" s="171" t="s">
        <v>44</v>
      </c>
      <c r="P304" s="143">
        <f t="shared" si="11"/>
        <v>0</v>
      </c>
      <c r="Q304" s="143">
        <v>0</v>
      </c>
      <c r="R304" s="143">
        <f t="shared" si="12"/>
        <v>0</v>
      </c>
      <c r="S304" s="143">
        <v>0</v>
      </c>
      <c r="T304" s="144">
        <f t="shared" si="13"/>
        <v>0</v>
      </c>
      <c r="AR304" s="145" t="s">
        <v>226</v>
      </c>
      <c r="AT304" s="145" t="s">
        <v>247</v>
      </c>
      <c r="AU304" s="145" t="s">
        <v>89</v>
      </c>
      <c r="AY304" s="16" t="s">
        <v>185</v>
      </c>
      <c r="BE304" s="146">
        <f t="shared" si="14"/>
        <v>0</v>
      </c>
      <c r="BF304" s="146">
        <f t="shared" si="15"/>
        <v>0</v>
      </c>
      <c r="BG304" s="146">
        <f t="shared" si="16"/>
        <v>0</v>
      </c>
      <c r="BH304" s="146">
        <f t="shared" si="17"/>
        <v>0</v>
      </c>
      <c r="BI304" s="146">
        <f t="shared" si="18"/>
        <v>0</v>
      </c>
      <c r="BJ304" s="16" t="s">
        <v>87</v>
      </c>
      <c r="BK304" s="146">
        <f t="shared" si="19"/>
        <v>0</v>
      </c>
      <c r="BL304" s="16" t="s">
        <v>191</v>
      </c>
      <c r="BM304" s="145" t="s">
        <v>743</v>
      </c>
    </row>
    <row r="305" spans="2:65" s="1" customFormat="1" ht="16.5" customHeight="1">
      <c r="B305" s="31"/>
      <c r="C305" s="133" t="s">
        <v>744</v>
      </c>
      <c r="D305" s="133" t="s">
        <v>187</v>
      </c>
      <c r="E305" s="134" t="s">
        <v>745</v>
      </c>
      <c r="F305" s="135" t="s">
        <v>746</v>
      </c>
      <c r="G305" s="136" t="s">
        <v>418</v>
      </c>
      <c r="H305" s="137">
        <v>4</v>
      </c>
      <c r="I305" s="138"/>
      <c r="J305" s="139">
        <f t="shared" si="10"/>
        <v>0</v>
      </c>
      <c r="K305" s="140"/>
      <c r="L305" s="31"/>
      <c r="M305" s="141" t="s">
        <v>1</v>
      </c>
      <c r="N305" s="142" t="s">
        <v>44</v>
      </c>
      <c r="P305" s="143">
        <f t="shared" si="11"/>
        <v>0</v>
      </c>
      <c r="Q305" s="143">
        <v>1E-3</v>
      </c>
      <c r="R305" s="143">
        <f t="shared" si="12"/>
        <v>4.0000000000000001E-3</v>
      </c>
      <c r="S305" s="143">
        <v>0</v>
      </c>
      <c r="T305" s="144">
        <f t="shared" si="13"/>
        <v>0</v>
      </c>
      <c r="AR305" s="145" t="s">
        <v>191</v>
      </c>
      <c r="AT305" s="145" t="s">
        <v>187</v>
      </c>
      <c r="AU305" s="145" t="s">
        <v>89</v>
      </c>
      <c r="AY305" s="16" t="s">
        <v>185</v>
      </c>
      <c r="BE305" s="146">
        <f t="shared" si="14"/>
        <v>0</v>
      </c>
      <c r="BF305" s="146">
        <f t="shared" si="15"/>
        <v>0</v>
      </c>
      <c r="BG305" s="146">
        <f t="shared" si="16"/>
        <v>0</v>
      </c>
      <c r="BH305" s="146">
        <f t="shared" si="17"/>
        <v>0</v>
      </c>
      <c r="BI305" s="146">
        <f t="shared" si="18"/>
        <v>0</v>
      </c>
      <c r="BJ305" s="16" t="s">
        <v>87</v>
      </c>
      <c r="BK305" s="146">
        <f t="shared" si="19"/>
        <v>0</v>
      </c>
      <c r="BL305" s="16" t="s">
        <v>191</v>
      </c>
      <c r="BM305" s="145" t="s">
        <v>747</v>
      </c>
    </row>
    <row r="306" spans="2:65" s="1" customFormat="1" ht="16.5" customHeight="1">
      <c r="B306" s="31"/>
      <c r="C306" s="161" t="s">
        <v>748</v>
      </c>
      <c r="D306" s="161" t="s">
        <v>247</v>
      </c>
      <c r="E306" s="162" t="s">
        <v>749</v>
      </c>
      <c r="F306" s="163" t="s">
        <v>750</v>
      </c>
      <c r="G306" s="164" t="s">
        <v>418</v>
      </c>
      <c r="H306" s="165">
        <v>4</v>
      </c>
      <c r="I306" s="166"/>
      <c r="J306" s="167">
        <f t="shared" si="10"/>
        <v>0</v>
      </c>
      <c r="K306" s="168"/>
      <c r="L306" s="169"/>
      <c r="M306" s="170" t="s">
        <v>1</v>
      </c>
      <c r="N306" s="171" t="s">
        <v>44</v>
      </c>
      <c r="P306" s="143">
        <f t="shared" si="11"/>
        <v>0</v>
      </c>
      <c r="Q306" s="143">
        <v>0</v>
      </c>
      <c r="R306" s="143">
        <f t="shared" si="12"/>
        <v>0</v>
      </c>
      <c r="S306" s="143">
        <v>0</v>
      </c>
      <c r="T306" s="144">
        <f t="shared" si="13"/>
        <v>0</v>
      </c>
      <c r="AR306" s="145" t="s">
        <v>226</v>
      </c>
      <c r="AT306" s="145" t="s">
        <v>247</v>
      </c>
      <c r="AU306" s="145" t="s">
        <v>89</v>
      </c>
      <c r="AY306" s="16" t="s">
        <v>185</v>
      </c>
      <c r="BE306" s="146">
        <f t="shared" si="14"/>
        <v>0</v>
      </c>
      <c r="BF306" s="146">
        <f t="shared" si="15"/>
        <v>0</v>
      </c>
      <c r="BG306" s="146">
        <f t="shared" si="16"/>
        <v>0</v>
      </c>
      <c r="BH306" s="146">
        <f t="shared" si="17"/>
        <v>0</v>
      </c>
      <c r="BI306" s="146">
        <f t="shared" si="18"/>
        <v>0</v>
      </c>
      <c r="BJ306" s="16" t="s">
        <v>87</v>
      </c>
      <c r="BK306" s="146">
        <f t="shared" si="19"/>
        <v>0</v>
      </c>
      <c r="BL306" s="16" t="s">
        <v>191</v>
      </c>
      <c r="BM306" s="145" t="s">
        <v>751</v>
      </c>
    </row>
    <row r="307" spans="2:65" s="1" customFormat="1" ht="16.5" customHeight="1">
      <c r="B307" s="31"/>
      <c r="C307" s="133" t="s">
        <v>752</v>
      </c>
      <c r="D307" s="133" t="s">
        <v>187</v>
      </c>
      <c r="E307" s="134" t="s">
        <v>753</v>
      </c>
      <c r="F307" s="135" t="s">
        <v>754</v>
      </c>
      <c r="G307" s="136" t="s">
        <v>418</v>
      </c>
      <c r="H307" s="137">
        <v>10</v>
      </c>
      <c r="I307" s="138"/>
      <c r="J307" s="139">
        <f t="shared" si="10"/>
        <v>0</v>
      </c>
      <c r="K307" s="140"/>
      <c r="L307" s="31"/>
      <c r="M307" s="141" t="s">
        <v>1</v>
      </c>
      <c r="N307" s="142" t="s">
        <v>44</v>
      </c>
      <c r="P307" s="143">
        <f t="shared" si="11"/>
        <v>0</v>
      </c>
      <c r="Q307" s="143">
        <v>1.1999999999999999E-3</v>
      </c>
      <c r="R307" s="143">
        <f t="shared" si="12"/>
        <v>1.1999999999999999E-2</v>
      </c>
      <c r="S307" s="143">
        <v>0</v>
      </c>
      <c r="T307" s="144">
        <f t="shared" si="13"/>
        <v>0</v>
      </c>
      <c r="AR307" s="145" t="s">
        <v>191</v>
      </c>
      <c r="AT307" s="145" t="s">
        <v>187</v>
      </c>
      <c r="AU307" s="145" t="s">
        <v>89</v>
      </c>
      <c r="AY307" s="16" t="s">
        <v>185</v>
      </c>
      <c r="BE307" s="146">
        <f t="shared" si="14"/>
        <v>0</v>
      </c>
      <c r="BF307" s="146">
        <f t="shared" si="15"/>
        <v>0</v>
      </c>
      <c r="BG307" s="146">
        <f t="shared" si="16"/>
        <v>0</v>
      </c>
      <c r="BH307" s="146">
        <f t="shared" si="17"/>
        <v>0</v>
      </c>
      <c r="BI307" s="146">
        <f t="shared" si="18"/>
        <v>0</v>
      </c>
      <c r="BJ307" s="16" t="s">
        <v>87</v>
      </c>
      <c r="BK307" s="146">
        <f t="shared" si="19"/>
        <v>0</v>
      </c>
      <c r="BL307" s="16" t="s">
        <v>191</v>
      </c>
      <c r="BM307" s="145" t="s">
        <v>755</v>
      </c>
    </row>
    <row r="308" spans="2:65" s="1" customFormat="1" ht="16.5" customHeight="1">
      <c r="B308" s="31"/>
      <c r="C308" s="161" t="s">
        <v>756</v>
      </c>
      <c r="D308" s="161" t="s">
        <v>247</v>
      </c>
      <c r="E308" s="162" t="s">
        <v>757</v>
      </c>
      <c r="F308" s="163" t="s">
        <v>758</v>
      </c>
      <c r="G308" s="164" t="s">
        <v>418</v>
      </c>
      <c r="H308" s="165">
        <v>10</v>
      </c>
      <c r="I308" s="166"/>
      <c r="J308" s="167">
        <f t="shared" si="10"/>
        <v>0</v>
      </c>
      <c r="K308" s="168"/>
      <c r="L308" s="169"/>
      <c r="M308" s="170" t="s">
        <v>1</v>
      </c>
      <c r="N308" s="171" t="s">
        <v>44</v>
      </c>
      <c r="P308" s="143">
        <f t="shared" si="11"/>
        <v>0</v>
      </c>
      <c r="Q308" s="143">
        <v>0</v>
      </c>
      <c r="R308" s="143">
        <f t="shared" si="12"/>
        <v>0</v>
      </c>
      <c r="S308" s="143">
        <v>0</v>
      </c>
      <c r="T308" s="144">
        <f t="shared" si="13"/>
        <v>0</v>
      </c>
      <c r="AR308" s="145" t="s">
        <v>226</v>
      </c>
      <c r="AT308" s="145" t="s">
        <v>247</v>
      </c>
      <c r="AU308" s="145" t="s">
        <v>89</v>
      </c>
      <c r="AY308" s="16" t="s">
        <v>185</v>
      </c>
      <c r="BE308" s="146">
        <f t="shared" si="14"/>
        <v>0</v>
      </c>
      <c r="BF308" s="146">
        <f t="shared" si="15"/>
        <v>0</v>
      </c>
      <c r="BG308" s="146">
        <f t="shared" si="16"/>
        <v>0</v>
      </c>
      <c r="BH308" s="146">
        <f t="shared" si="17"/>
        <v>0</v>
      </c>
      <c r="BI308" s="146">
        <f t="shared" si="18"/>
        <v>0</v>
      </c>
      <c r="BJ308" s="16" t="s">
        <v>87</v>
      </c>
      <c r="BK308" s="146">
        <f t="shared" si="19"/>
        <v>0</v>
      </c>
      <c r="BL308" s="16" t="s">
        <v>191</v>
      </c>
      <c r="BM308" s="145" t="s">
        <v>759</v>
      </c>
    </row>
    <row r="309" spans="2:65" s="1" customFormat="1" ht="16.5" customHeight="1">
      <c r="B309" s="31"/>
      <c r="C309" s="133" t="s">
        <v>760</v>
      </c>
      <c r="D309" s="133" t="s">
        <v>187</v>
      </c>
      <c r="E309" s="134" t="s">
        <v>761</v>
      </c>
      <c r="F309" s="135" t="s">
        <v>762</v>
      </c>
      <c r="G309" s="136" t="s">
        <v>763</v>
      </c>
      <c r="H309" s="137">
        <v>1</v>
      </c>
      <c r="I309" s="138"/>
      <c r="J309" s="139">
        <f t="shared" si="10"/>
        <v>0</v>
      </c>
      <c r="K309" s="140"/>
      <c r="L309" s="31"/>
      <c r="M309" s="141" t="s">
        <v>1</v>
      </c>
      <c r="N309" s="142" t="s">
        <v>44</v>
      </c>
      <c r="P309" s="143">
        <f t="shared" si="11"/>
        <v>0</v>
      </c>
      <c r="Q309" s="143">
        <v>0</v>
      </c>
      <c r="R309" s="143">
        <f t="shared" si="12"/>
        <v>0</v>
      </c>
      <c r="S309" s="143">
        <v>0</v>
      </c>
      <c r="T309" s="144">
        <f t="shared" si="13"/>
        <v>0</v>
      </c>
      <c r="AR309" s="145" t="s">
        <v>191</v>
      </c>
      <c r="AT309" s="145" t="s">
        <v>187</v>
      </c>
      <c r="AU309" s="145" t="s">
        <v>89</v>
      </c>
      <c r="AY309" s="16" t="s">
        <v>185</v>
      </c>
      <c r="BE309" s="146">
        <f t="shared" si="14"/>
        <v>0</v>
      </c>
      <c r="BF309" s="146">
        <f t="shared" si="15"/>
        <v>0</v>
      </c>
      <c r="BG309" s="146">
        <f t="shared" si="16"/>
        <v>0</v>
      </c>
      <c r="BH309" s="146">
        <f t="shared" si="17"/>
        <v>0</v>
      </c>
      <c r="BI309" s="146">
        <f t="shared" si="18"/>
        <v>0</v>
      </c>
      <c r="BJ309" s="16" t="s">
        <v>87</v>
      </c>
      <c r="BK309" s="146">
        <f t="shared" si="19"/>
        <v>0</v>
      </c>
      <c r="BL309" s="16" t="s">
        <v>191</v>
      </c>
      <c r="BM309" s="145" t="s">
        <v>764</v>
      </c>
    </row>
    <row r="310" spans="2:65" s="1" customFormat="1" ht="24.15" customHeight="1">
      <c r="B310" s="31"/>
      <c r="C310" s="133" t="s">
        <v>765</v>
      </c>
      <c r="D310" s="133" t="s">
        <v>187</v>
      </c>
      <c r="E310" s="134" t="s">
        <v>766</v>
      </c>
      <c r="F310" s="135" t="s">
        <v>767</v>
      </c>
      <c r="G310" s="136" t="s">
        <v>190</v>
      </c>
      <c r="H310" s="137">
        <v>4.88</v>
      </c>
      <c r="I310" s="138"/>
      <c r="J310" s="139">
        <f t="shared" si="10"/>
        <v>0</v>
      </c>
      <c r="K310" s="140"/>
      <c r="L310" s="31"/>
      <c r="M310" s="141" t="s">
        <v>1</v>
      </c>
      <c r="N310" s="142" t="s">
        <v>44</v>
      </c>
      <c r="P310" s="143">
        <f t="shared" si="11"/>
        <v>0</v>
      </c>
      <c r="Q310" s="143">
        <v>3.6000000000000002E-4</v>
      </c>
      <c r="R310" s="143">
        <f t="shared" si="12"/>
        <v>1.7568E-3</v>
      </c>
      <c r="S310" s="143">
        <v>0</v>
      </c>
      <c r="T310" s="144">
        <f t="shared" si="13"/>
        <v>0</v>
      </c>
      <c r="AR310" s="145" t="s">
        <v>191</v>
      </c>
      <c r="AT310" s="145" t="s">
        <v>187</v>
      </c>
      <c r="AU310" s="145" t="s">
        <v>89</v>
      </c>
      <c r="AY310" s="16" t="s">
        <v>185</v>
      </c>
      <c r="BE310" s="146">
        <f t="shared" si="14"/>
        <v>0</v>
      </c>
      <c r="BF310" s="146">
        <f t="shared" si="15"/>
        <v>0</v>
      </c>
      <c r="BG310" s="146">
        <f t="shared" si="16"/>
        <v>0</v>
      </c>
      <c r="BH310" s="146">
        <f t="shared" si="17"/>
        <v>0</v>
      </c>
      <c r="BI310" s="146">
        <f t="shared" si="18"/>
        <v>0</v>
      </c>
      <c r="BJ310" s="16" t="s">
        <v>87</v>
      </c>
      <c r="BK310" s="146">
        <f t="shared" si="19"/>
        <v>0</v>
      </c>
      <c r="BL310" s="16" t="s">
        <v>191</v>
      </c>
      <c r="BM310" s="145" t="s">
        <v>768</v>
      </c>
    </row>
    <row r="311" spans="2:65" s="12" customFormat="1" ht="10.199999999999999">
      <c r="B311" s="147"/>
      <c r="D311" s="148" t="s">
        <v>193</v>
      </c>
      <c r="E311" s="149" t="s">
        <v>1</v>
      </c>
      <c r="F311" s="150" t="s">
        <v>194</v>
      </c>
      <c r="H311" s="149" t="s">
        <v>1</v>
      </c>
      <c r="I311" s="151"/>
      <c r="L311" s="147"/>
      <c r="M311" s="152"/>
      <c r="T311" s="153"/>
      <c r="AT311" s="149" t="s">
        <v>193</v>
      </c>
      <c r="AU311" s="149" t="s">
        <v>89</v>
      </c>
      <c r="AV311" s="12" t="s">
        <v>87</v>
      </c>
      <c r="AW311" s="12" t="s">
        <v>34</v>
      </c>
      <c r="AX311" s="12" t="s">
        <v>79</v>
      </c>
      <c r="AY311" s="149" t="s">
        <v>185</v>
      </c>
    </row>
    <row r="312" spans="2:65" s="12" customFormat="1" ht="10.199999999999999">
      <c r="B312" s="147"/>
      <c r="D312" s="148" t="s">
        <v>193</v>
      </c>
      <c r="E312" s="149" t="s">
        <v>1</v>
      </c>
      <c r="F312" s="150" t="s">
        <v>769</v>
      </c>
      <c r="H312" s="149" t="s">
        <v>1</v>
      </c>
      <c r="I312" s="151"/>
      <c r="L312" s="147"/>
      <c r="M312" s="152"/>
      <c r="T312" s="153"/>
      <c r="AT312" s="149" t="s">
        <v>193</v>
      </c>
      <c r="AU312" s="149" t="s">
        <v>89</v>
      </c>
      <c r="AV312" s="12" t="s">
        <v>87</v>
      </c>
      <c r="AW312" s="12" t="s">
        <v>34</v>
      </c>
      <c r="AX312" s="12" t="s">
        <v>79</v>
      </c>
      <c r="AY312" s="149" t="s">
        <v>185</v>
      </c>
    </row>
    <row r="313" spans="2:65" s="13" customFormat="1" ht="10.199999999999999">
      <c r="B313" s="154"/>
      <c r="D313" s="148" t="s">
        <v>193</v>
      </c>
      <c r="E313" s="155" t="s">
        <v>1</v>
      </c>
      <c r="F313" s="156" t="s">
        <v>142</v>
      </c>
      <c r="H313" s="157">
        <v>4.88</v>
      </c>
      <c r="I313" s="158"/>
      <c r="L313" s="154"/>
      <c r="M313" s="159"/>
      <c r="T313" s="160"/>
      <c r="AT313" s="155" t="s">
        <v>193</v>
      </c>
      <c r="AU313" s="155" t="s">
        <v>89</v>
      </c>
      <c r="AV313" s="13" t="s">
        <v>89</v>
      </c>
      <c r="AW313" s="13" t="s">
        <v>34</v>
      </c>
      <c r="AX313" s="13" t="s">
        <v>87</v>
      </c>
      <c r="AY313" s="155" t="s">
        <v>185</v>
      </c>
    </row>
    <row r="314" spans="2:65" s="1" customFormat="1" ht="16.5" customHeight="1">
      <c r="B314" s="31"/>
      <c r="C314" s="133" t="s">
        <v>770</v>
      </c>
      <c r="D314" s="133" t="s">
        <v>187</v>
      </c>
      <c r="E314" s="134" t="s">
        <v>771</v>
      </c>
      <c r="F314" s="135" t="s">
        <v>772</v>
      </c>
      <c r="G314" s="136" t="s">
        <v>312</v>
      </c>
      <c r="H314" s="137">
        <v>12.97</v>
      </c>
      <c r="I314" s="138"/>
      <c r="J314" s="139">
        <f>ROUND(I314*H314,2)</f>
        <v>0</v>
      </c>
      <c r="K314" s="140"/>
      <c r="L314" s="31"/>
      <c r="M314" s="141" t="s">
        <v>1</v>
      </c>
      <c r="N314" s="142" t="s">
        <v>44</v>
      </c>
      <c r="P314" s="143">
        <f>O314*H314</f>
        <v>0</v>
      </c>
      <c r="Q314" s="143">
        <v>0</v>
      </c>
      <c r="R314" s="143">
        <f>Q314*H314</f>
        <v>0</v>
      </c>
      <c r="S314" s="143">
        <v>2.4</v>
      </c>
      <c r="T314" s="144">
        <f>S314*H314</f>
        <v>31.128</v>
      </c>
      <c r="AR314" s="145" t="s">
        <v>191</v>
      </c>
      <c r="AT314" s="145" t="s">
        <v>187</v>
      </c>
      <c r="AU314" s="145" t="s">
        <v>89</v>
      </c>
      <c r="AY314" s="16" t="s">
        <v>185</v>
      </c>
      <c r="BE314" s="146">
        <f>IF(N314="základní",J314,0)</f>
        <v>0</v>
      </c>
      <c r="BF314" s="146">
        <f>IF(N314="snížená",J314,0)</f>
        <v>0</v>
      </c>
      <c r="BG314" s="146">
        <f>IF(N314="zákl. přenesená",J314,0)</f>
        <v>0</v>
      </c>
      <c r="BH314" s="146">
        <f>IF(N314="sníž. přenesená",J314,0)</f>
        <v>0</v>
      </c>
      <c r="BI314" s="146">
        <f>IF(N314="nulová",J314,0)</f>
        <v>0</v>
      </c>
      <c r="BJ314" s="16" t="s">
        <v>87</v>
      </c>
      <c r="BK314" s="146">
        <f>ROUND(I314*H314,2)</f>
        <v>0</v>
      </c>
      <c r="BL314" s="16" t="s">
        <v>191</v>
      </c>
      <c r="BM314" s="145" t="s">
        <v>773</v>
      </c>
    </row>
    <row r="315" spans="2:65" s="12" customFormat="1" ht="10.199999999999999">
      <c r="B315" s="147"/>
      <c r="D315" s="148" t="s">
        <v>193</v>
      </c>
      <c r="E315" s="149" t="s">
        <v>1</v>
      </c>
      <c r="F315" s="150" t="s">
        <v>194</v>
      </c>
      <c r="H315" s="149" t="s">
        <v>1</v>
      </c>
      <c r="I315" s="151"/>
      <c r="L315" s="147"/>
      <c r="M315" s="152"/>
      <c r="T315" s="153"/>
      <c r="AT315" s="149" t="s">
        <v>193</v>
      </c>
      <c r="AU315" s="149" t="s">
        <v>89</v>
      </c>
      <c r="AV315" s="12" t="s">
        <v>87</v>
      </c>
      <c r="AW315" s="12" t="s">
        <v>34</v>
      </c>
      <c r="AX315" s="12" t="s">
        <v>79</v>
      </c>
      <c r="AY315" s="149" t="s">
        <v>185</v>
      </c>
    </row>
    <row r="316" spans="2:65" s="12" customFormat="1" ht="10.199999999999999">
      <c r="B316" s="147"/>
      <c r="D316" s="148" t="s">
        <v>193</v>
      </c>
      <c r="E316" s="149" t="s">
        <v>1</v>
      </c>
      <c r="F316" s="150" t="s">
        <v>774</v>
      </c>
      <c r="H316" s="149" t="s">
        <v>1</v>
      </c>
      <c r="I316" s="151"/>
      <c r="L316" s="147"/>
      <c r="M316" s="152"/>
      <c r="T316" s="153"/>
      <c r="AT316" s="149" t="s">
        <v>193</v>
      </c>
      <c r="AU316" s="149" t="s">
        <v>89</v>
      </c>
      <c r="AV316" s="12" t="s">
        <v>87</v>
      </c>
      <c r="AW316" s="12" t="s">
        <v>34</v>
      </c>
      <c r="AX316" s="12" t="s">
        <v>79</v>
      </c>
      <c r="AY316" s="149" t="s">
        <v>185</v>
      </c>
    </row>
    <row r="317" spans="2:65" s="12" customFormat="1" ht="20.399999999999999">
      <c r="B317" s="147"/>
      <c r="D317" s="148" t="s">
        <v>193</v>
      </c>
      <c r="E317" s="149" t="s">
        <v>1</v>
      </c>
      <c r="F317" s="150" t="s">
        <v>775</v>
      </c>
      <c r="H317" s="149" t="s">
        <v>1</v>
      </c>
      <c r="I317" s="151"/>
      <c r="L317" s="147"/>
      <c r="M317" s="152"/>
      <c r="T317" s="153"/>
      <c r="AT317" s="149" t="s">
        <v>193</v>
      </c>
      <c r="AU317" s="149" t="s">
        <v>89</v>
      </c>
      <c r="AV317" s="12" t="s">
        <v>87</v>
      </c>
      <c r="AW317" s="12" t="s">
        <v>34</v>
      </c>
      <c r="AX317" s="12" t="s">
        <v>79</v>
      </c>
      <c r="AY317" s="149" t="s">
        <v>185</v>
      </c>
    </row>
    <row r="318" spans="2:65" s="13" customFormat="1" ht="10.199999999999999">
      <c r="B318" s="154"/>
      <c r="D318" s="148" t="s">
        <v>193</v>
      </c>
      <c r="E318" s="155" t="s">
        <v>1</v>
      </c>
      <c r="F318" s="156" t="s">
        <v>113</v>
      </c>
      <c r="H318" s="157">
        <v>12.97</v>
      </c>
      <c r="I318" s="158"/>
      <c r="L318" s="154"/>
      <c r="M318" s="159"/>
      <c r="T318" s="160"/>
      <c r="AT318" s="155" t="s">
        <v>193</v>
      </c>
      <c r="AU318" s="155" t="s">
        <v>89</v>
      </c>
      <c r="AV318" s="13" t="s">
        <v>89</v>
      </c>
      <c r="AW318" s="13" t="s">
        <v>34</v>
      </c>
      <c r="AX318" s="13" t="s">
        <v>87</v>
      </c>
      <c r="AY318" s="155" t="s">
        <v>185</v>
      </c>
    </row>
    <row r="319" spans="2:65" s="1" customFormat="1" ht="24.15" customHeight="1">
      <c r="B319" s="31"/>
      <c r="C319" s="133" t="s">
        <v>776</v>
      </c>
      <c r="D319" s="133" t="s">
        <v>187</v>
      </c>
      <c r="E319" s="134" t="s">
        <v>777</v>
      </c>
      <c r="F319" s="135" t="s">
        <v>778</v>
      </c>
      <c r="G319" s="136" t="s">
        <v>190</v>
      </c>
      <c r="H319" s="137">
        <v>101.48</v>
      </c>
      <c r="I319" s="138"/>
      <c r="J319" s="139">
        <f>ROUND(I319*H319,2)</f>
        <v>0</v>
      </c>
      <c r="K319" s="140"/>
      <c r="L319" s="31"/>
      <c r="M319" s="141" t="s">
        <v>1</v>
      </c>
      <c r="N319" s="142" t="s">
        <v>44</v>
      </c>
      <c r="P319" s="143">
        <f>O319*H319</f>
        <v>0</v>
      </c>
      <c r="Q319" s="143">
        <v>0</v>
      </c>
      <c r="R319" s="143">
        <f>Q319*H319</f>
        <v>0</v>
      </c>
      <c r="S319" s="143">
        <v>0.432</v>
      </c>
      <c r="T319" s="144">
        <f>S319*H319</f>
        <v>43.839359999999999</v>
      </c>
      <c r="AR319" s="145" t="s">
        <v>191</v>
      </c>
      <c r="AT319" s="145" t="s">
        <v>187</v>
      </c>
      <c r="AU319" s="145" t="s">
        <v>89</v>
      </c>
      <c r="AY319" s="16" t="s">
        <v>185</v>
      </c>
      <c r="BE319" s="146">
        <f>IF(N319="základní",J319,0)</f>
        <v>0</v>
      </c>
      <c r="BF319" s="146">
        <f>IF(N319="snížená",J319,0)</f>
        <v>0</v>
      </c>
      <c r="BG319" s="146">
        <f>IF(N319="zákl. přenesená",J319,0)</f>
        <v>0</v>
      </c>
      <c r="BH319" s="146">
        <f>IF(N319="sníž. přenesená",J319,0)</f>
        <v>0</v>
      </c>
      <c r="BI319" s="146">
        <f>IF(N319="nulová",J319,0)</f>
        <v>0</v>
      </c>
      <c r="BJ319" s="16" t="s">
        <v>87</v>
      </c>
      <c r="BK319" s="146">
        <f>ROUND(I319*H319,2)</f>
        <v>0</v>
      </c>
      <c r="BL319" s="16" t="s">
        <v>191</v>
      </c>
      <c r="BM319" s="145" t="s">
        <v>779</v>
      </c>
    </row>
    <row r="320" spans="2:65" s="12" customFormat="1" ht="10.199999999999999">
      <c r="B320" s="147"/>
      <c r="D320" s="148" t="s">
        <v>193</v>
      </c>
      <c r="E320" s="149" t="s">
        <v>1</v>
      </c>
      <c r="F320" s="150" t="s">
        <v>194</v>
      </c>
      <c r="H320" s="149" t="s">
        <v>1</v>
      </c>
      <c r="I320" s="151"/>
      <c r="L320" s="147"/>
      <c r="M320" s="152"/>
      <c r="T320" s="153"/>
      <c r="AT320" s="149" t="s">
        <v>193</v>
      </c>
      <c r="AU320" s="149" t="s">
        <v>89</v>
      </c>
      <c r="AV320" s="12" t="s">
        <v>87</v>
      </c>
      <c r="AW320" s="12" t="s">
        <v>34</v>
      </c>
      <c r="AX320" s="12" t="s">
        <v>79</v>
      </c>
      <c r="AY320" s="149" t="s">
        <v>185</v>
      </c>
    </row>
    <row r="321" spans="2:65" s="12" customFormat="1" ht="10.199999999999999">
      <c r="B321" s="147"/>
      <c r="D321" s="148" t="s">
        <v>193</v>
      </c>
      <c r="E321" s="149" t="s">
        <v>1</v>
      </c>
      <c r="F321" s="150" t="s">
        <v>780</v>
      </c>
      <c r="H321" s="149" t="s">
        <v>1</v>
      </c>
      <c r="I321" s="151"/>
      <c r="L321" s="147"/>
      <c r="M321" s="152"/>
      <c r="T321" s="153"/>
      <c r="AT321" s="149" t="s">
        <v>193</v>
      </c>
      <c r="AU321" s="149" t="s">
        <v>89</v>
      </c>
      <c r="AV321" s="12" t="s">
        <v>87</v>
      </c>
      <c r="AW321" s="12" t="s">
        <v>34</v>
      </c>
      <c r="AX321" s="12" t="s">
        <v>79</v>
      </c>
      <c r="AY321" s="149" t="s">
        <v>185</v>
      </c>
    </row>
    <row r="322" spans="2:65" s="13" customFormat="1" ht="10.199999999999999">
      <c r="B322" s="154"/>
      <c r="D322" s="148" t="s">
        <v>193</v>
      </c>
      <c r="E322" s="155" t="s">
        <v>1</v>
      </c>
      <c r="F322" s="156" t="s">
        <v>139</v>
      </c>
      <c r="H322" s="157">
        <v>101.48</v>
      </c>
      <c r="I322" s="158"/>
      <c r="L322" s="154"/>
      <c r="M322" s="159"/>
      <c r="T322" s="160"/>
      <c r="AT322" s="155" t="s">
        <v>193</v>
      </c>
      <c r="AU322" s="155" t="s">
        <v>89</v>
      </c>
      <c r="AV322" s="13" t="s">
        <v>89</v>
      </c>
      <c r="AW322" s="13" t="s">
        <v>34</v>
      </c>
      <c r="AX322" s="13" t="s">
        <v>87</v>
      </c>
      <c r="AY322" s="155" t="s">
        <v>185</v>
      </c>
    </row>
    <row r="323" spans="2:65" s="1" customFormat="1" ht="16.5" customHeight="1">
      <c r="B323" s="31"/>
      <c r="C323" s="133" t="s">
        <v>781</v>
      </c>
      <c r="D323" s="133" t="s">
        <v>187</v>
      </c>
      <c r="E323" s="134" t="s">
        <v>782</v>
      </c>
      <c r="F323" s="135" t="s">
        <v>783</v>
      </c>
      <c r="G323" s="136" t="s">
        <v>418</v>
      </c>
      <c r="H323" s="137">
        <v>16</v>
      </c>
      <c r="I323" s="138"/>
      <c r="J323" s="139">
        <f>ROUND(I323*H323,2)</f>
        <v>0</v>
      </c>
      <c r="K323" s="140"/>
      <c r="L323" s="31"/>
      <c r="M323" s="141" t="s">
        <v>1</v>
      </c>
      <c r="N323" s="142" t="s">
        <v>44</v>
      </c>
      <c r="P323" s="143">
        <f>O323*H323</f>
        <v>0</v>
      </c>
      <c r="Q323" s="143">
        <v>0</v>
      </c>
      <c r="R323" s="143">
        <f>Q323*H323</f>
        <v>0</v>
      </c>
      <c r="S323" s="143">
        <v>8.8999999999999996E-2</v>
      </c>
      <c r="T323" s="144">
        <f>S323*H323</f>
        <v>1.4239999999999999</v>
      </c>
      <c r="AR323" s="145" t="s">
        <v>191</v>
      </c>
      <c r="AT323" s="145" t="s">
        <v>187</v>
      </c>
      <c r="AU323" s="145" t="s">
        <v>89</v>
      </c>
      <c r="AY323" s="16" t="s">
        <v>185</v>
      </c>
      <c r="BE323" s="146">
        <f>IF(N323="základní",J323,0)</f>
        <v>0</v>
      </c>
      <c r="BF323" s="146">
        <f>IF(N323="snížená",J323,0)</f>
        <v>0</v>
      </c>
      <c r="BG323" s="146">
        <f>IF(N323="zákl. přenesená",J323,0)</f>
        <v>0</v>
      </c>
      <c r="BH323" s="146">
        <f>IF(N323="sníž. přenesená",J323,0)</f>
        <v>0</v>
      </c>
      <c r="BI323" s="146">
        <f>IF(N323="nulová",J323,0)</f>
        <v>0</v>
      </c>
      <c r="BJ323" s="16" t="s">
        <v>87</v>
      </c>
      <c r="BK323" s="146">
        <f>ROUND(I323*H323,2)</f>
        <v>0</v>
      </c>
      <c r="BL323" s="16" t="s">
        <v>191</v>
      </c>
      <c r="BM323" s="145" t="s">
        <v>784</v>
      </c>
    </row>
    <row r="324" spans="2:65" s="11" customFormat="1" ht="22.8" customHeight="1">
      <c r="B324" s="121"/>
      <c r="D324" s="122" t="s">
        <v>78</v>
      </c>
      <c r="E324" s="131" t="s">
        <v>318</v>
      </c>
      <c r="F324" s="131" t="s">
        <v>319</v>
      </c>
      <c r="I324" s="124"/>
      <c r="J324" s="132">
        <f>BK324</f>
        <v>0</v>
      </c>
      <c r="L324" s="121"/>
      <c r="M324" s="126"/>
      <c r="P324" s="127">
        <f>SUM(P325:P329)</f>
        <v>0</v>
      </c>
      <c r="R324" s="127">
        <f>SUM(R325:R329)</f>
        <v>0</v>
      </c>
      <c r="T324" s="128">
        <f>SUM(T325:T329)</f>
        <v>0</v>
      </c>
      <c r="AR324" s="122" t="s">
        <v>87</v>
      </c>
      <c r="AT324" s="129" t="s">
        <v>78</v>
      </c>
      <c r="AU324" s="129" t="s">
        <v>87</v>
      </c>
      <c r="AY324" s="122" t="s">
        <v>185</v>
      </c>
      <c r="BK324" s="130">
        <f>SUM(BK325:BK329)</f>
        <v>0</v>
      </c>
    </row>
    <row r="325" spans="2:65" s="1" customFormat="1" ht="33" customHeight="1">
      <c r="B325" s="31"/>
      <c r="C325" s="133" t="s">
        <v>785</v>
      </c>
      <c r="D325" s="133" t="s">
        <v>187</v>
      </c>
      <c r="E325" s="134" t="s">
        <v>321</v>
      </c>
      <c r="F325" s="135" t="s">
        <v>322</v>
      </c>
      <c r="G325" s="136" t="s">
        <v>323</v>
      </c>
      <c r="H325" s="137">
        <v>76.391000000000005</v>
      </c>
      <c r="I325" s="138"/>
      <c r="J325" s="139">
        <f>ROUND(I325*H325,2)</f>
        <v>0</v>
      </c>
      <c r="K325" s="140"/>
      <c r="L325" s="31"/>
      <c r="M325" s="141" t="s">
        <v>1</v>
      </c>
      <c r="N325" s="142" t="s">
        <v>44</v>
      </c>
      <c r="P325" s="143">
        <f>O325*H325</f>
        <v>0</v>
      </c>
      <c r="Q325" s="143">
        <v>0</v>
      </c>
      <c r="R325" s="143">
        <f>Q325*H325</f>
        <v>0</v>
      </c>
      <c r="S325" s="143">
        <v>0</v>
      </c>
      <c r="T325" s="144">
        <f>S325*H325</f>
        <v>0</v>
      </c>
      <c r="AR325" s="145" t="s">
        <v>191</v>
      </c>
      <c r="AT325" s="145" t="s">
        <v>187</v>
      </c>
      <c r="AU325" s="145" t="s">
        <v>89</v>
      </c>
      <c r="AY325" s="16" t="s">
        <v>185</v>
      </c>
      <c r="BE325" s="146">
        <f>IF(N325="základní",J325,0)</f>
        <v>0</v>
      </c>
      <c r="BF325" s="146">
        <f>IF(N325="snížená",J325,0)</f>
        <v>0</v>
      </c>
      <c r="BG325" s="146">
        <f>IF(N325="zákl. přenesená",J325,0)</f>
        <v>0</v>
      </c>
      <c r="BH325" s="146">
        <f>IF(N325="sníž. přenesená",J325,0)</f>
        <v>0</v>
      </c>
      <c r="BI325" s="146">
        <f>IF(N325="nulová",J325,0)</f>
        <v>0</v>
      </c>
      <c r="BJ325" s="16" t="s">
        <v>87</v>
      </c>
      <c r="BK325" s="146">
        <f>ROUND(I325*H325,2)</f>
        <v>0</v>
      </c>
      <c r="BL325" s="16" t="s">
        <v>191</v>
      </c>
      <c r="BM325" s="145" t="s">
        <v>786</v>
      </c>
    </row>
    <row r="326" spans="2:65" s="1" customFormat="1" ht="21.75" customHeight="1">
      <c r="B326" s="31"/>
      <c r="C326" s="133" t="s">
        <v>787</v>
      </c>
      <c r="D326" s="133" t="s">
        <v>187</v>
      </c>
      <c r="E326" s="134" t="s">
        <v>326</v>
      </c>
      <c r="F326" s="135" t="s">
        <v>327</v>
      </c>
      <c r="G326" s="136" t="s">
        <v>323</v>
      </c>
      <c r="H326" s="137">
        <v>534.73699999999997</v>
      </c>
      <c r="I326" s="138"/>
      <c r="J326" s="139">
        <f>ROUND(I326*H326,2)</f>
        <v>0</v>
      </c>
      <c r="K326" s="140"/>
      <c r="L326" s="31"/>
      <c r="M326" s="141" t="s">
        <v>1</v>
      </c>
      <c r="N326" s="142" t="s">
        <v>44</v>
      </c>
      <c r="P326" s="143">
        <f>O326*H326</f>
        <v>0</v>
      </c>
      <c r="Q326" s="143">
        <v>0</v>
      </c>
      <c r="R326" s="143">
        <f>Q326*H326</f>
        <v>0</v>
      </c>
      <c r="S326" s="143">
        <v>0</v>
      </c>
      <c r="T326" s="144">
        <f>S326*H326</f>
        <v>0</v>
      </c>
      <c r="AR326" s="145" t="s">
        <v>191</v>
      </c>
      <c r="AT326" s="145" t="s">
        <v>187</v>
      </c>
      <c r="AU326" s="145" t="s">
        <v>89</v>
      </c>
      <c r="AY326" s="16" t="s">
        <v>185</v>
      </c>
      <c r="BE326" s="146">
        <f>IF(N326="základní",J326,0)</f>
        <v>0</v>
      </c>
      <c r="BF326" s="146">
        <f>IF(N326="snížená",J326,0)</f>
        <v>0</v>
      </c>
      <c r="BG326" s="146">
        <f>IF(N326="zákl. přenesená",J326,0)</f>
        <v>0</v>
      </c>
      <c r="BH326" s="146">
        <f>IF(N326="sníž. přenesená",J326,0)</f>
        <v>0</v>
      </c>
      <c r="BI326" s="146">
        <f>IF(N326="nulová",J326,0)</f>
        <v>0</v>
      </c>
      <c r="BJ326" s="16" t="s">
        <v>87</v>
      </c>
      <c r="BK326" s="146">
        <f>ROUND(I326*H326,2)</f>
        <v>0</v>
      </c>
      <c r="BL326" s="16" t="s">
        <v>191</v>
      </c>
      <c r="BM326" s="145" t="s">
        <v>788</v>
      </c>
    </row>
    <row r="327" spans="2:65" s="13" customFormat="1" ht="10.199999999999999">
      <c r="B327" s="154"/>
      <c r="D327" s="148" t="s">
        <v>193</v>
      </c>
      <c r="F327" s="156" t="s">
        <v>789</v>
      </c>
      <c r="H327" s="157">
        <v>534.73699999999997</v>
      </c>
      <c r="I327" s="158"/>
      <c r="L327" s="154"/>
      <c r="M327" s="159"/>
      <c r="T327" s="160"/>
      <c r="AT327" s="155" t="s">
        <v>193</v>
      </c>
      <c r="AU327" s="155" t="s">
        <v>89</v>
      </c>
      <c r="AV327" s="13" t="s">
        <v>89</v>
      </c>
      <c r="AW327" s="13" t="s">
        <v>4</v>
      </c>
      <c r="AX327" s="13" t="s">
        <v>87</v>
      </c>
      <c r="AY327" s="155" t="s">
        <v>185</v>
      </c>
    </row>
    <row r="328" spans="2:65" s="1" customFormat="1" ht="16.5" customHeight="1">
      <c r="B328" s="31"/>
      <c r="C328" s="133" t="s">
        <v>790</v>
      </c>
      <c r="D328" s="133" t="s">
        <v>187</v>
      </c>
      <c r="E328" s="134" t="s">
        <v>331</v>
      </c>
      <c r="F328" s="135" t="s">
        <v>332</v>
      </c>
      <c r="G328" s="136" t="s">
        <v>323</v>
      </c>
      <c r="H328" s="137">
        <v>76.391000000000005</v>
      </c>
      <c r="I328" s="138"/>
      <c r="J328" s="139">
        <f>ROUND(I328*H328,2)</f>
        <v>0</v>
      </c>
      <c r="K328" s="140"/>
      <c r="L328" s="31"/>
      <c r="M328" s="141" t="s">
        <v>1</v>
      </c>
      <c r="N328" s="142" t="s">
        <v>44</v>
      </c>
      <c r="P328" s="143">
        <f>O328*H328</f>
        <v>0</v>
      </c>
      <c r="Q328" s="143">
        <v>0</v>
      </c>
      <c r="R328" s="143">
        <f>Q328*H328</f>
        <v>0</v>
      </c>
      <c r="S328" s="143">
        <v>0</v>
      </c>
      <c r="T328" s="144">
        <f>S328*H328</f>
        <v>0</v>
      </c>
      <c r="AR328" s="145" t="s">
        <v>191</v>
      </c>
      <c r="AT328" s="145" t="s">
        <v>187</v>
      </c>
      <c r="AU328" s="145" t="s">
        <v>89</v>
      </c>
      <c r="AY328" s="16" t="s">
        <v>185</v>
      </c>
      <c r="BE328" s="146">
        <f>IF(N328="základní",J328,0)</f>
        <v>0</v>
      </c>
      <c r="BF328" s="146">
        <f>IF(N328="snížená",J328,0)</f>
        <v>0</v>
      </c>
      <c r="BG328" s="146">
        <f>IF(N328="zákl. přenesená",J328,0)</f>
        <v>0</v>
      </c>
      <c r="BH328" s="146">
        <f>IF(N328="sníž. přenesená",J328,0)</f>
        <v>0</v>
      </c>
      <c r="BI328" s="146">
        <f>IF(N328="nulová",J328,0)</f>
        <v>0</v>
      </c>
      <c r="BJ328" s="16" t="s">
        <v>87</v>
      </c>
      <c r="BK328" s="146">
        <f>ROUND(I328*H328,2)</f>
        <v>0</v>
      </c>
      <c r="BL328" s="16" t="s">
        <v>191</v>
      </c>
      <c r="BM328" s="145" t="s">
        <v>791</v>
      </c>
    </row>
    <row r="329" spans="2:65" s="1" customFormat="1" ht="37.799999999999997" customHeight="1">
      <c r="B329" s="31"/>
      <c r="C329" s="133" t="s">
        <v>792</v>
      </c>
      <c r="D329" s="133" t="s">
        <v>187</v>
      </c>
      <c r="E329" s="134" t="s">
        <v>793</v>
      </c>
      <c r="F329" s="135" t="s">
        <v>794</v>
      </c>
      <c r="G329" s="136" t="s">
        <v>323</v>
      </c>
      <c r="H329" s="137">
        <v>74.966999999999999</v>
      </c>
      <c r="I329" s="138"/>
      <c r="J329" s="139">
        <f>ROUND(I329*H329,2)</f>
        <v>0</v>
      </c>
      <c r="K329" s="140"/>
      <c r="L329" s="31"/>
      <c r="M329" s="141" t="s">
        <v>1</v>
      </c>
      <c r="N329" s="142" t="s">
        <v>44</v>
      </c>
      <c r="P329" s="143">
        <f>O329*H329</f>
        <v>0</v>
      </c>
      <c r="Q329" s="143">
        <v>0</v>
      </c>
      <c r="R329" s="143">
        <f>Q329*H329</f>
        <v>0</v>
      </c>
      <c r="S329" s="143">
        <v>0</v>
      </c>
      <c r="T329" s="144">
        <f>S329*H329</f>
        <v>0</v>
      </c>
      <c r="AR329" s="145" t="s">
        <v>191</v>
      </c>
      <c r="AT329" s="145" t="s">
        <v>187</v>
      </c>
      <c r="AU329" s="145" t="s">
        <v>89</v>
      </c>
      <c r="AY329" s="16" t="s">
        <v>185</v>
      </c>
      <c r="BE329" s="146">
        <f>IF(N329="základní",J329,0)</f>
        <v>0</v>
      </c>
      <c r="BF329" s="146">
        <f>IF(N329="snížená",J329,0)</f>
        <v>0</v>
      </c>
      <c r="BG329" s="146">
        <f>IF(N329="zákl. přenesená",J329,0)</f>
        <v>0</v>
      </c>
      <c r="BH329" s="146">
        <f>IF(N329="sníž. přenesená",J329,0)</f>
        <v>0</v>
      </c>
      <c r="BI329" s="146">
        <f>IF(N329="nulová",J329,0)</f>
        <v>0</v>
      </c>
      <c r="BJ329" s="16" t="s">
        <v>87</v>
      </c>
      <c r="BK329" s="146">
        <f>ROUND(I329*H329,2)</f>
        <v>0</v>
      </c>
      <c r="BL329" s="16" t="s">
        <v>191</v>
      </c>
      <c r="BM329" s="145" t="s">
        <v>795</v>
      </c>
    </row>
    <row r="330" spans="2:65" s="11" customFormat="1" ht="22.8" customHeight="1">
      <c r="B330" s="121"/>
      <c r="D330" s="122" t="s">
        <v>78</v>
      </c>
      <c r="E330" s="131" t="s">
        <v>344</v>
      </c>
      <c r="F330" s="131" t="s">
        <v>345</v>
      </c>
      <c r="I330" s="124"/>
      <c r="J330" s="132">
        <f>BK330</f>
        <v>0</v>
      </c>
      <c r="L330" s="121"/>
      <c r="M330" s="126"/>
      <c r="P330" s="127">
        <f>P331</f>
        <v>0</v>
      </c>
      <c r="R330" s="127">
        <f>R331</f>
        <v>0</v>
      </c>
      <c r="T330" s="128">
        <f>T331</f>
        <v>0</v>
      </c>
      <c r="AR330" s="122" t="s">
        <v>87</v>
      </c>
      <c r="AT330" s="129" t="s">
        <v>78</v>
      </c>
      <c r="AU330" s="129" t="s">
        <v>87</v>
      </c>
      <c r="AY330" s="122" t="s">
        <v>185</v>
      </c>
      <c r="BK330" s="130">
        <f>BK331</f>
        <v>0</v>
      </c>
    </row>
    <row r="331" spans="2:65" s="1" customFormat="1" ht="24.15" customHeight="1">
      <c r="B331" s="31"/>
      <c r="C331" s="133" t="s">
        <v>796</v>
      </c>
      <c r="D331" s="133" t="s">
        <v>187</v>
      </c>
      <c r="E331" s="134" t="s">
        <v>347</v>
      </c>
      <c r="F331" s="135" t="s">
        <v>348</v>
      </c>
      <c r="G331" s="136" t="s">
        <v>323</v>
      </c>
      <c r="H331" s="137">
        <v>361.46800000000002</v>
      </c>
      <c r="I331" s="138"/>
      <c r="J331" s="139">
        <f>ROUND(I331*H331,2)</f>
        <v>0</v>
      </c>
      <c r="K331" s="140"/>
      <c r="L331" s="31"/>
      <c r="M331" s="141" t="s">
        <v>1</v>
      </c>
      <c r="N331" s="142" t="s">
        <v>44</v>
      </c>
      <c r="P331" s="143">
        <f>O331*H331</f>
        <v>0</v>
      </c>
      <c r="Q331" s="143">
        <v>0</v>
      </c>
      <c r="R331" s="143">
        <f>Q331*H331</f>
        <v>0</v>
      </c>
      <c r="S331" s="143">
        <v>0</v>
      </c>
      <c r="T331" s="144">
        <f>S331*H331</f>
        <v>0</v>
      </c>
      <c r="AR331" s="145" t="s">
        <v>191</v>
      </c>
      <c r="AT331" s="145" t="s">
        <v>187</v>
      </c>
      <c r="AU331" s="145" t="s">
        <v>89</v>
      </c>
      <c r="AY331" s="16" t="s">
        <v>185</v>
      </c>
      <c r="BE331" s="146">
        <f>IF(N331="základní",J331,0)</f>
        <v>0</v>
      </c>
      <c r="BF331" s="146">
        <f>IF(N331="snížená",J331,0)</f>
        <v>0</v>
      </c>
      <c r="BG331" s="146">
        <f>IF(N331="zákl. přenesená",J331,0)</f>
        <v>0</v>
      </c>
      <c r="BH331" s="146">
        <f>IF(N331="sníž. přenesená",J331,0)</f>
        <v>0</v>
      </c>
      <c r="BI331" s="146">
        <f>IF(N331="nulová",J331,0)</f>
        <v>0</v>
      </c>
      <c r="BJ331" s="16" t="s">
        <v>87</v>
      </c>
      <c r="BK331" s="146">
        <f>ROUND(I331*H331,2)</f>
        <v>0</v>
      </c>
      <c r="BL331" s="16" t="s">
        <v>191</v>
      </c>
      <c r="BM331" s="145" t="s">
        <v>797</v>
      </c>
    </row>
    <row r="332" spans="2:65" s="11" customFormat="1" ht="25.95" customHeight="1">
      <c r="B332" s="121"/>
      <c r="D332" s="122" t="s">
        <v>78</v>
      </c>
      <c r="E332" s="123" t="s">
        <v>350</v>
      </c>
      <c r="F332" s="123" t="s">
        <v>351</v>
      </c>
      <c r="I332" s="124"/>
      <c r="J332" s="125">
        <f>BK332</f>
        <v>0</v>
      </c>
      <c r="L332" s="121"/>
      <c r="M332" s="126"/>
      <c r="P332" s="127">
        <f>P333+P359</f>
        <v>0</v>
      </c>
      <c r="R332" s="127">
        <f>R333+R359</f>
        <v>0.84013551999999991</v>
      </c>
      <c r="T332" s="128">
        <f>T333+T359</f>
        <v>0</v>
      </c>
      <c r="AR332" s="122" t="s">
        <v>89</v>
      </c>
      <c r="AT332" s="129" t="s">
        <v>78</v>
      </c>
      <c r="AU332" s="129" t="s">
        <v>79</v>
      </c>
      <c r="AY332" s="122" t="s">
        <v>185</v>
      </c>
      <c r="BK332" s="130">
        <f>BK333+BK359</f>
        <v>0</v>
      </c>
    </row>
    <row r="333" spans="2:65" s="11" customFormat="1" ht="22.8" customHeight="1">
      <c r="B333" s="121"/>
      <c r="D333" s="122" t="s">
        <v>78</v>
      </c>
      <c r="E333" s="131" t="s">
        <v>352</v>
      </c>
      <c r="F333" s="131" t="s">
        <v>353</v>
      </c>
      <c r="I333" s="124"/>
      <c r="J333" s="132">
        <f>BK333</f>
        <v>0</v>
      </c>
      <c r="L333" s="121"/>
      <c r="M333" s="126"/>
      <c r="P333" s="127">
        <f>SUM(P334:P358)</f>
        <v>0</v>
      </c>
      <c r="R333" s="127">
        <f>SUM(R334:R358)</f>
        <v>0.84013551999999991</v>
      </c>
      <c r="T333" s="128">
        <f>SUM(T334:T358)</f>
        <v>0</v>
      </c>
      <c r="AR333" s="122" t="s">
        <v>89</v>
      </c>
      <c r="AT333" s="129" t="s">
        <v>78</v>
      </c>
      <c r="AU333" s="129" t="s">
        <v>87</v>
      </c>
      <c r="AY333" s="122" t="s">
        <v>185</v>
      </c>
      <c r="BK333" s="130">
        <f>SUM(BK334:BK358)</f>
        <v>0</v>
      </c>
    </row>
    <row r="334" spans="2:65" s="1" customFormat="1" ht="24.15" customHeight="1">
      <c r="B334" s="31"/>
      <c r="C334" s="133" t="s">
        <v>798</v>
      </c>
      <c r="D334" s="133" t="s">
        <v>187</v>
      </c>
      <c r="E334" s="134" t="s">
        <v>799</v>
      </c>
      <c r="F334" s="135" t="s">
        <v>800</v>
      </c>
      <c r="G334" s="136" t="s">
        <v>190</v>
      </c>
      <c r="H334" s="137">
        <v>95.444999999999993</v>
      </c>
      <c r="I334" s="138"/>
      <c r="J334" s="139">
        <f>ROUND(I334*H334,2)</f>
        <v>0</v>
      </c>
      <c r="K334" s="140"/>
      <c r="L334" s="31"/>
      <c r="M334" s="141" t="s">
        <v>1</v>
      </c>
      <c r="N334" s="142" t="s">
        <v>44</v>
      </c>
      <c r="P334" s="143">
        <f>O334*H334</f>
        <v>0</v>
      </c>
      <c r="Q334" s="143">
        <v>0</v>
      </c>
      <c r="R334" s="143">
        <f>Q334*H334</f>
        <v>0</v>
      </c>
      <c r="S334" s="143">
        <v>0</v>
      </c>
      <c r="T334" s="144">
        <f>S334*H334</f>
        <v>0</v>
      </c>
      <c r="AR334" s="145" t="s">
        <v>264</v>
      </c>
      <c r="AT334" s="145" t="s">
        <v>187</v>
      </c>
      <c r="AU334" s="145" t="s">
        <v>89</v>
      </c>
      <c r="AY334" s="16" t="s">
        <v>185</v>
      </c>
      <c r="BE334" s="146">
        <f>IF(N334="základní",J334,0)</f>
        <v>0</v>
      </c>
      <c r="BF334" s="146">
        <f>IF(N334="snížená",J334,0)</f>
        <v>0</v>
      </c>
      <c r="BG334" s="146">
        <f>IF(N334="zákl. přenesená",J334,0)</f>
        <v>0</v>
      </c>
      <c r="BH334" s="146">
        <f>IF(N334="sníž. přenesená",J334,0)</f>
        <v>0</v>
      </c>
      <c r="BI334" s="146">
        <f>IF(N334="nulová",J334,0)</f>
        <v>0</v>
      </c>
      <c r="BJ334" s="16" t="s">
        <v>87</v>
      </c>
      <c r="BK334" s="146">
        <f>ROUND(I334*H334,2)</f>
        <v>0</v>
      </c>
      <c r="BL334" s="16" t="s">
        <v>264</v>
      </c>
      <c r="BM334" s="145" t="s">
        <v>801</v>
      </c>
    </row>
    <row r="335" spans="2:65" s="12" customFormat="1" ht="10.199999999999999">
      <c r="B335" s="147"/>
      <c r="D335" s="148" t="s">
        <v>193</v>
      </c>
      <c r="E335" s="149" t="s">
        <v>1</v>
      </c>
      <c r="F335" s="150" t="s">
        <v>194</v>
      </c>
      <c r="H335" s="149" t="s">
        <v>1</v>
      </c>
      <c r="I335" s="151"/>
      <c r="L335" s="147"/>
      <c r="M335" s="152"/>
      <c r="T335" s="153"/>
      <c r="AT335" s="149" t="s">
        <v>193</v>
      </c>
      <c r="AU335" s="149" t="s">
        <v>89</v>
      </c>
      <c r="AV335" s="12" t="s">
        <v>87</v>
      </c>
      <c r="AW335" s="12" t="s">
        <v>34</v>
      </c>
      <c r="AX335" s="12" t="s">
        <v>79</v>
      </c>
      <c r="AY335" s="149" t="s">
        <v>185</v>
      </c>
    </row>
    <row r="336" spans="2:65" s="12" customFormat="1" ht="10.199999999999999">
      <c r="B336" s="147"/>
      <c r="D336" s="148" t="s">
        <v>193</v>
      </c>
      <c r="E336" s="149" t="s">
        <v>1</v>
      </c>
      <c r="F336" s="150" t="s">
        <v>509</v>
      </c>
      <c r="H336" s="149" t="s">
        <v>1</v>
      </c>
      <c r="I336" s="151"/>
      <c r="L336" s="147"/>
      <c r="M336" s="152"/>
      <c r="T336" s="153"/>
      <c r="AT336" s="149" t="s">
        <v>193</v>
      </c>
      <c r="AU336" s="149" t="s">
        <v>89</v>
      </c>
      <c r="AV336" s="12" t="s">
        <v>87</v>
      </c>
      <c r="AW336" s="12" t="s">
        <v>34</v>
      </c>
      <c r="AX336" s="12" t="s">
        <v>79</v>
      </c>
      <c r="AY336" s="149" t="s">
        <v>185</v>
      </c>
    </row>
    <row r="337" spans="2:65" s="13" customFormat="1" ht="10.199999999999999">
      <c r="B337" s="154"/>
      <c r="D337" s="148" t="s">
        <v>193</v>
      </c>
      <c r="E337" s="155" t="s">
        <v>1</v>
      </c>
      <c r="F337" s="156" t="s">
        <v>398</v>
      </c>
      <c r="H337" s="157">
        <v>95.444999999999993</v>
      </c>
      <c r="I337" s="158"/>
      <c r="L337" s="154"/>
      <c r="M337" s="159"/>
      <c r="T337" s="160"/>
      <c r="AT337" s="155" t="s">
        <v>193</v>
      </c>
      <c r="AU337" s="155" t="s">
        <v>89</v>
      </c>
      <c r="AV337" s="13" t="s">
        <v>89</v>
      </c>
      <c r="AW337" s="13" t="s">
        <v>34</v>
      </c>
      <c r="AX337" s="13" t="s">
        <v>87</v>
      </c>
      <c r="AY337" s="155" t="s">
        <v>185</v>
      </c>
    </row>
    <row r="338" spans="2:65" s="1" customFormat="1" ht="16.5" customHeight="1">
      <c r="B338" s="31"/>
      <c r="C338" s="161" t="s">
        <v>802</v>
      </c>
      <c r="D338" s="161" t="s">
        <v>247</v>
      </c>
      <c r="E338" s="162" t="s">
        <v>803</v>
      </c>
      <c r="F338" s="163" t="s">
        <v>804</v>
      </c>
      <c r="G338" s="164" t="s">
        <v>323</v>
      </c>
      <c r="H338" s="165">
        <v>3.2000000000000001E-2</v>
      </c>
      <c r="I338" s="166"/>
      <c r="J338" s="167">
        <f>ROUND(I338*H338,2)</f>
        <v>0</v>
      </c>
      <c r="K338" s="168"/>
      <c r="L338" s="169"/>
      <c r="M338" s="170" t="s">
        <v>1</v>
      </c>
      <c r="N338" s="171" t="s">
        <v>44</v>
      </c>
      <c r="P338" s="143">
        <f>O338*H338</f>
        <v>0</v>
      </c>
      <c r="Q338" s="143">
        <v>1</v>
      </c>
      <c r="R338" s="143">
        <f>Q338*H338</f>
        <v>3.2000000000000001E-2</v>
      </c>
      <c r="S338" s="143">
        <v>0</v>
      </c>
      <c r="T338" s="144">
        <f>S338*H338</f>
        <v>0</v>
      </c>
      <c r="AR338" s="145" t="s">
        <v>354</v>
      </c>
      <c r="AT338" s="145" t="s">
        <v>247</v>
      </c>
      <c r="AU338" s="145" t="s">
        <v>89</v>
      </c>
      <c r="AY338" s="16" t="s">
        <v>185</v>
      </c>
      <c r="BE338" s="146">
        <f>IF(N338="základní",J338,0)</f>
        <v>0</v>
      </c>
      <c r="BF338" s="146">
        <f>IF(N338="snížená",J338,0)</f>
        <v>0</v>
      </c>
      <c r="BG338" s="146">
        <f>IF(N338="zákl. přenesená",J338,0)</f>
        <v>0</v>
      </c>
      <c r="BH338" s="146">
        <f>IF(N338="sníž. přenesená",J338,0)</f>
        <v>0</v>
      </c>
      <c r="BI338" s="146">
        <f>IF(N338="nulová",J338,0)</f>
        <v>0</v>
      </c>
      <c r="BJ338" s="16" t="s">
        <v>87</v>
      </c>
      <c r="BK338" s="146">
        <f>ROUND(I338*H338,2)</f>
        <v>0</v>
      </c>
      <c r="BL338" s="16" t="s">
        <v>264</v>
      </c>
      <c r="BM338" s="145" t="s">
        <v>805</v>
      </c>
    </row>
    <row r="339" spans="2:65" s="1" customFormat="1" ht="19.2">
      <c r="B339" s="31"/>
      <c r="D339" s="148" t="s">
        <v>296</v>
      </c>
      <c r="F339" s="172" t="s">
        <v>806</v>
      </c>
      <c r="I339" s="173"/>
      <c r="L339" s="31"/>
      <c r="M339" s="174"/>
      <c r="T339" s="55"/>
      <c r="AT339" s="16" t="s">
        <v>296</v>
      </c>
      <c r="AU339" s="16" t="s">
        <v>89</v>
      </c>
    </row>
    <row r="340" spans="2:65" s="13" customFormat="1" ht="10.199999999999999">
      <c r="B340" s="154"/>
      <c r="D340" s="148" t="s">
        <v>193</v>
      </c>
      <c r="F340" s="156" t="s">
        <v>807</v>
      </c>
      <c r="H340" s="157">
        <v>3.2000000000000001E-2</v>
      </c>
      <c r="I340" s="158"/>
      <c r="L340" s="154"/>
      <c r="M340" s="159"/>
      <c r="T340" s="160"/>
      <c r="AT340" s="155" t="s">
        <v>193</v>
      </c>
      <c r="AU340" s="155" t="s">
        <v>89</v>
      </c>
      <c r="AV340" s="13" t="s">
        <v>89</v>
      </c>
      <c r="AW340" s="13" t="s">
        <v>4</v>
      </c>
      <c r="AX340" s="13" t="s">
        <v>87</v>
      </c>
      <c r="AY340" s="155" t="s">
        <v>185</v>
      </c>
    </row>
    <row r="341" spans="2:65" s="1" customFormat="1" ht="24.15" customHeight="1">
      <c r="B341" s="31"/>
      <c r="C341" s="133" t="s">
        <v>808</v>
      </c>
      <c r="D341" s="133" t="s">
        <v>187</v>
      </c>
      <c r="E341" s="134" t="s">
        <v>809</v>
      </c>
      <c r="F341" s="135" t="s">
        <v>810</v>
      </c>
      <c r="G341" s="136" t="s">
        <v>190</v>
      </c>
      <c r="H341" s="137">
        <v>95.444999999999993</v>
      </c>
      <c r="I341" s="138"/>
      <c r="J341" s="139">
        <f>ROUND(I341*H341,2)</f>
        <v>0</v>
      </c>
      <c r="K341" s="140"/>
      <c r="L341" s="31"/>
      <c r="M341" s="141" t="s">
        <v>1</v>
      </c>
      <c r="N341" s="142" t="s">
        <v>44</v>
      </c>
      <c r="P341" s="143">
        <f>O341*H341</f>
        <v>0</v>
      </c>
      <c r="Q341" s="143">
        <v>4.0000000000000002E-4</v>
      </c>
      <c r="R341" s="143">
        <f>Q341*H341</f>
        <v>3.8177999999999997E-2</v>
      </c>
      <c r="S341" s="143">
        <v>0</v>
      </c>
      <c r="T341" s="144">
        <f>S341*H341</f>
        <v>0</v>
      </c>
      <c r="AR341" s="145" t="s">
        <v>264</v>
      </c>
      <c r="AT341" s="145" t="s">
        <v>187</v>
      </c>
      <c r="AU341" s="145" t="s">
        <v>89</v>
      </c>
      <c r="AY341" s="16" t="s">
        <v>185</v>
      </c>
      <c r="BE341" s="146">
        <f>IF(N341="základní",J341,0)</f>
        <v>0</v>
      </c>
      <c r="BF341" s="146">
        <f>IF(N341="snížená",J341,0)</f>
        <v>0</v>
      </c>
      <c r="BG341" s="146">
        <f>IF(N341="zákl. přenesená",J341,0)</f>
        <v>0</v>
      </c>
      <c r="BH341" s="146">
        <f>IF(N341="sníž. přenesená",J341,0)</f>
        <v>0</v>
      </c>
      <c r="BI341" s="146">
        <f>IF(N341="nulová",J341,0)</f>
        <v>0</v>
      </c>
      <c r="BJ341" s="16" t="s">
        <v>87</v>
      </c>
      <c r="BK341" s="146">
        <f>ROUND(I341*H341,2)</f>
        <v>0</v>
      </c>
      <c r="BL341" s="16" t="s">
        <v>264</v>
      </c>
      <c r="BM341" s="145" t="s">
        <v>811</v>
      </c>
    </row>
    <row r="342" spans="2:65" s="12" customFormat="1" ht="10.199999999999999">
      <c r="B342" s="147"/>
      <c r="D342" s="148" t="s">
        <v>193</v>
      </c>
      <c r="E342" s="149" t="s">
        <v>1</v>
      </c>
      <c r="F342" s="150" t="s">
        <v>194</v>
      </c>
      <c r="H342" s="149" t="s">
        <v>1</v>
      </c>
      <c r="I342" s="151"/>
      <c r="L342" s="147"/>
      <c r="M342" s="152"/>
      <c r="T342" s="153"/>
      <c r="AT342" s="149" t="s">
        <v>193</v>
      </c>
      <c r="AU342" s="149" t="s">
        <v>89</v>
      </c>
      <c r="AV342" s="12" t="s">
        <v>87</v>
      </c>
      <c r="AW342" s="12" t="s">
        <v>34</v>
      </c>
      <c r="AX342" s="12" t="s">
        <v>79</v>
      </c>
      <c r="AY342" s="149" t="s">
        <v>185</v>
      </c>
    </row>
    <row r="343" spans="2:65" s="12" customFormat="1" ht="10.199999999999999">
      <c r="B343" s="147"/>
      <c r="D343" s="148" t="s">
        <v>193</v>
      </c>
      <c r="E343" s="149" t="s">
        <v>1</v>
      </c>
      <c r="F343" s="150" t="s">
        <v>509</v>
      </c>
      <c r="H343" s="149" t="s">
        <v>1</v>
      </c>
      <c r="I343" s="151"/>
      <c r="L343" s="147"/>
      <c r="M343" s="152"/>
      <c r="T343" s="153"/>
      <c r="AT343" s="149" t="s">
        <v>193</v>
      </c>
      <c r="AU343" s="149" t="s">
        <v>89</v>
      </c>
      <c r="AV343" s="12" t="s">
        <v>87</v>
      </c>
      <c r="AW343" s="12" t="s">
        <v>34</v>
      </c>
      <c r="AX343" s="12" t="s">
        <v>79</v>
      </c>
      <c r="AY343" s="149" t="s">
        <v>185</v>
      </c>
    </row>
    <row r="344" spans="2:65" s="13" customFormat="1" ht="10.199999999999999">
      <c r="B344" s="154"/>
      <c r="D344" s="148" t="s">
        <v>193</v>
      </c>
      <c r="E344" s="155" t="s">
        <v>1</v>
      </c>
      <c r="F344" s="156" t="s">
        <v>398</v>
      </c>
      <c r="H344" s="157">
        <v>95.444999999999993</v>
      </c>
      <c r="I344" s="158"/>
      <c r="L344" s="154"/>
      <c r="M344" s="159"/>
      <c r="T344" s="160"/>
      <c r="AT344" s="155" t="s">
        <v>193</v>
      </c>
      <c r="AU344" s="155" t="s">
        <v>89</v>
      </c>
      <c r="AV344" s="13" t="s">
        <v>89</v>
      </c>
      <c r="AW344" s="13" t="s">
        <v>34</v>
      </c>
      <c r="AX344" s="13" t="s">
        <v>87</v>
      </c>
      <c r="AY344" s="155" t="s">
        <v>185</v>
      </c>
    </row>
    <row r="345" spans="2:65" s="1" customFormat="1" ht="44.25" customHeight="1">
      <c r="B345" s="31"/>
      <c r="C345" s="161" t="s">
        <v>812</v>
      </c>
      <c r="D345" s="161" t="s">
        <v>247</v>
      </c>
      <c r="E345" s="162" t="s">
        <v>813</v>
      </c>
      <c r="F345" s="163" t="s">
        <v>814</v>
      </c>
      <c r="G345" s="164" t="s">
        <v>190</v>
      </c>
      <c r="H345" s="165">
        <v>116.538</v>
      </c>
      <c r="I345" s="166"/>
      <c r="J345" s="167">
        <f>ROUND(I345*H345,2)</f>
        <v>0</v>
      </c>
      <c r="K345" s="168"/>
      <c r="L345" s="169"/>
      <c r="M345" s="170" t="s">
        <v>1</v>
      </c>
      <c r="N345" s="171" t="s">
        <v>44</v>
      </c>
      <c r="P345" s="143">
        <f>O345*H345</f>
        <v>0</v>
      </c>
      <c r="Q345" s="143">
        <v>5.4000000000000003E-3</v>
      </c>
      <c r="R345" s="143">
        <f>Q345*H345</f>
        <v>0.62930520000000001</v>
      </c>
      <c r="S345" s="143">
        <v>0</v>
      </c>
      <c r="T345" s="144">
        <f>S345*H345</f>
        <v>0</v>
      </c>
      <c r="AR345" s="145" t="s">
        <v>354</v>
      </c>
      <c r="AT345" s="145" t="s">
        <v>247</v>
      </c>
      <c r="AU345" s="145" t="s">
        <v>89</v>
      </c>
      <c r="AY345" s="16" t="s">
        <v>185</v>
      </c>
      <c r="BE345" s="146">
        <f>IF(N345="základní",J345,0)</f>
        <v>0</v>
      </c>
      <c r="BF345" s="146">
        <f>IF(N345="snížená",J345,0)</f>
        <v>0</v>
      </c>
      <c r="BG345" s="146">
        <f>IF(N345="zákl. přenesená",J345,0)</f>
        <v>0</v>
      </c>
      <c r="BH345" s="146">
        <f>IF(N345="sníž. přenesená",J345,0)</f>
        <v>0</v>
      </c>
      <c r="BI345" s="146">
        <f>IF(N345="nulová",J345,0)</f>
        <v>0</v>
      </c>
      <c r="BJ345" s="16" t="s">
        <v>87</v>
      </c>
      <c r="BK345" s="146">
        <f>ROUND(I345*H345,2)</f>
        <v>0</v>
      </c>
      <c r="BL345" s="16" t="s">
        <v>264</v>
      </c>
      <c r="BM345" s="145" t="s">
        <v>815</v>
      </c>
    </row>
    <row r="346" spans="2:65" s="13" customFormat="1" ht="10.199999999999999">
      <c r="B346" s="154"/>
      <c r="D346" s="148" t="s">
        <v>193</v>
      </c>
      <c r="F346" s="156" t="s">
        <v>816</v>
      </c>
      <c r="H346" s="157">
        <v>116.538</v>
      </c>
      <c r="I346" s="158"/>
      <c r="L346" s="154"/>
      <c r="M346" s="159"/>
      <c r="T346" s="160"/>
      <c r="AT346" s="155" t="s">
        <v>193</v>
      </c>
      <c r="AU346" s="155" t="s">
        <v>89</v>
      </c>
      <c r="AV346" s="13" t="s">
        <v>89</v>
      </c>
      <c r="AW346" s="13" t="s">
        <v>4</v>
      </c>
      <c r="AX346" s="13" t="s">
        <v>87</v>
      </c>
      <c r="AY346" s="155" t="s">
        <v>185</v>
      </c>
    </row>
    <row r="347" spans="2:65" s="1" customFormat="1" ht="24.15" customHeight="1">
      <c r="B347" s="31"/>
      <c r="C347" s="133" t="s">
        <v>817</v>
      </c>
      <c r="D347" s="133" t="s">
        <v>187</v>
      </c>
      <c r="E347" s="134" t="s">
        <v>355</v>
      </c>
      <c r="F347" s="135" t="s">
        <v>356</v>
      </c>
      <c r="G347" s="136" t="s">
        <v>190</v>
      </c>
      <c r="H347" s="137">
        <v>162.37799999999999</v>
      </c>
      <c r="I347" s="138"/>
      <c r="J347" s="139">
        <f>ROUND(I347*H347,2)</f>
        <v>0</v>
      </c>
      <c r="K347" s="140"/>
      <c r="L347" s="31"/>
      <c r="M347" s="141" t="s">
        <v>1</v>
      </c>
      <c r="N347" s="142" t="s">
        <v>44</v>
      </c>
      <c r="P347" s="143">
        <f>O347*H347</f>
        <v>0</v>
      </c>
      <c r="Q347" s="143">
        <v>4.0000000000000003E-5</v>
      </c>
      <c r="R347" s="143">
        <f>Q347*H347</f>
        <v>6.4951200000000001E-3</v>
      </c>
      <c r="S347" s="143">
        <v>0</v>
      </c>
      <c r="T347" s="144">
        <f>S347*H347</f>
        <v>0</v>
      </c>
      <c r="AR347" s="145" t="s">
        <v>264</v>
      </c>
      <c r="AT347" s="145" t="s">
        <v>187</v>
      </c>
      <c r="AU347" s="145" t="s">
        <v>89</v>
      </c>
      <c r="AY347" s="16" t="s">
        <v>185</v>
      </c>
      <c r="BE347" s="146">
        <f>IF(N347="základní",J347,0)</f>
        <v>0</v>
      </c>
      <c r="BF347" s="146">
        <f>IF(N347="snížená",J347,0)</f>
        <v>0</v>
      </c>
      <c r="BG347" s="146">
        <f>IF(N347="zákl. přenesená",J347,0)</f>
        <v>0</v>
      </c>
      <c r="BH347" s="146">
        <f>IF(N347="sníž. přenesená",J347,0)</f>
        <v>0</v>
      </c>
      <c r="BI347" s="146">
        <f>IF(N347="nulová",J347,0)</f>
        <v>0</v>
      </c>
      <c r="BJ347" s="16" t="s">
        <v>87</v>
      </c>
      <c r="BK347" s="146">
        <f>ROUND(I347*H347,2)</f>
        <v>0</v>
      </c>
      <c r="BL347" s="16" t="s">
        <v>264</v>
      </c>
      <c r="BM347" s="145" t="s">
        <v>818</v>
      </c>
    </row>
    <row r="348" spans="2:65" s="12" customFormat="1" ht="10.199999999999999">
      <c r="B348" s="147"/>
      <c r="D348" s="148" t="s">
        <v>193</v>
      </c>
      <c r="E348" s="149" t="s">
        <v>1</v>
      </c>
      <c r="F348" s="150" t="s">
        <v>194</v>
      </c>
      <c r="H348" s="149" t="s">
        <v>1</v>
      </c>
      <c r="I348" s="151"/>
      <c r="L348" s="147"/>
      <c r="M348" s="152"/>
      <c r="T348" s="153"/>
      <c r="AT348" s="149" t="s">
        <v>193</v>
      </c>
      <c r="AU348" s="149" t="s">
        <v>89</v>
      </c>
      <c r="AV348" s="12" t="s">
        <v>87</v>
      </c>
      <c r="AW348" s="12" t="s">
        <v>34</v>
      </c>
      <c r="AX348" s="12" t="s">
        <v>79</v>
      </c>
      <c r="AY348" s="149" t="s">
        <v>185</v>
      </c>
    </row>
    <row r="349" spans="2:65" s="12" customFormat="1" ht="20.399999999999999">
      <c r="B349" s="147"/>
      <c r="D349" s="148" t="s">
        <v>193</v>
      </c>
      <c r="E349" s="149" t="s">
        <v>1</v>
      </c>
      <c r="F349" s="150" t="s">
        <v>819</v>
      </c>
      <c r="H349" s="149" t="s">
        <v>1</v>
      </c>
      <c r="I349" s="151"/>
      <c r="L349" s="147"/>
      <c r="M349" s="152"/>
      <c r="T349" s="153"/>
      <c r="AT349" s="149" t="s">
        <v>193</v>
      </c>
      <c r="AU349" s="149" t="s">
        <v>89</v>
      </c>
      <c r="AV349" s="12" t="s">
        <v>87</v>
      </c>
      <c r="AW349" s="12" t="s">
        <v>34</v>
      </c>
      <c r="AX349" s="12" t="s">
        <v>79</v>
      </c>
      <c r="AY349" s="149" t="s">
        <v>185</v>
      </c>
    </row>
    <row r="350" spans="2:65" s="13" customFormat="1" ht="10.199999999999999">
      <c r="B350" s="154"/>
      <c r="D350" s="148" t="s">
        <v>193</v>
      </c>
      <c r="E350" s="155" t="s">
        <v>1</v>
      </c>
      <c r="F350" s="156" t="s">
        <v>395</v>
      </c>
      <c r="H350" s="157">
        <v>162.37799999999999</v>
      </c>
      <c r="I350" s="158"/>
      <c r="L350" s="154"/>
      <c r="M350" s="159"/>
      <c r="T350" s="160"/>
      <c r="AT350" s="155" t="s">
        <v>193</v>
      </c>
      <c r="AU350" s="155" t="s">
        <v>89</v>
      </c>
      <c r="AV350" s="13" t="s">
        <v>89</v>
      </c>
      <c r="AW350" s="13" t="s">
        <v>34</v>
      </c>
      <c r="AX350" s="13" t="s">
        <v>87</v>
      </c>
      <c r="AY350" s="155" t="s">
        <v>185</v>
      </c>
    </row>
    <row r="351" spans="2:65" s="1" customFormat="1" ht="24.15" customHeight="1">
      <c r="B351" s="31"/>
      <c r="C351" s="161" t="s">
        <v>820</v>
      </c>
      <c r="D351" s="161" t="s">
        <v>247</v>
      </c>
      <c r="E351" s="162" t="s">
        <v>360</v>
      </c>
      <c r="F351" s="163" t="s">
        <v>361</v>
      </c>
      <c r="G351" s="164" t="s">
        <v>190</v>
      </c>
      <c r="H351" s="165">
        <v>198.26400000000001</v>
      </c>
      <c r="I351" s="166"/>
      <c r="J351" s="167">
        <f>ROUND(I351*H351,2)</f>
        <v>0</v>
      </c>
      <c r="K351" s="168"/>
      <c r="L351" s="169"/>
      <c r="M351" s="170" t="s">
        <v>1</v>
      </c>
      <c r="N351" s="171" t="s">
        <v>44</v>
      </c>
      <c r="P351" s="143">
        <f>O351*H351</f>
        <v>0</v>
      </c>
      <c r="Q351" s="143">
        <v>2.9999999999999997E-4</v>
      </c>
      <c r="R351" s="143">
        <f>Q351*H351</f>
        <v>5.9479199999999996E-2</v>
      </c>
      <c r="S351" s="143">
        <v>0</v>
      </c>
      <c r="T351" s="144">
        <f>S351*H351</f>
        <v>0</v>
      </c>
      <c r="AR351" s="145" t="s">
        <v>354</v>
      </c>
      <c r="AT351" s="145" t="s">
        <v>247</v>
      </c>
      <c r="AU351" s="145" t="s">
        <v>89</v>
      </c>
      <c r="AY351" s="16" t="s">
        <v>185</v>
      </c>
      <c r="BE351" s="146">
        <f>IF(N351="základní",J351,0)</f>
        <v>0</v>
      </c>
      <c r="BF351" s="146">
        <f>IF(N351="snížená",J351,0)</f>
        <v>0</v>
      </c>
      <c r="BG351" s="146">
        <f>IF(N351="zákl. přenesená",J351,0)</f>
        <v>0</v>
      </c>
      <c r="BH351" s="146">
        <f>IF(N351="sníž. přenesená",J351,0)</f>
        <v>0</v>
      </c>
      <c r="BI351" s="146">
        <f>IF(N351="nulová",J351,0)</f>
        <v>0</v>
      </c>
      <c r="BJ351" s="16" t="s">
        <v>87</v>
      </c>
      <c r="BK351" s="146">
        <f>ROUND(I351*H351,2)</f>
        <v>0</v>
      </c>
      <c r="BL351" s="16" t="s">
        <v>264</v>
      </c>
      <c r="BM351" s="145" t="s">
        <v>821</v>
      </c>
    </row>
    <row r="352" spans="2:65" s="13" customFormat="1" ht="10.199999999999999">
      <c r="B352" s="154"/>
      <c r="D352" s="148" t="s">
        <v>193</v>
      </c>
      <c r="F352" s="156" t="s">
        <v>822</v>
      </c>
      <c r="H352" s="157">
        <v>198.26400000000001</v>
      </c>
      <c r="I352" s="158"/>
      <c r="L352" s="154"/>
      <c r="M352" s="159"/>
      <c r="T352" s="160"/>
      <c r="AT352" s="155" t="s">
        <v>193</v>
      </c>
      <c r="AU352" s="155" t="s">
        <v>89</v>
      </c>
      <c r="AV352" s="13" t="s">
        <v>89</v>
      </c>
      <c r="AW352" s="13" t="s">
        <v>4</v>
      </c>
      <c r="AX352" s="13" t="s">
        <v>87</v>
      </c>
      <c r="AY352" s="155" t="s">
        <v>185</v>
      </c>
    </row>
    <row r="353" spans="2:65" s="1" customFormat="1" ht="24.15" customHeight="1">
      <c r="B353" s="31"/>
      <c r="C353" s="133" t="s">
        <v>823</v>
      </c>
      <c r="D353" s="133" t="s">
        <v>187</v>
      </c>
      <c r="E353" s="134" t="s">
        <v>824</v>
      </c>
      <c r="F353" s="135" t="s">
        <v>825</v>
      </c>
      <c r="G353" s="136" t="s">
        <v>212</v>
      </c>
      <c r="H353" s="137">
        <v>37.338999999999999</v>
      </c>
      <c r="I353" s="138"/>
      <c r="J353" s="139">
        <f>ROUND(I353*H353,2)</f>
        <v>0</v>
      </c>
      <c r="K353" s="140"/>
      <c r="L353" s="31"/>
      <c r="M353" s="141" t="s">
        <v>1</v>
      </c>
      <c r="N353" s="142" t="s">
        <v>44</v>
      </c>
      <c r="P353" s="143">
        <f>O353*H353</f>
        <v>0</v>
      </c>
      <c r="Q353" s="143">
        <v>1E-3</v>
      </c>
      <c r="R353" s="143">
        <f>Q353*H353</f>
        <v>3.7338999999999997E-2</v>
      </c>
      <c r="S353" s="143">
        <v>0</v>
      </c>
      <c r="T353" s="144">
        <f>S353*H353</f>
        <v>0</v>
      </c>
      <c r="AR353" s="145" t="s">
        <v>264</v>
      </c>
      <c r="AT353" s="145" t="s">
        <v>187</v>
      </c>
      <c r="AU353" s="145" t="s">
        <v>89</v>
      </c>
      <c r="AY353" s="16" t="s">
        <v>185</v>
      </c>
      <c r="BE353" s="146">
        <f>IF(N353="základní",J353,0)</f>
        <v>0</v>
      </c>
      <c r="BF353" s="146">
        <f>IF(N353="snížená",J353,0)</f>
        <v>0</v>
      </c>
      <c r="BG353" s="146">
        <f>IF(N353="zákl. přenesená",J353,0)</f>
        <v>0</v>
      </c>
      <c r="BH353" s="146">
        <f>IF(N353="sníž. přenesená",J353,0)</f>
        <v>0</v>
      </c>
      <c r="BI353" s="146">
        <f>IF(N353="nulová",J353,0)</f>
        <v>0</v>
      </c>
      <c r="BJ353" s="16" t="s">
        <v>87</v>
      </c>
      <c r="BK353" s="146">
        <f>ROUND(I353*H353,2)</f>
        <v>0</v>
      </c>
      <c r="BL353" s="16" t="s">
        <v>264</v>
      </c>
      <c r="BM353" s="145" t="s">
        <v>826</v>
      </c>
    </row>
    <row r="354" spans="2:65" s="12" customFormat="1" ht="10.199999999999999">
      <c r="B354" s="147"/>
      <c r="D354" s="148" t="s">
        <v>193</v>
      </c>
      <c r="E354" s="149" t="s">
        <v>1</v>
      </c>
      <c r="F354" s="150" t="s">
        <v>194</v>
      </c>
      <c r="H354" s="149" t="s">
        <v>1</v>
      </c>
      <c r="I354" s="151"/>
      <c r="L354" s="147"/>
      <c r="M354" s="152"/>
      <c r="T354" s="153"/>
      <c r="AT354" s="149" t="s">
        <v>193</v>
      </c>
      <c r="AU354" s="149" t="s">
        <v>89</v>
      </c>
      <c r="AV354" s="12" t="s">
        <v>87</v>
      </c>
      <c r="AW354" s="12" t="s">
        <v>34</v>
      </c>
      <c r="AX354" s="12" t="s">
        <v>79</v>
      </c>
      <c r="AY354" s="149" t="s">
        <v>185</v>
      </c>
    </row>
    <row r="355" spans="2:65" s="12" customFormat="1" ht="10.199999999999999">
      <c r="B355" s="147"/>
      <c r="D355" s="148" t="s">
        <v>193</v>
      </c>
      <c r="E355" s="149" t="s">
        <v>1</v>
      </c>
      <c r="F355" s="150" t="s">
        <v>827</v>
      </c>
      <c r="H355" s="149" t="s">
        <v>1</v>
      </c>
      <c r="I355" s="151"/>
      <c r="L355" s="147"/>
      <c r="M355" s="152"/>
      <c r="T355" s="153"/>
      <c r="AT355" s="149" t="s">
        <v>193</v>
      </c>
      <c r="AU355" s="149" t="s">
        <v>89</v>
      </c>
      <c r="AV355" s="12" t="s">
        <v>87</v>
      </c>
      <c r="AW355" s="12" t="s">
        <v>34</v>
      </c>
      <c r="AX355" s="12" t="s">
        <v>79</v>
      </c>
      <c r="AY355" s="149" t="s">
        <v>185</v>
      </c>
    </row>
    <row r="356" spans="2:65" s="13" customFormat="1" ht="10.199999999999999">
      <c r="B356" s="154"/>
      <c r="D356" s="148" t="s">
        <v>193</v>
      </c>
      <c r="E356" s="155" t="s">
        <v>1</v>
      </c>
      <c r="F356" s="156" t="s">
        <v>145</v>
      </c>
      <c r="H356" s="157">
        <v>37.338999999999999</v>
      </c>
      <c r="I356" s="158"/>
      <c r="L356" s="154"/>
      <c r="M356" s="159"/>
      <c r="T356" s="160"/>
      <c r="AT356" s="155" t="s">
        <v>193</v>
      </c>
      <c r="AU356" s="155" t="s">
        <v>89</v>
      </c>
      <c r="AV356" s="13" t="s">
        <v>89</v>
      </c>
      <c r="AW356" s="13" t="s">
        <v>34</v>
      </c>
      <c r="AX356" s="13" t="s">
        <v>87</v>
      </c>
      <c r="AY356" s="155" t="s">
        <v>185</v>
      </c>
    </row>
    <row r="357" spans="2:65" s="1" customFormat="1" ht="16.5" customHeight="1">
      <c r="B357" s="31"/>
      <c r="C357" s="161" t="s">
        <v>828</v>
      </c>
      <c r="D357" s="161" t="s">
        <v>247</v>
      </c>
      <c r="E357" s="162" t="s">
        <v>829</v>
      </c>
      <c r="F357" s="163" t="s">
        <v>830</v>
      </c>
      <c r="G357" s="164" t="s">
        <v>212</v>
      </c>
      <c r="H357" s="165">
        <v>37.338999999999999</v>
      </c>
      <c r="I357" s="166"/>
      <c r="J357" s="167">
        <f>ROUND(I357*H357,2)</f>
        <v>0</v>
      </c>
      <c r="K357" s="168"/>
      <c r="L357" s="169"/>
      <c r="M357" s="170" t="s">
        <v>1</v>
      </c>
      <c r="N357" s="171" t="s">
        <v>44</v>
      </c>
      <c r="P357" s="143">
        <f>O357*H357</f>
        <v>0</v>
      </c>
      <c r="Q357" s="143">
        <v>1E-3</v>
      </c>
      <c r="R357" s="143">
        <f>Q357*H357</f>
        <v>3.7338999999999997E-2</v>
      </c>
      <c r="S357" s="143">
        <v>0</v>
      </c>
      <c r="T357" s="144">
        <f>S357*H357</f>
        <v>0</v>
      </c>
      <c r="AR357" s="145" t="s">
        <v>354</v>
      </c>
      <c r="AT357" s="145" t="s">
        <v>247</v>
      </c>
      <c r="AU357" s="145" t="s">
        <v>89</v>
      </c>
      <c r="AY357" s="16" t="s">
        <v>185</v>
      </c>
      <c r="BE357" s="146">
        <f>IF(N357="základní",J357,0)</f>
        <v>0</v>
      </c>
      <c r="BF357" s="146">
        <f>IF(N357="snížená",J357,0)</f>
        <v>0</v>
      </c>
      <c r="BG357" s="146">
        <f>IF(N357="zákl. přenesená",J357,0)</f>
        <v>0</v>
      </c>
      <c r="BH357" s="146">
        <f>IF(N357="sníž. přenesená",J357,0)</f>
        <v>0</v>
      </c>
      <c r="BI357" s="146">
        <f>IF(N357="nulová",J357,0)</f>
        <v>0</v>
      </c>
      <c r="BJ357" s="16" t="s">
        <v>87</v>
      </c>
      <c r="BK357" s="146">
        <f>ROUND(I357*H357,2)</f>
        <v>0</v>
      </c>
      <c r="BL357" s="16" t="s">
        <v>264</v>
      </c>
      <c r="BM357" s="145" t="s">
        <v>831</v>
      </c>
    </row>
    <row r="358" spans="2:65" s="1" customFormat="1" ht="24.15" customHeight="1">
      <c r="B358" s="31"/>
      <c r="C358" s="133" t="s">
        <v>832</v>
      </c>
      <c r="D358" s="133" t="s">
        <v>187</v>
      </c>
      <c r="E358" s="134" t="s">
        <v>365</v>
      </c>
      <c r="F358" s="135" t="s">
        <v>366</v>
      </c>
      <c r="G358" s="136" t="s">
        <v>367</v>
      </c>
      <c r="H358" s="182"/>
      <c r="I358" s="138"/>
      <c r="J358" s="139">
        <f>ROUND(I358*H358,2)</f>
        <v>0</v>
      </c>
      <c r="K358" s="140"/>
      <c r="L358" s="31"/>
      <c r="M358" s="141" t="s">
        <v>1</v>
      </c>
      <c r="N358" s="142" t="s">
        <v>44</v>
      </c>
      <c r="P358" s="143">
        <f>O358*H358</f>
        <v>0</v>
      </c>
      <c r="Q358" s="143">
        <v>0</v>
      </c>
      <c r="R358" s="143">
        <f>Q358*H358</f>
        <v>0</v>
      </c>
      <c r="S358" s="143">
        <v>0</v>
      </c>
      <c r="T358" s="144">
        <f>S358*H358</f>
        <v>0</v>
      </c>
      <c r="AR358" s="145" t="s">
        <v>264</v>
      </c>
      <c r="AT358" s="145" t="s">
        <v>187</v>
      </c>
      <c r="AU358" s="145" t="s">
        <v>89</v>
      </c>
      <c r="AY358" s="16" t="s">
        <v>185</v>
      </c>
      <c r="BE358" s="146">
        <f>IF(N358="základní",J358,0)</f>
        <v>0</v>
      </c>
      <c r="BF358" s="146">
        <f>IF(N358="snížená",J358,0)</f>
        <v>0</v>
      </c>
      <c r="BG358" s="146">
        <f>IF(N358="zákl. přenesená",J358,0)</f>
        <v>0</v>
      </c>
      <c r="BH358" s="146">
        <f>IF(N358="sníž. přenesená",J358,0)</f>
        <v>0</v>
      </c>
      <c r="BI358" s="146">
        <f>IF(N358="nulová",J358,0)</f>
        <v>0</v>
      </c>
      <c r="BJ358" s="16" t="s">
        <v>87</v>
      </c>
      <c r="BK358" s="146">
        <f>ROUND(I358*H358,2)</f>
        <v>0</v>
      </c>
      <c r="BL358" s="16" t="s">
        <v>264</v>
      </c>
      <c r="BM358" s="145" t="s">
        <v>833</v>
      </c>
    </row>
    <row r="359" spans="2:65" s="11" customFormat="1" ht="22.8" customHeight="1">
      <c r="B359" s="121"/>
      <c r="D359" s="122" t="s">
        <v>78</v>
      </c>
      <c r="E359" s="131" t="s">
        <v>834</v>
      </c>
      <c r="F359" s="131" t="s">
        <v>835</v>
      </c>
      <c r="I359" s="124"/>
      <c r="J359" s="132">
        <f>BK359</f>
        <v>0</v>
      </c>
      <c r="L359" s="121"/>
      <c r="M359" s="126"/>
      <c r="P359" s="127">
        <f>SUM(P360:P361)</f>
        <v>0</v>
      </c>
      <c r="R359" s="127">
        <f>SUM(R360:R361)</f>
        <v>0</v>
      </c>
      <c r="T359" s="128">
        <f>SUM(T360:T361)</f>
        <v>0</v>
      </c>
      <c r="AR359" s="122" t="s">
        <v>89</v>
      </c>
      <c r="AT359" s="129" t="s">
        <v>78</v>
      </c>
      <c r="AU359" s="129" t="s">
        <v>87</v>
      </c>
      <c r="AY359" s="122" t="s">
        <v>185</v>
      </c>
      <c r="BK359" s="130">
        <f>SUM(BK360:BK361)</f>
        <v>0</v>
      </c>
    </row>
    <row r="360" spans="2:65" s="1" customFormat="1" ht="24.15" customHeight="1">
      <c r="B360" s="31"/>
      <c r="C360" s="133" t="s">
        <v>836</v>
      </c>
      <c r="D360" s="133" t="s">
        <v>187</v>
      </c>
      <c r="E360" s="134" t="s">
        <v>837</v>
      </c>
      <c r="F360" s="135" t="s">
        <v>838</v>
      </c>
      <c r="G360" s="136" t="s">
        <v>212</v>
      </c>
      <c r="H360" s="137">
        <v>60.2</v>
      </c>
      <c r="I360" s="138"/>
      <c r="J360" s="139">
        <f>ROUND(I360*H360,2)</f>
        <v>0</v>
      </c>
      <c r="K360" s="140"/>
      <c r="L360" s="31"/>
      <c r="M360" s="141" t="s">
        <v>1</v>
      </c>
      <c r="N360" s="142" t="s">
        <v>44</v>
      </c>
      <c r="P360" s="143">
        <f>O360*H360</f>
        <v>0</v>
      </c>
      <c r="Q360" s="143">
        <v>0</v>
      </c>
      <c r="R360" s="143">
        <f>Q360*H360</f>
        <v>0</v>
      </c>
      <c r="S360" s="143">
        <v>0</v>
      </c>
      <c r="T360" s="144">
        <f>S360*H360</f>
        <v>0</v>
      </c>
      <c r="AR360" s="145" t="s">
        <v>264</v>
      </c>
      <c r="AT360" s="145" t="s">
        <v>187</v>
      </c>
      <c r="AU360" s="145" t="s">
        <v>89</v>
      </c>
      <c r="AY360" s="16" t="s">
        <v>185</v>
      </c>
      <c r="BE360" s="146">
        <f>IF(N360="základní",J360,0)</f>
        <v>0</v>
      </c>
      <c r="BF360" s="146">
        <f>IF(N360="snížená",J360,0)</f>
        <v>0</v>
      </c>
      <c r="BG360" s="146">
        <f>IF(N360="zákl. přenesená",J360,0)</f>
        <v>0</v>
      </c>
      <c r="BH360" s="146">
        <f>IF(N360="sníž. přenesená",J360,0)</f>
        <v>0</v>
      </c>
      <c r="BI360" s="146">
        <f>IF(N360="nulová",J360,0)</f>
        <v>0</v>
      </c>
      <c r="BJ360" s="16" t="s">
        <v>87</v>
      </c>
      <c r="BK360" s="146">
        <f>ROUND(I360*H360,2)</f>
        <v>0</v>
      </c>
      <c r="BL360" s="16" t="s">
        <v>264</v>
      </c>
      <c r="BM360" s="145" t="s">
        <v>839</v>
      </c>
    </row>
    <row r="361" spans="2:65" s="13" customFormat="1" ht="10.199999999999999">
      <c r="B361" s="154"/>
      <c r="D361" s="148" t="s">
        <v>193</v>
      </c>
      <c r="E361" s="155" t="s">
        <v>1</v>
      </c>
      <c r="F361" s="156" t="s">
        <v>840</v>
      </c>
      <c r="H361" s="157">
        <v>60.2</v>
      </c>
      <c r="I361" s="158"/>
      <c r="L361" s="154"/>
      <c r="M361" s="188"/>
      <c r="N361" s="189"/>
      <c r="O361" s="189"/>
      <c r="P361" s="189"/>
      <c r="Q361" s="189"/>
      <c r="R361" s="189"/>
      <c r="S361" s="189"/>
      <c r="T361" s="190"/>
      <c r="AT361" s="155" t="s">
        <v>193</v>
      </c>
      <c r="AU361" s="155" t="s">
        <v>89</v>
      </c>
      <c r="AV361" s="13" t="s">
        <v>89</v>
      </c>
      <c r="AW361" s="13" t="s">
        <v>34</v>
      </c>
      <c r="AX361" s="13" t="s">
        <v>87</v>
      </c>
      <c r="AY361" s="155" t="s">
        <v>185</v>
      </c>
    </row>
    <row r="362" spans="2:65" s="1" customFormat="1" ht="6.9" customHeight="1">
      <c r="B362" s="43"/>
      <c r="C362" s="44"/>
      <c r="D362" s="44"/>
      <c r="E362" s="44"/>
      <c r="F362" s="44"/>
      <c r="G362" s="44"/>
      <c r="H362" s="44"/>
      <c r="I362" s="44"/>
      <c r="J362" s="44"/>
      <c r="K362" s="44"/>
      <c r="L362" s="31"/>
    </row>
  </sheetData>
  <sheetProtection algorithmName="SHA-512" hashValue="wtPxW0EHNlNM0wd3h29Xa9P4aD4DsQm9Ts32RHN1K8Rq68p6qoDfgT8lBwOX4+UD2uyS0RERGY0Avnv/gzd73g==" saltValue="eIwPd8Vzf2QXyV+MnvNJP6q14ujIzctHpcb7R4MuDhy3b2VR4x2XssM2liq88/95hePQ+u3Cl+Ny0hnvEdTMyg==" spinCount="100000" sheet="1" objects="1" scenarios="1" formatColumns="0" formatRows="0" autoFilter="0"/>
  <autoFilter ref="C127:K361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2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6" t="s">
        <v>95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" customHeight="1">
      <c r="B4" s="19"/>
      <c r="D4" s="20" t="s">
        <v>109</v>
      </c>
      <c r="L4" s="19"/>
      <c r="M4" s="88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7" t="str">
        <f>'Rekapitulace stavby'!K6</f>
        <v>Revitalizace prostoru před domem služeb Bolatice</v>
      </c>
      <c r="F7" s="238"/>
      <c r="G7" s="238"/>
      <c r="H7" s="238"/>
      <c r="L7" s="19"/>
    </row>
    <row r="8" spans="2:46" s="1" customFormat="1" ht="12" customHeight="1">
      <c r="B8" s="31"/>
      <c r="D8" s="26" t="s">
        <v>122</v>
      </c>
      <c r="L8" s="31"/>
    </row>
    <row r="9" spans="2:46" s="1" customFormat="1" ht="16.5" customHeight="1">
      <c r="B9" s="31"/>
      <c r="E9" s="199" t="s">
        <v>841</v>
      </c>
      <c r="F9" s="239"/>
      <c r="G9" s="239"/>
      <c r="H9" s="239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23. 6. 2023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0" t="str">
        <f>'Rekapitulace stavby'!E14</f>
        <v>Vyplň údaj</v>
      </c>
      <c r="F18" s="221"/>
      <c r="G18" s="221"/>
      <c r="H18" s="221"/>
      <c r="I18" s="26" t="s">
        <v>28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36</v>
      </c>
      <c r="L23" s="31"/>
    </row>
    <row r="24" spans="2:12" s="1" customFormat="1" ht="18" customHeight="1">
      <c r="B24" s="31"/>
      <c r="E24" s="24" t="s">
        <v>37</v>
      </c>
      <c r="I24" s="26" t="s">
        <v>28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9"/>
      <c r="E27" s="226" t="s">
        <v>1</v>
      </c>
      <c r="F27" s="226"/>
      <c r="G27" s="226"/>
      <c r="H27" s="226"/>
      <c r="L27" s="89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39</v>
      </c>
      <c r="J30" s="65">
        <f>ROUND(J125,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" customHeight="1">
      <c r="B33" s="31"/>
      <c r="D33" s="54" t="s">
        <v>43</v>
      </c>
      <c r="E33" s="26" t="s">
        <v>44</v>
      </c>
      <c r="F33" s="91">
        <f>ROUND((SUM(BE125:BE321)),  2)</f>
        <v>0</v>
      </c>
      <c r="I33" s="92">
        <v>0.21</v>
      </c>
      <c r="J33" s="91">
        <f>ROUND(((SUM(BE125:BE321))*I33),  2)</f>
        <v>0</v>
      </c>
      <c r="L33" s="31"/>
    </row>
    <row r="34" spans="2:12" s="1" customFormat="1" ht="14.4" customHeight="1">
      <c r="B34" s="31"/>
      <c r="E34" s="26" t="s">
        <v>45</v>
      </c>
      <c r="F34" s="91">
        <f>ROUND((SUM(BF125:BF321)),  2)</f>
        <v>0</v>
      </c>
      <c r="I34" s="92">
        <v>0.15</v>
      </c>
      <c r="J34" s="91">
        <f>ROUND(((SUM(BF125:BF321))*I34),  2)</f>
        <v>0</v>
      </c>
      <c r="L34" s="31"/>
    </row>
    <row r="35" spans="2:12" s="1" customFormat="1" ht="14.4" hidden="1" customHeight="1">
      <c r="B35" s="31"/>
      <c r="E35" s="26" t="s">
        <v>46</v>
      </c>
      <c r="F35" s="91">
        <f>ROUND((SUM(BG125:BG321)),  2)</f>
        <v>0</v>
      </c>
      <c r="I35" s="92">
        <v>0.21</v>
      </c>
      <c r="J35" s="91">
        <f>0</f>
        <v>0</v>
      </c>
      <c r="L35" s="31"/>
    </row>
    <row r="36" spans="2:12" s="1" customFormat="1" ht="14.4" hidden="1" customHeight="1">
      <c r="B36" s="31"/>
      <c r="E36" s="26" t="s">
        <v>47</v>
      </c>
      <c r="F36" s="91">
        <f>ROUND((SUM(BH125:BH321)),  2)</f>
        <v>0</v>
      </c>
      <c r="I36" s="92">
        <v>0.15</v>
      </c>
      <c r="J36" s="91">
        <f>0</f>
        <v>0</v>
      </c>
      <c r="L36" s="31"/>
    </row>
    <row r="37" spans="2:12" s="1" customFormat="1" ht="14.4" hidden="1" customHeight="1">
      <c r="B37" s="31"/>
      <c r="E37" s="26" t="s">
        <v>48</v>
      </c>
      <c r="F37" s="91">
        <f>ROUND((SUM(BI125:BI321)),  2)</f>
        <v>0</v>
      </c>
      <c r="I37" s="92">
        <v>0</v>
      </c>
      <c r="J37" s="91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3"/>
      <c r="D39" s="94" t="s">
        <v>49</v>
      </c>
      <c r="E39" s="56"/>
      <c r="F39" s="56"/>
      <c r="G39" s="95" t="s">
        <v>50</v>
      </c>
      <c r="H39" s="96" t="s">
        <v>51</v>
      </c>
      <c r="I39" s="56"/>
      <c r="J39" s="97">
        <f>SUM(J30:J37)</f>
        <v>0</v>
      </c>
      <c r="K39" s="98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54</v>
      </c>
      <c r="E61" s="33"/>
      <c r="F61" s="99" t="s">
        <v>55</v>
      </c>
      <c r="G61" s="42" t="s">
        <v>54</v>
      </c>
      <c r="H61" s="33"/>
      <c r="I61" s="33"/>
      <c r="J61" s="100" t="s">
        <v>55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54</v>
      </c>
      <c r="E76" s="33"/>
      <c r="F76" s="99" t="s">
        <v>55</v>
      </c>
      <c r="G76" s="42" t="s">
        <v>54</v>
      </c>
      <c r="H76" s="33"/>
      <c r="I76" s="33"/>
      <c r="J76" s="100" t="s">
        <v>55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157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7" t="str">
        <f>E7</f>
        <v>Revitalizace prostoru před domem služeb Bolatice</v>
      </c>
      <c r="F85" s="238"/>
      <c r="G85" s="238"/>
      <c r="H85" s="238"/>
      <c r="L85" s="31"/>
    </row>
    <row r="86" spans="2:47" s="1" customFormat="1" ht="12" customHeight="1">
      <c r="B86" s="31"/>
      <c r="C86" s="26" t="s">
        <v>122</v>
      </c>
      <c r="L86" s="31"/>
    </row>
    <row r="87" spans="2:47" s="1" customFormat="1" ht="16.5" customHeight="1">
      <c r="B87" s="31"/>
      <c r="E87" s="199" t="str">
        <f>E9</f>
        <v>SO 03 - Kanalizace, vodovod</v>
      </c>
      <c r="F87" s="239"/>
      <c r="G87" s="239"/>
      <c r="H87" s="239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ul. Hlučínská, 747 23  Bolatice</v>
      </c>
      <c r="I89" s="26" t="s">
        <v>22</v>
      </c>
      <c r="J89" s="51" t="str">
        <f>IF(J12="","",J12)</f>
        <v>23. 6. 2023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>Obec Bolatice</v>
      </c>
      <c r="I91" s="26" t="s">
        <v>31</v>
      </c>
      <c r="J91" s="29" t="str">
        <f>E21</f>
        <v>Ing. Daniel Halfar</v>
      </c>
      <c r="L91" s="31"/>
    </row>
    <row r="92" spans="2:47" s="1" customFormat="1" ht="15.15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Petr Dostál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158</v>
      </c>
      <c r="D94" s="93"/>
      <c r="E94" s="93"/>
      <c r="F94" s="93"/>
      <c r="G94" s="93"/>
      <c r="H94" s="93"/>
      <c r="I94" s="93"/>
      <c r="J94" s="102" t="s">
        <v>159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3" t="s">
        <v>160</v>
      </c>
      <c r="J96" s="65">
        <f>J125</f>
        <v>0</v>
      </c>
      <c r="L96" s="31"/>
      <c r="AU96" s="16" t="s">
        <v>161</v>
      </c>
    </row>
    <row r="97" spans="2:12" s="8" customFormat="1" ht="24.9" customHeight="1">
      <c r="B97" s="104"/>
      <c r="D97" s="105" t="s">
        <v>842</v>
      </c>
      <c r="E97" s="106"/>
      <c r="F97" s="106"/>
      <c r="G97" s="106"/>
      <c r="H97" s="106"/>
      <c r="I97" s="106"/>
      <c r="J97" s="107">
        <f>J126</f>
        <v>0</v>
      </c>
      <c r="L97" s="104"/>
    </row>
    <row r="98" spans="2:12" s="8" customFormat="1" ht="24.9" customHeight="1">
      <c r="B98" s="104"/>
      <c r="D98" s="105" t="s">
        <v>843</v>
      </c>
      <c r="E98" s="106"/>
      <c r="F98" s="106"/>
      <c r="G98" s="106"/>
      <c r="H98" s="106"/>
      <c r="I98" s="106"/>
      <c r="J98" s="107">
        <f>J197</f>
        <v>0</v>
      </c>
      <c r="L98" s="104"/>
    </row>
    <row r="99" spans="2:12" s="8" customFormat="1" ht="24.9" customHeight="1">
      <c r="B99" s="104"/>
      <c r="D99" s="105" t="s">
        <v>844</v>
      </c>
      <c r="E99" s="106"/>
      <c r="F99" s="106"/>
      <c r="G99" s="106"/>
      <c r="H99" s="106"/>
      <c r="I99" s="106"/>
      <c r="J99" s="107">
        <f>J201</f>
        <v>0</v>
      </c>
      <c r="L99" s="104"/>
    </row>
    <row r="100" spans="2:12" s="8" customFormat="1" ht="24.9" customHeight="1">
      <c r="B100" s="104"/>
      <c r="D100" s="105" t="s">
        <v>845</v>
      </c>
      <c r="E100" s="106"/>
      <c r="F100" s="106"/>
      <c r="G100" s="106"/>
      <c r="H100" s="106"/>
      <c r="I100" s="106"/>
      <c r="J100" s="107">
        <f>J216</f>
        <v>0</v>
      </c>
      <c r="L100" s="104"/>
    </row>
    <row r="101" spans="2:12" s="8" customFormat="1" ht="24.9" customHeight="1">
      <c r="B101" s="104"/>
      <c r="D101" s="105" t="s">
        <v>846</v>
      </c>
      <c r="E101" s="106"/>
      <c r="F101" s="106"/>
      <c r="G101" s="106"/>
      <c r="H101" s="106"/>
      <c r="I101" s="106"/>
      <c r="J101" s="107">
        <f>J241</f>
        <v>0</v>
      </c>
      <c r="L101" s="104"/>
    </row>
    <row r="102" spans="2:12" s="8" customFormat="1" ht="24.9" customHeight="1">
      <c r="B102" s="104"/>
      <c r="D102" s="105" t="s">
        <v>847</v>
      </c>
      <c r="E102" s="106"/>
      <c r="F102" s="106"/>
      <c r="G102" s="106"/>
      <c r="H102" s="106"/>
      <c r="I102" s="106"/>
      <c r="J102" s="107">
        <f>J263</f>
        <v>0</v>
      </c>
      <c r="L102" s="104"/>
    </row>
    <row r="103" spans="2:12" s="8" customFormat="1" ht="24.9" customHeight="1">
      <c r="B103" s="104"/>
      <c r="D103" s="105" t="s">
        <v>848</v>
      </c>
      <c r="E103" s="106"/>
      <c r="F103" s="106"/>
      <c r="G103" s="106"/>
      <c r="H103" s="106"/>
      <c r="I103" s="106"/>
      <c r="J103" s="107">
        <f>J297</f>
        <v>0</v>
      </c>
      <c r="L103" s="104"/>
    </row>
    <row r="104" spans="2:12" s="8" customFormat="1" ht="24.9" customHeight="1">
      <c r="B104" s="104"/>
      <c r="D104" s="105" t="s">
        <v>849</v>
      </c>
      <c r="E104" s="106"/>
      <c r="F104" s="106"/>
      <c r="G104" s="106"/>
      <c r="H104" s="106"/>
      <c r="I104" s="106"/>
      <c r="J104" s="107">
        <f>J305</f>
        <v>0</v>
      </c>
      <c r="L104" s="104"/>
    </row>
    <row r="105" spans="2:12" s="8" customFormat="1" ht="24.9" customHeight="1">
      <c r="B105" s="104"/>
      <c r="D105" s="105" t="s">
        <v>850</v>
      </c>
      <c r="E105" s="106"/>
      <c r="F105" s="106"/>
      <c r="G105" s="106"/>
      <c r="H105" s="106"/>
      <c r="I105" s="106"/>
      <c r="J105" s="107">
        <f>J307</f>
        <v>0</v>
      </c>
      <c r="L105" s="104"/>
    </row>
    <row r="106" spans="2:12" s="1" customFormat="1" ht="21.75" customHeight="1">
      <c r="B106" s="31"/>
      <c r="L106" s="31"/>
    </row>
    <row r="107" spans="2:12" s="1" customFormat="1" ht="6.9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1"/>
    </row>
    <row r="111" spans="2:12" s="1" customFormat="1" ht="6.9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1"/>
    </row>
    <row r="112" spans="2:12" s="1" customFormat="1" ht="24.9" customHeight="1">
      <c r="B112" s="31"/>
      <c r="C112" s="20" t="s">
        <v>170</v>
      </c>
      <c r="L112" s="31"/>
    </row>
    <row r="113" spans="2:65" s="1" customFormat="1" ht="6.9" customHeight="1">
      <c r="B113" s="31"/>
      <c r="L113" s="31"/>
    </row>
    <row r="114" spans="2:65" s="1" customFormat="1" ht="12" customHeight="1">
      <c r="B114" s="31"/>
      <c r="C114" s="26" t="s">
        <v>16</v>
      </c>
      <c r="L114" s="31"/>
    </row>
    <row r="115" spans="2:65" s="1" customFormat="1" ht="16.5" customHeight="1">
      <c r="B115" s="31"/>
      <c r="E115" s="237" t="str">
        <f>E7</f>
        <v>Revitalizace prostoru před domem služeb Bolatice</v>
      </c>
      <c r="F115" s="238"/>
      <c r="G115" s="238"/>
      <c r="H115" s="238"/>
      <c r="L115" s="31"/>
    </row>
    <row r="116" spans="2:65" s="1" customFormat="1" ht="12" customHeight="1">
      <c r="B116" s="31"/>
      <c r="C116" s="26" t="s">
        <v>122</v>
      </c>
      <c r="L116" s="31"/>
    </row>
    <row r="117" spans="2:65" s="1" customFormat="1" ht="16.5" customHeight="1">
      <c r="B117" s="31"/>
      <c r="E117" s="199" t="str">
        <f>E9</f>
        <v>SO 03 - Kanalizace, vodovod</v>
      </c>
      <c r="F117" s="239"/>
      <c r="G117" s="239"/>
      <c r="H117" s="239"/>
      <c r="L117" s="31"/>
    </row>
    <row r="118" spans="2:65" s="1" customFormat="1" ht="6.9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F12</f>
        <v>ul. Hlučínská, 747 23  Bolatice</v>
      </c>
      <c r="I119" s="26" t="s">
        <v>22</v>
      </c>
      <c r="J119" s="51" t="str">
        <f>IF(J12="","",J12)</f>
        <v>23. 6. 2023</v>
      </c>
      <c r="L119" s="31"/>
    </row>
    <row r="120" spans="2:65" s="1" customFormat="1" ht="6.9" customHeight="1">
      <c r="B120" s="31"/>
      <c r="L120" s="31"/>
    </row>
    <row r="121" spans="2:65" s="1" customFormat="1" ht="15.15" customHeight="1">
      <c r="B121" s="31"/>
      <c r="C121" s="26" t="s">
        <v>24</v>
      </c>
      <c r="F121" s="24" t="str">
        <f>E15</f>
        <v>Obec Bolatice</v>
      </c>
      <c r="I121" s="26" t="s">
        <v>31</v>
      </c>
      <c r="J121" s="29" t="str">
        <f>E21</f>
        <v>Ing. Daniel Halfar</v>
      </c>
      <c r="L121" s="31"/>
    </row>
    <row r="122" spans="2:65" s="1" customFormat="1" ht="15.15" customHeight="1">
      <c r="B122" s="31"/>
      <c r="C122" s="26" t="s">
        <v>29</v>
      </c>
      <c r="F122" s="24" t="str">
        <f>IF(E18="","",E18)</f>
        <v>Vyplň údaj</v>
      </c>
      <c r="I122" s="26" t="s">
        <v>35</v>
      </c>
      <c r="J122" s="29" t="str">
        <f>E24</f>
        <v>Petr Dostál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2"/>
      <c r="C124" s="113" t="s">
        <v>171</v>
      </c>
      <c r="D124" s="114" t="s">
        <v>64</v>
      </c>
      <c r="E124" s="114" t="s">
        <v>60</v>
      </c>
      <c r="F124" s="114" t="s">
        <v>61</v>
      </c>
      <c r="G124" s="114" t="s">
        <v>172</v>
      </c>
      <c r="H124" s="114" t="s">
        <v>173</v>
      </c>
      <c r="I124" s="114" t="s">
        <v>174</v>
      </c>
      <c r="J124" s="115" t="s">
        <v>159</v>
      </c>
      <c r="K124" s="116" t="s">
        <v>175</v>
      </c>
      <c r="L124" s="112"/>
      <c r="M124" s="58" t="s">
        <v>1</v>
      </c>
      <c r="N124" s="59" t="s">
        <v>43</v>
      </c>
      <c r="O124" s="59" t="s">
        <v>176</v>
      </c>
      <c r="P124" s="59" t="s">
        <v>177</v>
      </c>
      <c r="Q124" s="59" t="s">
        <v>178</v>
      </c>
      <c r="R124" s="59" t="s">
        <v>179</v>
      </c>
      <c r="S124" s="59" t="s">
        <v>180</v>
      </c>
      <c r="T124" s="60" t="s">
        <v>181</v>
      </c>
    </row>
    <row r="125" spans="2:65" s="1" customFormat="1" ht="22.8" customHeight="1">
      <c r="B125" s="31"/>
      <c r="C125" s="63" t="s">
        <v>182</v>
      </c>
      <c r="J125" s="117">
        <f>BK125</f>
        <v>0</v>
      </c>
      <c r="L125" s="31"/>
      <c r="M125" s="61"/>
      <c r="N125" s="52"/>
      <c r="O125" s="52"/>
      <c r="P125" s="118">
        <f>P126+P197+P201+P216+P241+P263+P297+P305+P307</f>
        <v>0</v>
      </c>
      <c r="Q125" s="52"/>
      <c r="R125" s="118">
        <f>R126+R197+R201+R216+R241+R263+R297+R305+R307</f>
        <v>523.33809100000008</v>
      </c>
      <c r="S125" s="52"/>
      <c r="T125" s="119">
        <f>T126+T197+T201+T216+T241+T263+T297+T305+T307</f>
        <v>15.3</v>
      </c>
      <c r="AT125" s="16" t="s">
        <v>78</v>
      </c>
      <c r="AU125" s="16" t="s">
        <v>161</v>
      </c>
      <c r="BK125" s="120">
        <f>BK126+BK197+BK201+BK216+BK241+BK263+BK297+BK305+BK307</f>
        <v>0</v>
      </c>
    </row>
    <row r="126" spans="2:65" s="11" customFormat="1" ht="25.95" customHeight="1">
      <c r="B126" s="121"/>
      <c r="D126" s="122" t="s">
        <v>78</v>
      </c>
      <c r="E126" s="123" t="s">
        <v>87</v>
      </c>
      <c r="F126" s="123" t="s">
        <v>851</v>
      </c>
      <c r="I126" s="124"/>
      <c r="J126" s="125">
        <f>BK126</f>
        <v>0</v>
      </c>
      <c r="L126" s="121"/>
      <c r="M126" s="126"/>
      <c r="P126" s="127">
        <f>SUM(P127:P196)</f>
        <v>0</v>
      </c>
      <c r="R126" s="127">
        <f>SUM(R127:R196)</f>
        <v>407.94541000000004</v>
      </c>
      <c r="T126" s="128">
        <f>SUM(T127:T196)</f>
        <v>15.3</v>
      </c>
      <c r="AR126" s="122" t="s">
        <v>191</v>
      </c>
      <c r="AT126" s="129" t="s">
        <v>78</v>
      </c>
      <c r="AU126" s="129" t="s">
        <v>79</v>
      </c>
      <c r="AY126" s="122" t="s">
        <v>185</v>
      </c>
      <c r="BK126" s="130">
        <f>SUM(BK127:BK196)</f>
        <v>0</v>
      </c>
    </row>
    <row r="127" spans="2:65" s="1" customFormat="1" ht="21.75" customHeight="1">
      <c r="B127" s="31"/>
      <c r="C127" s="133" t="s">
        <v>87</v>
      </c>
      <c r="D127" s="133" t="s">
        <v>187</v>
      </c>
      <c r="E127" s="134" t="s">
        <v>852</v>
      </c>
      <c r="F127" s="135" t="s">
        <v>853</v>
      </c>
      <c r="G127" s="136" t="s">
        <v>190</v>
      </c>
      <c r="H127" s="137">
        <v>15</v>
      </c>
      <c r="I127" s="138"/>
      <c r="J127" s="139">
        <f>ROUND(I127*H127,2)</f>
        <v>0</v>
      </c>
      <c r="K127" s="140"/>
      <c r="L127" s="31"/>
      <c r="M127" s="141" t="s">
        <v>1</v>
      </c>
      <c r="N127" s="142" t="s">
        <v>44</v>
      </c>
      <c r="P127" s="143">
        <f>O127*H127</f>
        <v>0</v>
      </c>
      <c r="Q127" s="143">
        <v>0</v>
      </c>
      <c r="R127" s="143">
        <f>Q127*H127</f>
        <v>0</v>
      </c>
      <c r="S127" s="143">
        <v>0.66</v>
      </c>
      <c r="T127" s="144">
        <f>S127*H127</f>
        <v>9.9</v>
      </c>
      <c r="AR127" s="145" t="s">
        <v>191</v>
      </c>
      <c r="AT127" s="145" t="s">
        <v>187</v>
      </c>
      <c r="AU127" s="145" t="s">
        <v>87</v>
      </c>
      <c r="AY127" s="16" t="s">
        <v>185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6" t="s">
        <v>87</v>
      </c>
      <c r="BK127" s="146">
        <f>ROUND(I127*H127,2)</f>
        <v>0</v>
      </c>
      <c r="BL127" s="16" t="s">
        <v>191</v>
      </c>
      <c r="BM127" s="145" t="s">
        <v>854</v>
      </c>
    </row>
    <row r="128" spans="2:65" s="13" customFormat="1" ht="10.199999999999999">
      <c r="B128" s="154"/>
      <c r="D128" s="148" t="s">
        <v>193</v>
      </c>
      <c r="E128" s="155" t="s">
        <v>1</v>
      </c>
      <c r="F128" s="156" t="s">
        <v>8</v>
      </c>
      <c r="H128" s="157">
        <v>15</v>
      </c>
      <c r="I128" s="158"/>
      <c r="L128" s="154"/>
      <c r="M128" s="159"/>
      <c r="T128" s="160"/>
      <c r="AT128" s="155" t="s">
        <v>193</v>
      </c>
      <c r="AU128" s="155" t="s">
        <v>87</v>
      </c>
      <c r="AV128" s="13" t="s">
        <v>89</v>
      </c>
      <c r="AW128" s="13" t="s">
        <v>34</v>
      </c>
      <c r="AX128" s="13" t="s">
        <v>87</v>
      </c>
      <c r="AY128" s="155" t="s">
        <v>185</v>
      </c>
    </row>
    <row r="129" spans="2:65" s="1" customFormat="1" ht="21.75" customHeight="1">
      <c r="B129" s="31"/>
      <c r="C129" s="133" t="s">
        <v>89</v>
      </c>
      <c r="D129" s="133" t="s">
        <v>187</v>
      </c>
      <c r="E129" s="134" t="s">
        <v>855</v>
      </c>
      <c r="F129" s="135" t="s">
        <v>856</v>
      </c>
      <c r="G129" s="136" t="s">
        <v>190</v>
      </c>
      <c r="H129" s="137">
        <v>15</v>
      </c>
      <c r="I129" s="138"/>
      <c r="J129" s="139">
        <f>ROUND(I129*H129,2)</f>
        <v>0</v>
      </c>
      <c r="K129" s="140"/>
      <c r="L129" s="31"/>
      <c r="M129" s="141" t="s">
        <v>1</v>
      </c>
      <c r="N129" s="142" t="s">
        <v>44</v>
      </c>
      <c r="P129" s="143">
        <f>O129*H129</f>
        <v>0</v>
      </c>
      <c r="Q129" s="143">
        <v>0</v>
      </c>
      <c r="R129" s="143">
        <f>Q129*H129</f>
        <v>0</v>
      </c>
      <c r="S129" s="143">
        <v>0.36</v>
      </c>
      <c r="T129" s="144">
        <f>S129*H129</f>
        <v>5.3999999999999995</v>
      </c>
      <c r="AR129" s="145" t="s">
        <v>191</v>
      </c>
      <c r="AT129" s="145" t="s">
        <v>187</v>
      </c>
      <c r="AU129" s="145" t="s">
        <v>87</v>
      </c>
      <c r="AY129" s="16" t="s">
        <v>185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6" t="s">
        <v>87</v>
      </c>
      <c r="BK129" s="146">
        <f>ROUND(I129*H129,2)</f>
        <v>0</v>
      </c>
      <c r="BL129" s="16" t="s">
        <v>191</v>
      </c>
      <c r="BM129" s="145" t="s">
        <v>857</v>
      </c>
    </row>
    <row r="130" spans="2:65" s="1" customFormat="1" ht="21.75" customHeight="1">
      <c r="B130" s="31"/>
      <c r="C130" s="133" t="s">
        <v>105</v>
      </c>
      <c r="D130" s="133" t="s">
        <v>187</v>
      </c>
      <c r="E130" s="134" t="s">
        <v>858</v>
      </c>
      <c r="F130" s="135" t="s">
        <v>859</v>
      </c>
      <c r="G130" s="136" t="s">
        <v>312</v>
      </c>
      <c r="H130" s="137">
        <v>91.74</v>
      </c>
      <c r="I130" s="138"/>
      <c r="J130" s="139">
        <f>ROUND(I130*H130,2)</f>
        <v>0</v>
      </c>
      <c r="K130" s="140"/>
      <c r="L130" s="31"/>
      <c r="M130" s="141" t="s">
        <v>1</v>
      </c>
      <c r="N130" s="142" t="s">
        <v>44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191</v>
      </c>
      <c r="AT130" s="145" t="s">
        <v>187</v>
      </c>
      <c r="AU130" s="145" t="s">
        <v>87</v>
      </c>
      <c r="AY130" s="16" t="s">
        <v>185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6" t="s">
        <v>87</v>
      </c>
      <c r="BK130" s="146">
        <f>ROUND(I130*H130,2)</f>
        <v>0</v>
      </c>
      <c r="BL130" s="16" t="s">
        <v>191</v>
      </c>
      <c r="BM130" s="145" t="s">
        <v>860</v>
      </c>
    </row>
    <row r="131" spans="2:65" s="12" customFormat="1" ht="10.199999999999999">
      <c r="B131" s="147"/>
      <c r="D131" s="148" t="s">
        <v>193</v>
      </c>
      <c r="E131" s="149" t="s">
        <v>1</v>
      </c>
      <c r="F131" s="150" t="s">
        <v>861</v>
      </c>
      <c r="H131" s="149" t="s">
        <v>1</v>
      </c>
      <c r="I131" s="151"/>
      <c r="L131" s="147"/>
      <c r="M131" s="152"/>
      <c r="T131" s="153"/>
      <c r="AT131" s="149" t="s">
        <v>193</v>
      </c>
      <c r="AU131" s="149" t="s">
        <v>87</v>
      </c>
      <c r="AV131" s="12" t="s">
        <v>87</v>
      </c>
      <c r="AW131" s="12" t="s">
        <v>34</v>
      </c>
      <c r="AX131" s="12" t="s">
        <v>79</v>
      </c>
      <c r="AY131" s="149" t="s">
        <v>185</v>
      </c>
    </row>
    <row r="132" spans="2:65" s="13" customFormat="1" ht="10.199999999999999">
      <c r="B132" s="154"/>
      <c r="D132" s="148" t="s">
        <v>193</v>
      </c>
      <c r="E132" s="155" t="s">
        <v>1</v>
      </c>
      <c r="F132" s="156" t="s">
        <v>862</v>
      </c>
      <c r="H132" s="157">
        <v>36.299999999999997</v>
      </c>
      <c r="I132" s="158"/>
      <c r="L132" s="154"/>
      <c r="M132" s="159"/>
      <c r="T132" s="160"/>
      <c r="AT132" s="155" t="s">
        <v>193</v>
      </c>
      <c r="AU132" s="155" t="s">
        <v>87</v>
      </c>
      <c r="AV132" s="13" t="s">
        <v>89</v>
      </c>
      <c r="AW132" s="13" t="s">
        <v>34</v>
      </c>
      <c r="AX132" s="13" t="s">
        <v>79</v>
      </c>
      <c r="AY132" s="155" t="s">
        <v>185</v>
      </c>
    </row>
    <row r="133" spans="2:65" s="12" customFormat="1" ht="10.199999999999999">
      <c r="B133" s="147"/>
      <c r="D133" s="148" t="s">
        <v>193</v>
      </c>
      <c r="E133" s="149" t="s">
        <v>1</v>
      </c>
      <c r="F133" s="150" t="s">
        <v>863</v>
      </c>
      <c r="H133" s="149" t="s">
        <v>1</v>
      </c>
      <c r="I133" s="151"/>
      <c r="L133" s="147"/>
      <c r="M133" s="152"/>
      <c r="T133" s="153"/>
      <c r="AT133" s="149" t="s">
        <v>193</v>
      </c>
      <c r="AU133" s="149" t="s">
        <v>87</v>
      </c>
      <c r="AV133" s="12" t="s">
        <v>87</v>
      </c>
      <c r="AW133" s="12" t="s">
        <v>34</v>
      </c>
      <c r="AX133" s="12" t="s">
        <v>79</v>
      </c>
      <c r="AY133" s="149" t="s">
        <v>185</v>
      </c>
    </row>
    <row r="134" spans="2:65" s="13" customFormat="1" ht="10.199999999999999">
      <c r="B134" s="154"/>
      <c r="D134" s="148" t="s">
        <v>193</v>
      </c>
      <c r="E134" s="155" t="s">
        <v>1</v>
      </c>
      <c r="F134" s="156" t="s">
        <v>864</v>
      </c>
      <c r="H134" s="157">
        <v>55.44</v>
      </c>
      <c r="I134" s="158"/>
      <c r="L134" s="154"/>
      <c r="M134" s="159"/>
      <c r="T134" s="160"/>
      <c r="AT134" s="155" t="s">
        <v>193</v>
      </c>
      <c r="AU134" s="155" t="s">
        <v>87</v>
      </c>
      <c r="AV134" s="13" t="s">
        <v>89</v>
      </c>
      <c r="AW134" s="13" t="s">
        <v>34</v>
      </c>
      <c r="AX134" s="13" t="s">
        <v>79</v>
      </c>
      <c r="AY134" s="155" t="s">
        <v>185</v>
      </c>
    </row>
    <row r="135" spans="2:65" s="14" customFormat="1" ht="10.199999999999999">
      <c r="B135" s="175"/>
      <c r="D135" s="148" t="s">
        <v>193</v>
      </c>
      <c r="E135" s="176" t="s">
        <v>1</v>
      </c>
      <c r="F135" s="177" t="s">
        <v>317</v>
      </c>
      <c r="H135" s="178">
        <v>91.74</v>
      </c>
      <c r="I135" s="179"/>
      <c r="L135" s="175"/>
      <c r="M135" s="180"/>
      <c r="T135" s="181"/>
      <c r="AT135" s="176" t="s">
        <v>193</v>
      </c>
      <c r="AU135" s="176" t="s">
        <v>87</v>
      </c>
      <c r="AV135" s="14" t="s">
        <v>191</v>
      </c>
      <c r="AW135" s="14" t="s">
        <v>34</v>
      </c>
      <c r="AX135" s="14" t="s">
        <v>87</v>
      </c>
      <c r="AY135" s="176" t="s">
        <v>185</v>
      </c>
    </row>
    <row r="136" spans="2:65" s="1" customFormat="1" ht="21.75" customHeight="1">
      <c r="B136" s="31"/>
      <c r="C136" s="133" t="s">
        <v>191</v>
      </c>
      <c r="D136" s="133" t="s">
        <v>187</v>
      </c>
      <c r="E136" s="134" t="s">
        <v>865</v>
      </c>
      <c r="F136" s="135" t="s">
        <v>866</v>
      </c>
      <c r="G136" s="136" t="s">
        <v>312</v>
      </c>
      <c r="H136" s="137">
        <v>91.72</v>
      </c>
      <c r="I136" s="138"/>
      <c r="J136" s="139">
        <f>ROUND(I136*H136,2)</f>
        <v>0</v>
      </c>
      <c r="K136" s="140"/>
      <c r="L136" s="31"/>
      <c r="M136" s="141" t="s">
        <v>1</v>
      </c>
      <c r="N136" s="142" t="s">
        <v>44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191</v>
      </c>
      <c r="AT136" s="145" t="s">
        <v>187</v>
      </c>
      <c r="AU136" s="145" t="s">
        <v>87</v>
      </c>
      <c r="AY136" s="16" t="s">
        <v>185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6" t="s">
        <v>87</v>
      </c>
      <c r="BK136" s="146">
        <f>ROUND(I136*H136,2)</f>
        <v>0</v>
      </c>
      <c r="BL136" s="16" t="s">
        <v>191</v>
      </c>
      <c r="BM136" s="145" t="s">
        <v>867</v>
      </c>
    </row>
    <row r="137" spans="2:65" s="1" customFormat="1" ht="21.75" customHeight="1">
      <c r="B137" s="31"/>
      <c r="C137" s="133" t="s">
        <v>209</v>
      </c>
      <c r="D137" s="133" t="s">
        <v>187</v>
      </c>
      <c r="E137" s="134" t="s">
        <v>868</v>
      </c>
      <c r="F137" s="135" t="s">
        <v>869</v>
      </c>
      <c r="G137" s="136" t="s">
        <v>312</v>
      </c>
      <c r="H137" s="137">
        <v>100.06</v>
      </c>
      <c r="I137" s="138"/>
      <c r="J137" s="139">
        <f>ROUND(I137*H137,2)</f>
        <v>0</v>
      </c>
      <c r="K137" s="140"/>
      <c r="L137" s="31"/>
      <c r="M137" s="141" t="s">
        <v>1</v>
      </c>
      <c r="N137" s="142" t="s">
        <v>44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191</v>
      </c>
      <c r="AT137" s="145" t="s">
        <v>187</v>
      </c>
      <c r="AU137" s="145" t="s">
        <v>87</v>
      </c>
      <c r="AY137" s="16" t="s">
        <v>185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6" t="s">
        <v>87</v>
      </c>
      <c r="BK137" s="146">
        <f>ROUND(I137*H137,2)</f>
        <v>0</v>
      </c>
      <c r="BL137" s="16" t="s">
        <v>191</v>
      </c>
      <c r="BM137" s="145" t="s">
        <v>870</v>
      </c>
    </row>
    <row r="138" spans="2:65" s="12" customFormat="1" ht="10.199999999999999">
      <c r="B138" s="147"/>
      <c r="D138" s="148" t="s">
        <v>193</v>
      </c>
      <c r="E138" s="149" t="s">
        <v>1</v>
      </c>
      <c r="F138" s="150" t="s">
        <v>871</v>
      </c>
      <c r="H138" s="149" t="s">
        <v>1</v>
      </c>
      <c r="I138" s="151"/>
      <c r="L138" s="147"/>
      <c r="M138" s="152"/>
      <c r="T138" s="153"/>
      <c r="AT138" s="149" t="s">
        <v>193</v>
      </c>
      <c r="AU138" s="149" t="s">
        <v>87</v>
      </c>
      <c r="AV138" s="12" t="s">
        <v>87</v>
      </c>
      <c r="AW138" s="12" t="s">
        <v>34</v>
      </c>
      <c r="AX138" s="12" t="s">
        <v>79</v>
      </c>
      <c r="AY138" s="149" t="s">
        <v>185</v>
      </c>
    </row>
    <row r="139" spans="2:65" s="13" customFormat="1" ht="10.199999999999999">
      <c r="B139" s="154"/>
      <c r="D139" s="148" t="s">
        <v>193</v>
      </c>
      <c r="E139" s="155" t="s">
        <v>1</v>
      </c>
      <c r="F139" s="156" t="s">
        <v>872</v>
      </c>
      <c r="H139" s="157">
        <v>68.56</v>
      </c>
      <c r="I139" s="158"/>
      <c r="L139" s="154"/>
      <c r="M139" s="159"/>
      <c r="T139" s="160"/>
      <c r="AT139" s="155" t="s">
        <v>193</v>
      </c>
      <c r="AU139" s="155" t="s">
        <v>87</v>
      </c>
      <c r="AV139" s="13" t="s">
        <v>89</v>
      </c>
      <c r="AW139" s="13" t="s">
        <v>34</v>
      </c>
      <c r="AX139" s="13" t="s">
        <v>79</v>
      </c>
      <c r="AY139" s="155" t="s">
        <v>185</v>
      </c>
    </row>
    <row r="140" spans="2:65" s="12" customFormat="1" ht="10.199999999999999">
      <c r="B140" s="147"/>
      <c r="D140" s="148" t="s">
        <v>193</v>
      </c>
      <c r="E140" s="149" t="s">
        <v>1</v>
      </c>
      <c r="F140" s="150" t="s">
        <v>873</v>
      </c>
      <c r="H140" s="149" t="s">
        <v>1</v>
      </c>
      <c r="I140" s="151"/>
      <c r="L140" s="147"/>
      <c r="M140" s="152"/>
      <c r="T140" s="153"/>
      <c r="AT140" s="149" t="s">
        <v>193</v>
      </c>
      <c r="AU140" s="149" t="s">
        <v>87</v>
      </c>
      <c r="AV140" s="12" t="s">
        <v>87</v>
      </c>
      <c r="AW140" s="12" t="s">
        <v>34</v>
      </c>
      <c r="AX140" s="12" t="s">
        <v>79</v>
      </c>
      <c r="AY140" s="149" t="s">
        <v>185</v>
      </c>
    </row>
    <row r="141" spans="2:65" s="13" customFormat="1" ht="10.199999999999999">
      <c r="B141" s="154"/>
      <c r="D141" s="148" t="s">
        <v>193</v>
      </c>
      <c r="E141" s="155" t="s">
        <v>1</v>
      </c>
      <c r="F141" s="156" t="s">
        <v>874</v>
      </c>
      <c r="H141" s="157">
        <v>1.5</v>
      </c>
      <c r="I141" s="158"/>
      <c r="L141" s="154"/>
      <c r="M141" s="159"/>
      <c r="T141" s="160"/>
      <c r="AT141" s="155" t="s">
        <v>193</v>
      </c>
      <c r="AU141" s="155" t="s">
        <v>87</v>
      </c>
      <c r="AV141" s="13" t="s">
        <v>89</v>
      </c>
      <c r="AW141" s="13" t="s">
        <v>34</v>
      </c>
      <c r="AX141" s="13" t="s">
        <v>79</v>
      </c>
      <c r="AY141" s="155" t="s">
        <v>185</v>
      </c>
    </row>
    <row r="142" spans="2:65" s="12" customFormat="1" ht="10.199999999999999">
      <c r="B142" s="147"/>
      <c r="D142" s="148" t="s">
        <v>193</v>
      </c>
      <c r="E142" s="149" t="s">
        <v>1</v>
      </c>
      <c r="F142" s="150" t="s">
        <v>875</v>
      </c>
      <c r="H142" s="149" t="s">
        <v>1</v>
      </c>
      <c r="I142" s="151"/>
      <c r="L142" s="147"/>
      <c r="M142" s="152"/>
      <c r="T142" s="153"/>
      <c r="AT142" s="149" t="s">
        <v>193</v>
      </c>
      <c r="AU142" s="149" t="s">
        <v>87</v>
      </c>
      <c r="AV142" s="12" t="s">
        <v>87</v>
      </c>
      <c r="AW142" s="12" t="s">
        <v>34</v>
      </c>
      <c r="AX142" s="12" t="s">
        <v>79</v>
      </c>
      <c r="AY142" s="149" t="s">
        <v>185</v>
      </c>
    </row>
    <row r="143" spans="2:65" s="13" customFormat="1" ht="10.199999999999999">
      <c r="B143" s="154"/>
      <c r="D143" s="148" t="s">
        <v>193</v>
      </c>
      <c r="E143" s="155" t="s">
        <v>1</v>
      </c>
      <c r="F143" s="156" t="s">
        <v>876</v>
      </c>
      <c r="H143" s="157">
        <v>30</v>
      </c>
      <c r="I143" s="158"/>
      <c r="L143" s="154"/>
      <c r="M143" s="159"/>
      <c r="T143" s="160"/>
      <c r="AT143" s="155" t="s">
        <v>193</v>
      </c>
      <c r="AU143" s="155" t="s">
        <v>87</v>
      </c>
      <c r="AV143" s="13" t="s">
        <v>89</v>
      </c>
      <c r="AW143" s="13" t="s">
        <v>34</v>
      </c>
      <c r="AX143" s="13" t="s">
        <v>79</v>
      </c>
      <c r="AY143" s="155" t="s">
        <v>185</v>
      </c>
    </row>
    <row r="144" spans="2:65" s="14" customFormat="1" ht="10.199999999999999">
      <c r="B144" s="175"/>
      <c r="D144" s="148" t="s">
        <v>193</v>
      </c>
      <c r="E144" s="176" t="s">
        <v>1</v>
      </c>
      <c r="F144" s="177" t="s">
        <v>317</v>
      </c>
      <c r="H144" s="178">
        <v>100.06</v>
      </c>
      <c r="I144" s="179"/>
      <c r="L144" s="175"/>
      <c r="M144" s="180"/>
      <c r="T144" s="181"/>
      <c r="AT144" s="176" t="s">
        <v>193</v>
      </c>
      <c r="AU144" s="176" t="s">
        <v>87</v>
      </c>
      <c r="AV144" s="14" t="s">
        <v>191</v>
      </c>
      <c r="AW144" s="14" t="s">
        <v>34</v>
      </c>
      <c r="AX144" s="14" t="s">
        <v>87</v>
      </c>
      <c r="AY144" s="176" t="s">
        <v>185</v>
      </c>
    </row>
    <row r="145" spans="2:65" s="1" customFormat="1" ht="21.75" customHeight="1">
      <c r="B145" s="31"/>
      <c r="C145" s="133" t="s">
        <v>215</v>
      </c>
      <c r="D145" s="133" t="s">
        <v>187</v>
      </c>
      <c r="E145" s="134" t="s">
        <v>877</v>
      </c>
      <c r="F145" s="135" t="s">
        <v>878</v>
      </c>
      <c r="G145" s="136" t="s">
        <v>312</v>
      </c>
      <c r="H145" s="137">
        <v>100.06</v>
      </c>
      <c r="I145" s="138"/>
      <c r="J145" s="139">
        <f>ROUND(I145*H145,2)</f>
        <v>0</v>
      </c>
      <c r="K145" s="140"/>
      <c r="L145" s="31"/>
      <c r="M145" s="141" t="s">
        <v>1</v>
      </c>
      <c r="N145" s="142" t="s">
        <v>44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191</v>
      </c>
      <c r="AT145" s="145" t="s">
        <v>187</v>
      </c>
      <c r="AU145" s="145" t="s">
        <v>87</v>
      </c>
      <c r="AY145" s="16" t="s">
        <v>185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6" t="s">
        <v>87</v>
      </c>
      <c r="BK145" s="146">
        <f>ROUND(I145*H145,2)</f>
        <v>0</v>
      </c>
      <c r="BL145" s="16" t="s">
        <v>191</v>
      </c>
      <c r="BM145" s="145" t="s">
        <v>879</v>
      </c>
    </row>
    <row r="146" spans="2:65" s="1" customFormat="1" ht="16.5" customHeight="1">
      <c r="B146" s="31"/>
      <c r="C146" s="133" t="s">
        <v>220</v>
      </c>
      <c r="D146" s="133" t="s">
        <v>187</v>
      </c>
      <c r="E146" s="134" t="s">
        <v>880</v>
      </c>
      <c r="F146" s="135" t="s">
        <v>881</v>
      </c>
      <c r="G146" s="136" t="s">
        <v>190</v>
      </c>
      <c r="H146" s="137">
        <v>6.9</v>
      </c>
      <c r="I146" s="138"/>
      <c r="J146" s="139">
        <f>ROUND(I146*H146,2)</f>
        <v>0</v>
      </c>
      <c r="K146" s="140"/>
      <c r="L146" s="31"/>
      <c r="M146" s="141" t="s">
        <v>1</v>
      </c>
      <c r="N146" s="142" t="s">
        <v>44</v>
      </c>
      <c r="P146" s="143">
        <f>O146*H146</f>
        <v>0</v>
      </c>
      <c r="Q146" s="143">
        <v>5.0000000000000001E-4</v>
      </c>
      <c r="R146" s="143">
        <f>Q146*H146</f>
        <v>3.4500000000000004E-3</v>
      </c>
      <c r="S146" s="143">
        <v>0</v>
      </c>
      <c r="T146" s="144">
        <f>S146*H146</f>
        <v>0</v>
      </c>
      <c r="AR146" s="145" t="s">
        <v>191</v>
      </c>
      <c r="AT146" s="145" t="s">
        <v>187</v>
      </c>
      <c r="AU146" s="145" t="s">
        <v>87</v>
      </c>
      <c r="AY146" s="16" t="s">
        <v>185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6" t="s">
        <v>87</v>
      </c>
      <c r="BK146" s="146">
        <f>ROUND(I146*H146,2)</f>
        <v>0</v>
      </c>
      <c r="BL146" s="16" t="s">
        <v>191</v>
      </c>
      <c r="BM146" s="145" t="s">
        <v>882</v>
      </c>
    </row>
    <row r="147" spans="2:65" s="12" customFormat="1" ht="10.199999999999999">
      <c r="B147" s="147"/>
      <c r="D147" s="148" t="s">
        <v>193</v>
      </c>
      <c r="E147" s="149" t="s">
        <v>1</v>
      </c>
      <c r="F147" s="150" t="s">
        <v>873</v>
      </c>
      <c r="H147" s="149" t="s">
        <v>1</v>
      </c>
      <c r="I147" s="151"/>
      <c r="L147" s="147"/>
      <c r="M147" s="152"/>
      <c r="T147" s="153"/>
      <c r="AT147" s="149" t="s">
        <v>193</v>
      </c>
      <c r="AU147" s="149" t="s">
        <v>87</v>
      </c>
      <c r="AV147" s="12" t="s">
        <v>87</v>
      </c>
      <c r="AW147" s="12" t="s">
        <v>34</v>
      </c>
      <c r="AX147" s="12" t="s">
        <v>79</v>
      </c>
      <c r="AY147" s="149" t="s">
        <v>185</v>
      </c>
    </row>
    <row r="148" spans="2:65" s="13" customFormat="1" ht="10.199999999999999">
      <c r="B148" s="154"/>
      <c r="D148" s="148" t="s">
        <v>193</v>
      </c>
      <c r="E148" s="155" t="s">
        <v>1</v>
      </c>
      <c r="F148" s="156" t="s">
        <v>883</v>
      </c>
      <c r="H148" s="157">
        <v>6.9</v>
      </c>
      <c r="I148" s="158"/>
      <c r="L148" s="154"/>
      <c r="M148" s="159"/>
      <c r="T148" s="160"/>
      <c r="AT148" s="155" t="s">
        <v>193</v>
      </c>
      <c r="AU148" s="155" t="s">
        <v>87</v>
      </c>
      <c r="AV148" s="13" t="s">
        <v>89</v>
      </c>
      <c r="AW148" s="13" t="s">
        <v>34</v>
      </c>
      <c r="AX148" s="13" t="s">
        <v>87</v>
      </c>
      <c r="AY148" s="155" t="s">
        <v>185</v>
      </c>
    </row>
    <row r="149" spans="2:65" s="1" customFormat="1" ht="16.5" customHeight="1">
      <c r="B149" s="31"/>
      <c r="C149" s="133" t="s">
        <v>226</v>
      </c>
      <c r="D149" s="133" t="s">
        <v>187</v>
      </c>
      <c r="E149" s="134" t="s">
        <v>884</v>
      </c>
      <c r="F149" s="135" t="s">
        <v>885</v>
      </c>
      <c r="G149" s="136" t="s">
        <v>323</v>
      </c>
      <c r="H149" s="137">
        <v>415.08</v>
      </c>
      <c r="I149" s="138"/>
      <c r="J149" s="139">
        <f>ROUND(I149*H149,2)</f>
        <v>0</v>
      </c>
      <c r="K149" s="140"/>
      <c r="L149" s="31"/>
      <c r="M149" s="141" t="s">
        <v>1</v>
      </c>
      <c r="N149" s="142" t="s">
        <v>44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191</v>
      </c>
      <c r="AT149" s="145" t="s">
        <v>187</v>
      </c>
      <c r="AU149" s="145" t="s">
        <v>87</v>
      </c>
      <c r="AY149" s="16" t="s">
        <v>185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6" t="s">
        <v>87</v>
      </c>
      <c r="BK149" s="146">
        <f>ROUND(I149*H149,2)</f>
        <v>0</v>
      </c>
      <c r="BL149" s="16" t="s">
        <v>191</v>
      </c>
      <c r="BM149" s="145" t="s">
        <v>886</v>
      </c>
    </row>
    <row r="150" spans="2:65" s="13" customFormat="1" ht="10.199999999999999">
      <c r="B150" s="154"/>
      <c r="D150" s="148" t="s">
        <v>193</v>
      </c>
      <c r="E150" s="155" t="s">
        <v>1</v>
      </c>
      <c r="F150" s="156" t="s">
        <v>887</v>
      </c>
      <c r="H150" s="157">
        <v>415.08</v>
      </c>
      <c r="I150" s="158"/>
      <c r="L150" s="154"/>
      <c r="M150" s="159"/>
      <c r="T150" s="160"/>
      <c r="AT150" s="155" t="s">
        <v>193</v>
      </c>
      <c r="AU150" s="155" t="s">
        <v>87</v>
      </c>
      <c r="AV150" s="13" t="s">
        <v>89</v>
      </c>
      <c r="AW150" s="13" t="s">
        <v>34</v>
      </c>
      <c r="AX150" s="13" t="s">
        <v>87</v>
      </c>
      <c r="AY150" s="155" t="s">
        <v>185</v>
      </c>
    </row>
    <row r="151" spans="2:65" s="1" customFormat="1" ht="21.75" customHeight="1">
      <c r="B151" s="31"/>
      <c r="C151" s="133" t="s">
        <v>230</v>
      </c>
      <c r="D151" s="133" t="s">
        <v>187</v>
      </c>
      <c r="E151" s="134" t="s">
        <v>888</v>
      </c>
      <c r="F151" s="135" t="s">
        <v>889</v>
      </c>
      <c r="G151" s="136" t="s">
        <v>312</v>
      </c>
      <c r="H151" s="137">
        <v>1.5</v>
      </c>
      <c r="I151" s="138"/>
      <c r="J151" s="139">
        <f>ROUND(I151*H151,2)</f>
        <v>0</v>
      </c>
      <c r="K151" s="140"/>
      <c r="L151" s="31"/>
      <c r="M151" s="141" t="s">
        <v>1</v>
      </c>
      <c r="N151" s="142" t="s">
        <v>44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191</v>
      </c>
      <c r="AT151" s="145" t="s">
        <v>187</v>
      </c>
      <c r="AU151" s="145" t="s">
        <v>87</v>
      </c>
      <c r="AY151" s="16" t="s">
        <v>185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6" t="s">
        <v>87</v>
      </c>
      <c r="BK151" s="146">
        <f>ROUND(I151*H151,2)</f>
        <v>0</v>
      </c>
      <c r="BL151" s="16" t="s">
        <v>191</v>
      </c>
      <c r="BM151" s="145" t="s">
        <v>890</v>
      </c>
    </row>
    <row r="152" spans="2:65" s="13" customFormat="1" ht="10.199999999999999">
      <c r="B152" s="154"/>
      <c r="D152" s="148" t="s">
        <v>193</v>
      </c>
      <c r="E152" s="155" t="s">
        <v>1</v>
      </c>
      <c r="F152" s="156" t="s">
        <v>891</v>
      </c>
      <c r="H152" s="157">
        <v>1.5</v>
      </c>
      <c r="I152" s="158"/>
      <c r="L152" s="154"/>
      <c r="M152" s="159"/>
      <c r="T152" s="160"/>
      <c r="AT152" s="155" t="s">
        <v>193</v>
      </c>
      <c r="AU152" s="155" t="s">
        <v>87</v>
      </c>
      <c r="AV152" s="13" t="s">
        <v>89</v>
      </c>
      <c r="AW152" s="13" t="s">
        <v>34</v>
      </c>
      <c r="AX152" s="13" t="s">
        <v>87</v>
      </c>
      <c r="AY152" s="155" t="s">
        <v>185</v>
      </c>
    </row>
    <row r="153" spans="2:65" s="1" customFormat="1" ht="21.75" customHeight="1">
      <c r="B153" s="31"/>
      <c r="C153" s="133" t="s">
        <v>235</v>
      </c>
      <c r="D153" s="133" t="s">
        <v>187</v>
      </c>
      <c r="E153" s="134" t="s">
        <v>892</v>
      </c>
      <c r="F153" s="135" t="s">
        <v>893</v>
      </c>
      <c r="G153" s="136" t="s">
        <v>212</v>
      </c>
      <c r="H153" s="137">
        <v>8</v>
      </c>
      <c r="I153" s="138"/>
      <c r="J153" s="139">
        <f>ROUND(I153*H153,2)</f>
        <v>0</v>
      </c>
      <c r="K153" s="140"/>
      <c r="L153" s="31"/>
      <c r="M153" s="141" t="s">
        <v>1</v>
      </c>
      <c r="N153" s="142" t="s">
        <v>44</v>
      </c>
      <c r="P153" s="143">
        <f>O153*H153</f>
        <v>0</v>
      </c>
      <c r="Q153" s="143">
        <v>6.0999999999999999E-2</v>
      </c>
      <c r="R153" s="143">
        <f>Q153*H153</f>
        <v>0.48799999999999999</v>
      </c>
      <c r="S153" s="143">
        <v>0</v>
      </c>
      <c r="T153" s="144">
        <f>S153*H153</f>
        <v>0</v>
      </c>
      <c r="AR153" s="145" t="s">
        <v>191</v>
      </c>
      <c r="AT153" s="145" t="s">
        <v>187</v>
      </c>
      <c r="AU153" s="145" t="s">
        <v>87</v>
      </c>
      <c r="AY153" s="16" t="s">
        <v>185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6" t="s">
        <v>87</v>
      </c>
      <c r="BK153" s="146">
        <f>ROUND(I153*H153,2)</f>
        <v>0</v>
      </c>
      <c r="BL153" s="16" t="s">
        <v>191</v>
      </c>
      <c r="BM153" s="145" t="s">
        <v>894</v>
      </c>
    </row>
    <row r="154" spans="2:65" s="1" customFormat="1" ht="16.5" customHeight="1">
      <c r="B154" s="31"/>
      <c r="C154" s="133" t="s">
        <v>240</v>
      </c>
      <c r="D154" s="133" t="s">
        <v>187</v>
      </c>
      <c r="E154" s="134" t="s">
        <v>895</v>
      </c>
      <c r="F154" s="135" t="s">
        <v>896</v>
      </c>
      <c r="G154" s="136" t="s">
        <v>312</v>
      </c>
      <c r="H154" s="137">
        <v>38.799999999999997</v>
      </c>
      <c r="I154" s="138"/>
      <c r="J154" s="139">
        <f>ROUND(I154*H154,2)</f>
        <v>0</v>
      </c>
      <c r="K154" s="140"/>
      <c r="L154" s="31"/>
      <c r="M154" s="141" t="s">
        <v>1</v>
      </c>
      <c r="N154" s="142" t="s">
        <v>44</v>
      </c>
      <c r="P154" s="143">
        <f>O154*H154</f>
        <v>0</v>
      </c>
      <c r="Q154" s="143">
        <v>0</v>
      </c>
      <c r="R154" s="143">
        <f>Q154*H154</f>
        <v>0</v>
      </c>
      <c r="S154" s="143">
        <v>0</v>
      </c>
      <c r="T154" s="144">
        <f>S154*H154</f>
        <v>0</v>
      </c>
      <c r="AR154" s="145" t="s">
        <v>191</v>
      </c>
      <c r="AT154" s="145" t="s">
        <v>187</v>
      </c>
      <c r="AU154" s="145" t="s">
        <v>87</v>
      </c>
      <c r="AY154" s="16" t="s">
        <v>185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6" t="s">
        <v>87</v>
      </c>
      <c r="BK154" s="146">
        <f>ROUND(I154*H154,2)</f>
        <v>0</v>
      </c>
      <c r="BL154" s="16" t="s">
        <v>191</v>
      </c>
      <c r="BM154" s="145" t="s">
        <v>897</v>
      </c>
    </row>
    <row r="155" spans="2:65" s="12" customFormat="1" ht="10.199999999999999">
      <c r="B155" s="147"/>
      <c r="D155" s="148" t="s">
        <v>193</v>
      </c>
      <c r="E155" s="149" t="s">
        <v>1</v>
      </c>
      <c r="F155" s="150" t="s">
        <v>898</v>
      </c>
      <c r="H155" s="149" t="s">
        <v>1</v>
      </c>
      <c r="I155" s="151"/>
      <c r="L155" s="147"/>
      <c r="M155" s="152"/>
      <c r="T155" s="153"/>
      <c r="AT155" s="149" t="s">
        <v>193</v>
      </c>
      <c r="AU155" s="149" t="s">
        <v>87</v>
      </c>
      <c r="AV155" s="12" t="s">
        <v>87</v>
      </c>
      <c r="AW155" s="12" t="s">
        <v>34</v>
      </c>
      <c r="AX155" s="12" t="s">
        <v>79</v>
      </c>
      <c r="AY155" s="149" t="s">
        <v>185</v>
      </c>
    </row>
    <row r="156" spans="2:65" s="13" customFormat="1" ht="10.199999999999999">
      <c r="B156" s="154"/>
      <c r="D156" s="148" t="s">
        <v>193</v>
      </c>
      <c r="E156" s="155" t="s">
        <v>1</v>
      </c>
      <c r="F156" s="156" t="s">
        <v>899</v>
      </c>
      <c r="H156" s="157">
        <v>28.8</v>
      </c>
      <c r="I156" s="158"/>
      <c r="L156" s="154"/>
      <c r="M156" s="159"/>
      <c r="T156" s="160"/>
      <c r="AT156" s="155" t="s">
        <v>193</v>
      </c>
      <c r="AU156" s="155" t="s">
        <v>87</v>
      </c>
      <c r="AV156" s="13" t="s">
        <v>89</v>
      </c>
      <c r="AW156" s="13" t="s">
        <v>34</v>
      </c>
      <c r="AX156" s="13" t="s">
        <v>79</v>
      </c>
      <c r="AY156" s="155" t="s">
        <v>185</v>
      </c>
    </row>
    <row r="157" spans="2:65" s="12" customFormat="1" ht="10.199999999999999">
      <c r="B157" s="147"/>
      <c r="D157" s="148" t="s">
        <v>193</v>
      </c>
      <c r="E157" s="149" t="s">
        <v>1</v>
      </c>
      <c r="F157" s="150" t="s">
        <v>900</v>
      </c>
      <c r="H157" s="149" t="s">
        <v>1</v>
      </c>
      <c r="I157" s="151"/>
      <c r="L157" s="147"/>
      <c r="M157" s="152"/>
      <c r="T157" s="153"/>
      <c r="AT157" s="149" t="s">
        <v>193</v>
      </c>
      <c r="AU157" s="149" t="s">
        <v>87</v>
      </c>
      <c r="AV157" s="12" t="s">
        <v>87</v>
      </c>
      <c r="AW157" s="12" t="s">
        <v>34</v>
      </c>
      <c r="AX157" s="12" t="s">
        <v>79</v>
      </c>
      <c r="AY157" s="149" t="s">
        <v>185</v>
      </c>
    </row>
    <row r="158" spans="2:65" s="13" customFormat="1" ht="10.199999999999999">
      <c r="B158" s="154"/>
      <c r="D158" s="148" t="s">
        <v>193</v>
      </c>
      <c r="E158" s="155" t="s">
        <v>1</v>
      </c>
      <c r="F158" s="156" t="s">
        <v>901</v>
      </c>
      <c r="H158" s="157">
        <v>10</v>
      </c>
      <c r="I158" s="158"/>
      <c r="L158" s="154"/>
      <c r="M158" s="159"/>
      <c r="T158" s="160"/>
      <c r="AT158" s="155" t="s">
        <v>193</v>
      </c>
      <c r="AU158" s="155" t="s">
        <v>87</v>
      </c>
      <c r="AV158" s="13" t="s">
        <v>89</v>
      </c>
      <c r="AW158" s="13" t="s">
        <v>34</v>
      </c>
      <c r="AX158" s="13" t="s">
        <v>79</v>
      </c>
      <c r="AY158" s="155" t="s">
        <v>185</v>
      </c>
    </row>
    <row r="159" spans="2:65" s="14" customFormat="1" ht="10.199999999999999">
      <c r="B159" s="175"/>
      <c r="D159" s="148" t="s">
        <v>193</v>
      </c>
      <c r="E159" s="176" t="s">
        <v>1</v>
      </c>
      <c r="F159" s="177" t="s">
        <v>317</v>
      </c>
      <c r="H159" s="178">
        <v>38.799999999999997</v>
      </c>
      <c r="I159" s="179"/>
      <c r="L159" s="175"/>
      <c r="M159" s="180"/>
      <c r="T159" s="181"/>
      <c r="AT159" s="176" t="s">
        <v>193</v>
      </c>
      <c r="AU159" s="176" t="s">
        <v>87</v>
      </c>
      <c r="AV159" s="14" t="s">
        <v>191</v>
      </c>
      <c r="AW159" s="14" t="s">
        <v>34</v>
      </c>
      <c r="AX159" s="14" t="s">
        <v>87</v>
      </c>
      <c r="AY159" s="176" t="s">
        <v>185</v>
      </c>
    </row>
    <row r="160" spans="2:65" s="1" customFormat="1" ht="21.75" customHeight="1">
      <c r="B160" s="31"/>
      <c r="C160" s="133" t="s">
        <v>246</v>
      </c>
      <c r="D160" s="133" t="s">
        <v>187</v>
      </c>
      <c r="E160" s="134" t="s">
        <v>902</v>
      </c>
      <c r="F160" s="135" t="s">
        <v>903</v>
      </c>
      <c r="G160" s="136" t="s">
        <v>312</v>
      </c>
      <c r="H160" s="137">
        <v>38.799999999999997</v>
      </c>
      <c r="I160" s="138"/>
      <c r="J160" s="139">
        <f>ROUND(I160*H160,2)</f>
        <v>0</v>
      </c>
      <c r="K160" s="140"/>
      <c r="L160" s="31"/>
      <c r="M160" s="141" t="s">
        <v>1</v>
      </c>
      <c r="N160" s="142" t="s">
        <v>44</v>
      </c>
      <c r="P160" s="143">
        <f>O160*H160</f>
        <v>0</v>
      </c>
      <c r="Q160" s="143">
        <v>0</v>
      </c>
      <c r="R160" s="143">
        <f>Q160*H160</f>
        <v>0</v>
      </c>
      <c r="S160" s="143">
        <v>0</v>
      </c>
      <c r="T160" s="144">
        <f>S160*H160</f>
        <v>0</v>
      </c>
      <c r="AR160" s="145" t="s">
        <v>191</v>
      </c>
      <c r="AT160" s="145" t="s">
        <v>187</v>
      </c>
      <c r="AU160" s="145" t="s">
        <v>87</v>
      </c>
      <c r="AY160" s="16" t="s">
        <v>185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6" t="s">
        <v>87</v>
      </c>
      <c r="BK160" s="146">
        <f>ROUND(I160*H160,2)</f>
        <v>0</v>
      </c>
      <c r="BL160" s="16" t="s">
        <v>191</v>
      </c>
      <c r="BM160" s="145" t="s">
        <v>904</v>
      </c>
    </row>
    <row r="161" spans="2:65" s="1" customFormat="1" ht="16.5" customHeight="1">
      <c r="B161" s="31"/>
      <c r="C161" s="133" t="s">
        <v>252</v>
      </c>
      <c r="D161" s="133" t="s">
        <v>187</v>
      </c>
      <c r="E161" s="134" t="s">
        <v>905</v>
      </c>
      <c r="F161" s="135" t="s">
        <v>906</v>
      </c>
      <c r="G161" s="136" t="s">
        <v>312</v>
      </c>
      <c r="H161" s="137">
        <v>1</v>
      </c>
      <c r="I161" s="138"/>
      <c r="J161" s="139">
        <f>ROUND(I161*H161,2)</f>
        <v>0</v>
      </c>
      <c r="K161" s="140"/>
      <c r="L161" s="31"/>
      <c r="M161" s="141" t="s">
        <v>1</v>
      </c>
      <c r="N161" s="142" t="s">
        <v>44</v>
      </c>
      <c r="P161" s="143">
        <f>O161*H161</f>
        <v>0</v>
      </c>
      <c r="Q161" s="143">
        <v>0</v>
      </c>
      <c r="R161" s="143">
        <f>Q161*H161</f>
        <v>0</v>
      </c>
      <c r="S161" s="143">
        <v>0</v>
      </c>
      <c r="T161" s="144">
        <f>S161*H161</f>
        <v>0</v>
      </c>
      <c r="AR161" s="145" t="s">
        <v>191</v>
      </c>
      <c r="AT161" s="145" t="s">
        <v>187</v>
      </c>
      <c r="AU161" s="145" t="s">
        <v>87</v>
      </c>
      <c r="AY161" s="16" t="s">
        <v>185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6" t="s">
        <v>87</v>
      </c>
      <c r="BK161" s="146">
        <f>ROUND(I161*H161,2)</f>
        <v>0</v>
      </c>
      <c r="BL161" s="16" t="s">
        <v>191</v>
      </c>
      <c r="BM161" s="145" t="s">
        <v>907</v>
      </c>
    </row>
    <row r="162" spans="2:65" s="1" customFormat="1" ht="21.75" customHeight="1">
      <c r="B162" s="31"/>
      <c r="C162" s="133" t="s">
        <v>257</v>
      </c>
      <c r="D162" s="133" t="s">
        <v>187</v>
      </c>
      <c r="E162" s="134" t="s">
        <v>908</v>
      </c>
      <c r="F162" s="135" t="s">
        <v>909</v>
      </c>
      <c r="G162" s="136" t="s">
        <v>190</v>
      </c>
      <c r="H162" s="137">
        <v>86</v>
      </c>
      <c r="I162" s="138"/>
      <c r="J162" s="139">
        <f>ROUND(I162*H162,2)</f>
        <v>0</v>
      </c>
      <c r="K162" s="140"/>
      <c r="L162" s="31"/>
      <c r="M162" s="141" t="s">
        <v>1</v>
      </c>
      <c r="N162" s="142" t="s">
        <v>44</v>
      </c>
      <c r="P162" s="143">
        <f>O162*H162</f>
        <v>0</v>
      </c>
      <c r="Q162" s="143">
        <v>8.5999999999999998E-4</v>
      </c>
      <c r="R162" s="143">
        <f>Q162*H162</f>
        <v>7.3959999999999998E-2</v>
      </c>
      <c r="S162" s="143">
        <v>0</v>
      </c>
      <c r="T162" s="144">
        <f>S162*H162</f>
        <v>0</v>
      </c>
      <c r="AR162" s="145" t="s">
        <v>191</v>
      </c>
      <c r="AT162" s="145" t="s">
        <v>187</v>
      </c>
      <c r="AU162" s="145" t="s">
        <v>87</v>
      </c>
      <c r="AY162" s="16" t="s">
        <v>185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6" t="s">
        <v>87</v>
      </c>
      <c r="BK162" s="146">
        <f>ROUND(I162*H162,2)</f>
        <v>0</v>
      </c>
      <c r="BL162" s="16" t="s">
        <v>191</v>
      </c>
      <c r="BM162" s="145" t="s">
        <v>910</v>
      </c>
    </row>
    <row r="163" spans="2:65" s="12" customFormat="1" ht="10.199999999999999">
      <c r="B163" s="147"/>
      <c r="D163" s="148" t="s">
        <v>193</v>
      </c>
      <c r="E163" s="149" t="s">
        <v>1</v>
      </c>
      <c r="F163" s="150" t="s">
        <v>871</v>
      </c>
      <c r="H163" s="149" t="s">
        <v>1</v>
      </c>
      <c r="I163" s="151"/>
      <c r="L163" s="147"/>
      <c r="M163" s="152"/>
      <c r="T163" s="153"/>
      <c r="AT163" s="149" t="s">
        <v>193</v>
      </c>
      <c r="AU163" s="149" t="s">
        <v>87</v>
      </c>
      <c r="AV163" s="12" t="s">
        <v>87</v>
      </c>
      <c r="AW163" s="12" t="s">
        <v>34</v>
      </c>
      <c r="AX163" s="12" t="s">
        <v>79</v>
      </c>
      <c r="AY163" s="149" t="s">
        <v>185</v>
      </c>
    </row>
    <row r="164" spans="2:65" s="13" customFormat="1" ht="10.199999999999999">
      <c r="B164" s="154"/>
      <c r="D164" s="148" t="s">
        <v>193</v>
      </c>
      <c r="E164" s="155" t="s">
        <v>1</v>
      </c>
      <c r="F164" s="156" t="s">
        <v>911</v>
      </c>
      <c r="H164" s="157">
        <v>40</v>
      </c>
      <c r="I164" s="158"/>
      <c r="L164" s="154"/>
      <c r="M164" s="159"/>
      <c r="T164" s="160"/>
      <c r="AT164" s="155" t="s">
        <v>193</v>
      </c>
      <c r="AU164" s="155" t="s">
        <v>87</v>
      </c>
      <c r="AV164" s="13" t="s">
        <v>89</v>
      </c>
      <c r="AW164" s="13" t="s">
        <v>34</v>
      </c>
      <c r="AX164" s="13" t="s">
        <v>79</v>
      </c>
      <c r="AY164" s="155" t="s">
        <v>185</v>
      </c>
    </row>
    <row r="165" spans="2:65" s="12" customFormat="1" ht="10.199999999999999">
      <c r="B165" s="147"/>
      <c r="D165" s="148" t="s">
        <v>193</v>
      </c>
      <c r="E165" s="149" t="s">
        <v>1</v>
      </c>
      <c r="F165" s="150" t="s">
        <v>898</v>
      </c>
      <c r="H165" s="149" t="s">
        <v>1</v>
      </c>
      <c r="I165" s="151"/>
      <c r="L165" s="147"/>
      <c r="M165" s="152"/>
      <c r="T165" s="153"/>
      <c r="AT165" s="149" t="s">
        <v>193</v>
      </c>
      <c r="AU165" s="149" t="s">
        <v>87</v>
      </c>
      <c r="AV165" s="12" t="s">
        <v>87</v>
      </c>
      <c r="AW165" s="12" t="s">
        <v>34</v>
      </c>
      <c r="AX165" s="12" t="s">
        <v>79</v>
      </c>
      <c r="AY165" s="149" t="s">
        <v>185</v>
      </c>
    </row>
    <row r="166" spans="2:65" s="13" customFormat="1" ht="10.199999999999999">
      <c r="B166" s="154"/>
      <c r="D166" s="148" t="s">
        <v>193</v>
      </c>
      <c r="E166" s="155" t="s">
        <v>1</v>
      </c>
      <c r="F166" s="156" t="s">
        <v>481</v>
      </c>
      <c r="H166" s="157">
        <v>36</v>
      </c>
      <c r="I166" s="158"/>
      <c r="L166" s="154"/>
      <c r="M166" s="159"/>
      <c r="T166" s="160"/>
      <c r="AT166" s="155" t="s">
        <v>193</v>
      </c>
      <c r="AU166" s="155" t="s">
        <v>87</v>
      </c>
      <c r="AV166" s="13" t="s">
        <v>89</v>
      </c>
      <c r="AW166" s="13" t="s">
        <v>34</v>
      </c>
      <c r="AX166" s="13" t="s">
        <v>79</v>
      </c>
      <c r="AY166" s="155" t="s">
        <v>185</v>
      </c>
    </row>
    <row r="167" spans="2:65" s="12" customFormat="1" ht="10.199999999999999">
      <c r="B167" s="147"/>
      <c r="D167" s="148" t="s">
        <v>193</v>
      </c>
      <c r="E167" s="149" t="s">
        <v>1</v>
      </c>
      <c r="F167" s="150" t="s">
        <v>912</v>
      </c>
      <c r="H167" s="149" t="s">
        <v>1</v>
      </c>
      <c r="I167" s="151"/>
      <c r="L167" s="147"/>
      <c r="M167" s="152"/>
      <c r="T167" s="153"/>
      <c r="AT167" s="149" t="s">
        <v>193</v>
      </c>
      <c r="AU167" s="149" t="s">
        <v>87</v>
      </c>
      <c r="AV167" s="12" t="s">
        <v>87</v>
      </c>
      <c r="AW167" s="12" t="s">
        <v>34</v>
      </c>
      <c r="AX167" s="12" t="s">
        <v>79</v>
      </c>
      <c r="AY167" s="149" t="s">
        <v>185</v>
      </c>
    </row>
    <row r="168" spans="2:65" s="13" customFormat="1" ht="10.199999999999999">
      <c r="B168" s="154"/>
      <c r="D168" s="148" t="s">
        <v>193</v>
      </c>
      <c r="E168" s="155" t="s">
        <v>1</v>
      </c>
      <c r="F168" s="156" t="s">
        <v>901</v>
      </c>
      <c r="H168" s="157">
        <v>10</v>
      </c>
      <c r="I168" s="158"/>
      <c r="L168" s="154"/>
      <c r="M168" s="159"/>
      <c r="T168" s="160"/>
      <c r="AT168" s="155" t="s">
        <v>193</v>
      </c>
      <c r="AU168" s="155" t="s">
        <v>87</v>
      </c>
      <c r="AV168" s="13" t="s">
        <v>89</v>
      </c>
      <c r="AW168" s="13" t="s">
        <v>34</v>
      </c>
      <c r="AX168" s="13" t="s">
        <v>79</v>
      </c>
      <c r="AY168" s="155" t="s">
        <v>185</v>
      </c>
    </row>
    <row r="169" spans="2:65" s="14" customFormat="1" ht="10.199999999999999">
      <c r="B169" s="175"/>
      <c r="D169" s="148" t="s">
        <v>193</v>
      </c>
      <c r="E169" s="176" t="s">
        <v>1</v>
      </c>
      <c r="F169" s="177" t="s">
        <v>317</v>
      </c>
      <c r="H169" s="178">
        <v>86</v>
      </c>
      <c r="I169" s="179"/>
      <c r="L169" s="175"/>
      <c r="M169" s="180"/>
      <c r="T169" s="181"/>
      <c r="AT169" s="176" t="s">
        <v>193</v>
      </c>
      <c r="AU169" s="176" t="s">
        <v>87</v>
      </c>
      <c r="AV169" s="14" t="s">
        <v>191</v>
      </c>
      <c r="AW169" s="14" t="s">
        <v>34</v>
      </c>
      <c r="AX169" s="14" t="s">
        <v>87</v>
      </c>
      <c r="AY169" s="176" t="s">
        <v>185</v>
      </c>
    </row>
    <row r="170" spans="2:65" s="1" customFormat="1" ht="21.75" customHeight="1">
      <c r="B170" s="31"/>
      <c r="C170" s="133" t="s">
        <v>8</v>
      </c>
      <c r="D170" s="133" t="s">
        <v>187</v>
      </c>
      <c r="E170" s="134" t="s">
        <v>913</v>
      </c>
      <c r="F170" s="135" t="s">
        <v>914</v>
      </c>
      <c r="G170" s="136" t="s">
        <v>190</v>
      </c>
      <c r="H170" s="137">
        <v>86</v>
      </c>
      <c r="I170" s="138"/>
      <c r="J170" s="139">
        <f>ROUND(I170*H170,2)</f>
        <v>0</v>
      </c>
      <c r="K170" s="140"/>
      <c r="L170" s="31"/>
      <c r="M170" s="141" t="s">
        <v>1</v>
      </c>
      <c r="N170" s="142" t="s">
        <v>44</v>
      </c>
      <c r="P170" s="143">
        <f>O170*H170</f>
        <v>0</v>
      </c>
      <c r="Q170" s="143">
        <v>0</v>
      </c>
      <c r="R170" s="143">
        <f>Q170*H170</f>
        <v>0</v>
      </c>
      <c r="S170" s="143">
        <v>0</v>
      </c>
      <c r="T170" s="144">
        <f>S170*H170</f>
        <v>0</v>
      </c>
      <c r="AR170" s="145" t="s">
        <v>191</v>
      </c>
      <c r="AT170" s="145" t="s">
        <v>187</v>
      </c>
      <c r="AU170" s="145" t="s">
        <v>87</v>
      </c>
      <c r="AY170" s="16" t="s">
        <v>185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6" t="s">
        <v>87</v>
      </c>
      <c r="BK170" s="146">
        <f>ROUND(I170*H170,2)</f>
        <v>0</v>
      </c>
      <c r="BL170" s="16" t="s">
        <v>191</v>
      </c>
      <c r="BM170" s="145" t="s">
        <v>915</v>
      </c>
    </row>
    <row r="171" spans="2:65" s="1" customFormat="1" ht="16.5" customHeight="1">
      <c r="B171" s="31"/>
      <c r="C171" s="133" t="s">
        <v>264</v>
      </c>
      <c r="D171" s="133" t="s">
        <v>187</v>
      </c>
      <c r="E171" s="134" t="s">
        <v>916</v>
      </c>
      <c r="F171" s="135" t="s">
        <v>917</v>
      </c>
      <c r="G171" s="136" t="s">
        <v>312</v>
      </c>
      <c r="H171" s="137">
        <v>145.16</v>
      </c>
      <c r="I171" s="138"/>
      <c r="J171" s="139">
        <f>ROUND(I171*H171,2)</f>
        <v>0</v>
      </c>
      <c r="K171" s="140"/>
      <c r="L171" s="31"/>
      <c r="M171" s="141" t="s">
        <v>1</v>
      </c>
      <c r="N171" s="142" t="s">
        <v>44</v>
      </c>
      <c r="P171" s="143">
        <f>O171*H171</f>
        <v>0</v>
      </c>
      <c r="Q171" s="143">
        <v>0</v>
      </c>
      <c r="R171" s="143">
        <f>Q171*H171</f>
        <v>0</v>
      </c>
      <c r="S171" s="143">
        <v>0</v>
      </c>
      <c r="T171" s="144">
        <f>S171*H171</f>
        <v>0</v>
      </c>
      <c r="AR171" s="145" t="s">
        <v>191</v>
      </c>
      <c r="AT171" s="145" t="s">
        <v>187</v>
      </c>
      <c r="AU171" s="145" t="s">
        <v>87</v>
      </c>
      <c r="AY171" s="16" t="s">
        <v>185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6" t="s">
        <v>87</v>
      </c>
      <c r="BK171" s="146">
        <f>ROUND(I171*H171,2)</f>
        <v>0</v>
      </c>
      <c r="BL171" s="16" t="s">
        <v>191</v>
      </c>
      <c r="BM171" s="145" t="s">
        <v>918</v>
      </c>
    </row>
    <row r="172" spans="2:65" s="13" customFormat="1" ht="10.199999999999999">
      <c r="B172" s="154"/>
      <c r="D172" s="148" t="s">
        <v>193</v>
      </c>
      <c r="E172" s="155" t="s">
        <v>1</v>
      </c>
      <c r="F172" s="156" t="s">
        <v>919</v>
      </c>
      <c r="H172" s="157">
        <v>145.16</v>
      </c>
      <c r="I172" s="158"/>
      <c r="L172" s="154"/>
      <c r="M172" s="159"/>
      <c r="T172" s="160"/>
      <c r="AT172" s="155" t="s">
        <v>193</v>
      </c>
      <c r="AU172" s="155" t="s">
        <v>87</v>
      </c>
      <c r="AV172" s="13" t="s">
        <v>89</v>
      </c>
      <c r="AW172" s="13" t="s">
        <v>34</v>
      </c>
      <c r="AX172" s="13" t="s">
        <v>87</v>
      </c>
      <c r="AY172" s="155" t="s">
        <v>185</v>
      </c>
    </row>
    <row r="173" spans="2:65" s="1" customFormat="1" ht="21.75" customHeight="1">
      <c r="B173" s="31"/>
      <c r="C173" s="133" t="s">
        <v>269</v>
      </c>
      <c r="D173" s="133" t="s">
        <v>187</v>
      </c>
      <c r="E173" s="134" t="s">
        <v>920</v>
      </c>
      <c r="F173" s="135" t="s">
        <v>921</v>
      </c>
      <c r="G173" s="136" t="s">
        <v>312</v>
      </c>
      <c r="H173" s="137">
        <v>230.6</v>
      </c>
      <c r="I173" s="138"/>
      <c r="J173" s="139">
        <f>ROUND(I173*H173,2)</f>
        <v>0</v>
      </c>
      <c r="K173" s="140"/>
      <c r="L173" s="31"/>
      <c r="M173" s="141" t="s">
        <v>1</v>
      </c>
      <c r="N173" s="142" t="s">
        <v>44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191</v>
      </c>
      <c r="AT173" s="145" t="s">
        <v>187</v>
      </c>
      <c r="AU173" s="145" t="s">
        <v>87</v>
      </c>
      <c r="AY173" s="16" t="s">
        <v>185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6" t="s">
        <v>87</v>
      </c>
      <c r="BK173" s="146">
        <f>ROUND(I173*H173,2)</f>
        <v>0</v>
      </c>
      <c r="BL173" s="16" t="s">
        <v>191</v>
      </c>
      <c r="BM173" s="145" t="s">
        <v>922</v>
      </c>
    </row>
    <row r="174" spans="2:65" s="13" customFormat="1" ht="10.199999999999999">
      <c r="B174" s="154"/>
      <c r="D174" s="148" t="s">
        <v>193</v>
      </c>
      <c r="E174" s="155" t="s">
        <v>1</v>
      </c>
      <c r="F174" s="156" t="s">
        <v>923</v>
      </c>
      <c r="H174" s="157">
        <v>230.6</v>
      </c>
      <c r="I174" s="158"/>
      <c r="L174" s="154"/>
      <c r="M174" s="159"/>
      <c r="T174" s="160"/>
      <c r="AT174" s="155" t="s">
        <v>193</v>
      </c>
      <c r="AU174" s="155" t="s">
        <v>87</v>
      </c>
      <c r="AV174" s="13" t="s">
        <v>89</v>
      </c>
      <c r="AW174" s="13" t="s">
        <v>34</v>
      </c>
      <c r="AX174" s="13" t="s">
        <v>87</v>
      </c>
      <c r="AY174" s="155" t="s">
        <v>185</v>
      </c>
    </row>
    <row r="175" spans="2:65" s="1" customFormat="1" ht="16.5" customHeight="1">
      <c r="B175" s="31"/>
      <c r="C175" s="133" t="s">
        <v>274</v>
      </c>
      <c r="D175" s="133" t="s">
        <v>187</v>
      </c>
      <c r="E175" s="134" t="s">
        <v>924</v>
      </c>
      <c r="F175" s="135" t="s">
        <v>925</v>
      </c>
      <c r="G175" s="136" t="s">
        <v>312</v>
      </c>
      <c r="H175" s="137">
        <v>149.22999999999999</v>
      </c>
      <c r="I175" s="138"/>
      <c r="J175" s="139">
        <f>ROUND(I175*H175,2)</f>
        <v>0</v>
      </c>
      <c r="K175" s="140"/>
      <c r="L175" s="31"/>
      <c r="M175" s="141" t="s">
        <v>1</v>
      </c>
      <c r="N175" s="142" t="s">
        <v>44</v>
      </c>
      <c r="P175" s="143">
        <f>O175*H175</f>
        <v>0</v>
      </c>
      <c r="Q175" s="143">
        <v>0</v>
      </c>
      <c r="R175" s="143">
        <f>Q175*H175</f>
        <v>0</v>
      </c>
      <c r="S175" s="143">
        <v>0</v>
      </c>
      <c r="T175" s="144">
        <f>S175*H175</f>
        <v>0</v>
      </c>
      <c r="AR175" s="145" t="s">
        <v>191</v>
      </c>
      <c r="AT175" s="145" t="s">
        <v>187</v>
      </c>
      <c r="AU175" s="145" t="s">
        <v>87</v>
      </c>
      <c r="AY175" s="16" t="s">
        <v>185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6" t="s">
        <v>87</v>
      </c>
      <c r="BK175" s="146">
        <f>ROUND(I175*H175,2)</f>
        <v>0</v>
      </c>
      <c r="BL175" s="16" t="s">
        <v>191</v>
      </c>
      <c r="BM175" s="145" t="s">
        <v>926</v>
      </c>
    </row>
    <row r="176" spans="2:65" s="13" customFormat="1" ht="10.199999999999999">
      <c r="B176" s="154"/>
      <c r="D176" s="148" t="s">
        <v>193</v>
      </c>
      <c r="E176" s="155" t="s">
        <v>1</v>
      </c>
      <c r="F176" s="156" t="s">
        <v>927</v>
      </c>
      <c r="H176" s="157">
        <v>149.22999999999999</v>
      </c>
      <c r="I176" s="158"/>
      <c r="L176" s="154"/>
      <c r="M176" s="159"/>
      <c r="T176" s="160"/>
      <c r="AT176" s="155" t="s">
        <v>193</v>
      </c>
      <c r="AU176" s="155" t="s">
        <v>87</v>
      </c>
      <c r="AV176" s="13" t="s">
        <v>89</v>
      </c>
      <c r="AW176" s="13" t="s">
        <v>34</v>
      </c>
      <c r="AX176" s="13" t="s">
        <v>87</v>
      </c>
      <c r="AY176" s="155" t="s">
        <v>185</v>
      </c>
    </row>
    <row r="177" spans="2:65" s="1" customFormat="1" ht="16.5" customHeight="1">
      <c r="B177" s="31"/>
      <c r="C177" s="133" t="s">
        <v>280</v>
      </c>
      <c r="D177" s="133" t="s">
        <v>187</v>
      </c>
      <c r="E177" s="134" t="s">
        <v>928</v>
      </c>
      <c r="F177" s="135" t="s">
        <v>929</v>
      </c>
      <c r="G177" s="136" t="s">
        <v>312</v>
      </c>
      <c r="H177" s="137">
        <v>37.22</v>
      </c>
      <c r="I177" s="138"/>
      <c r="J177" s="139">
        <f>ROUND(I177*H177,2)</f>
        <v>0</v>
      </c>
      <c r="K177" s="140"/>
      <c r="L177" s="31"/>
      <c r="M177" s="141" t="s">
        <v>1</v>
      </c>
      <c r="N177" s="142" t="s">
        <v>44</v>
      </c>
      <c r="P177" s="143">
        <f>O177*H177</f>
        <v>0</v>
      </c>
      <c r="Q177" s="143">
        <v>0</v>
      </c>
      <c r="R177" s="143">
        <f>Q177*H177</f>
        <v>0</v>
      </c>
      <c r="S177" s="143">
        <v>0</v>
      </c>
      <c r="T177" s="144">
        <f>S177*H177</f>
        <v>0</v>
      </c>
      <c r="AR177" s="145" t="s">
        <v>191</v>
      </c>
      <c r="AT177" s="145" t="s">
        <v>187</v>
      </c>
      <c r="AU177" s="145" t="s">
        <v>87</v>
      </c>
      <c r="AY177" s="16" t="s">
        <v>185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6" t="s">
        <v>87</v>
      </c>
      <c r="BK177" s="146">
        <f>ROUND(I177*H177,2)</f>
        <v>0</v>
      </c>
      <c r="BL177" s="16" t="s">
        <v>191</v>
      </c>
      <c r="BM177" s="145" t="s">
        <v>930</v>
      </c>
    </row>
    <row r="178" spans="2:65" s="12" customFormat="1" ht="10.199999999999999">
      <c r="B178" s="147"/>
      <c r="D178" s="148" t="s">
        <v>193</v>
      </c>
      <c r="E178" s="149" t="s">
        <v>1</v>
      </c>
      <c r="F178" s="150" t="s">
        <v>861</v>
      </c>
      <c r="H178" s="149" t="s">
        <v>1</v>
      </c>
      <c r="I178" s="151"/>
      <c r="L178" s="147"/>
      <c r="M178" s="152"/>
      <c r="T178" s="153"/>
      <c r="AT178" s="149" t="s">
        <v>193</v>
      </c>
      <c r="AU178" s="149" t="s">
        <v>87</v>
      </c>
      <c r="AV178" s="12" t="s">
        <v>87</v>
      </c>
      <c r="AW178" s="12" t="s">
        <v>34</v>
      </c>
      <c r="AX178" s="12" t="s">
        <v>79</v>
      </c>
      <c r="AY178" s="149" t="s">
        <v>185</v>
      </c>
    </row>
    <row r="179" spans="2:65" s="13" customFormat="1" ht="10.199999999999999">
      <c r="B179" s="154"/>
      <c r="D179" s="148" t="s">
        <v>193</v>
      </c>
      <c r="E179" s="155" t="s">
        <v>1</v>
      </c>
      <c r="F179" s="156" t="s">
        <v>931</v>
      </c>
      <c r="H179" s="157">
        <v>13.2</v>
      </c>
      <c r="I179" s="158"/>
      <c r="L179" s="154"/>
      <c r="M179" s="159"/>
      <c r="T179" s="160"/>
      <c r="AT179" s="155" t="s">
        <v>193</v>
      </c>
      <c r="AU179" s="155" t="s">
        <v>87</v>
      </c>
      <c r="AV179" s="13" t="s">
        <v>89</v>
      </c>
      <c r="AW179" s="13" t="s">
        <v>34</v>
      </c>
      <c r="AX179" s="13" t="s">
        <v>79</v>
      </c>
      <c r="AY179" s="155" t="s">
        <v>185</v>
      </c>
    </row>
    <row r="180" spans="2:65" s="12" customFormat="1" ht="10.199999999999999">
      <c r="B180" s="147"/>
      <c r="D180" s="148" t="s">
        <v>193</v>
      </c>
      <c r="E180" s="149" t="s">
        <v>1</v>
      </c>
      <c r="F180" s="150" t="s">
        <v>932</v>
      </c>
      <c r="H180" s="149" t="s">
        <v>1</v>
      </c>
      <c r="I180" s="151"/>
      <c r="L180" s="147"/>
      <c r="M180" s="152"/>
      <c r="T180" s="153"/>
      <c r="AT180" s="149" t="s">
        <v>193</v>
      </c>
      <c r="AU180" s="149" t="s">
        <v>87</v>
      </c>
      <c r="AV180" s="12" t="s">
        <v>87</v>
      </c>
      <c r="AW180" s="12" t="s">
        <v>34</v>
      </c>
      <c r="AX180" s="12" t="s">
        <v>79</v>
      </c>
      <c r="AY180" s="149" t="s">
        <v>185</v>
      </c>
    </row>
    <row r="181" spans="2:65" s="13" customFormat="1" ht="10.199999999999999">
      <c r="B181" s="154"/>
      <c r="D181" s="148" t="s">
        <v>193</v>
      </c>
      <c r="E181" s="155" t="s">
        <v>1</v>
      </c>
      <c r="F181" s="156" t="s">
        <v>933</v>
      </c>
      <c r="H181" s="157">
        <v>19.22</v>
      </c>
      <c r="I181" s="158"/>
      <c r="L181" s="154"/>
      <c r="M181" s="159"/>
      <c r="T181" s="160"/>
      <c r="AT181" s="155" t="s">
        <v>193</v>
      </c>
      <c r="AU181" s="155" t="s">
        <v>87</v>
      </c>
      <c r="AV181" s="13" t="s">
        <v>89</v>
      </c>
      <c r="AW181" s="13" t="s">
        <v>34</v>
      </c>
      <c r="AX181" s="13" t="s">
        <v>79</v>
      </c>
      <c r="AY181" s="155" t="s">
        <v>185</v>
      </c>
    </row>
    <row r="182" spans="2:65" s="12" customFormat="1" ht="10.199999999999999">
      <c r="B182" s="147"/>
      <c r="D182" s="148" t="s">
        <v>193</v>
      </c>
      <c r="E182" s="149" t="s">
        <v>1</v>
      </c>
      <c r="F182" s="150" t="s">
        <v>875</v>
      </c>
      <c r="H182" s="149" t="s">
        <v>1</v>
      </c>
      <c r="I182" s="151"/>
      <c r="L182" s="147"/>
      <c r="M182" s="152"/>
      <c r="T182" s="153"/>
      <c r="AT182" s="149" t="s">
        <v>193</v>
      </c>
      <c r="AU182" s="149" t="s">
        <v>87</v>
      </c>
      <c r="AV182" s="12" t="s">
        <v>87</v>
      </c>
      <c r="AW182" s="12" t="s">
        <v>34</v>
      </c>
      <c r="AX182" s="12" t="s">
        <v>79</v>
      </c>
      <c r="AY182" s="149" t="s">
        <v>185</v>
      </c>
    </row>
    <row r="183" spans="2:65" s="13" customFormat="1" ht="10.199999999999999">
      <c r="B183" s="154"/>
      <c r="D183" s="148" t="s">
        <v>193</v>
      </c>
      <c r="E183" s="155" t="s">
        <v>1</v>
      </c>
      <c r="F183" s="156" t="s">
        <v>934</v>
      </c>
      <c r="H183" s="157">
        <v>4.8</v>
      </c>
      <c r="I183" s="158"/>
      <c r="L183" s="154"/>
      <c r="M183" s="159"/>
      <c r="T183" s="160"/>
      <c r="AT183" s="155" t="s">
        <v>193</v>
      </c>
      <c r="AU183" s="155" t="s">
        <v>87</v>
      </c>
      <c r="AV183" s="13" t="s">
        <v>89</v>
      </c>
      <c r="AW183" s="13" t="s">
        <v>34</v>
      </c>
      <c r="AX183" s="13" t="s">
        <v>79</v>
      </c>
      <c r="AY183" s="155" t="s">
        <v>185</v>
      </c>
    </row>
    <row r="184" spans="2:65" s="14" customFormat="1" ht="10.199999999999999">
      <c r="B184" s="175"/>
      <c r="D184" s="148" t="s">
        <v>193</v>
      </c>
      <c r="E184" s="176" t="s">
        <v>1</v>
      </c>
      <c r="F184" s="177" t="s">
        <v>317</v>
      </c>
      <c r="H184" s="178">
        <v>37.22</v>
      </c>
      <c r="I184" s="179"/>
      <c r="L184" s="175"/>
      <c r="M184" s="180"/>
      <c r="T184" s="181"/>
      <c r="AT184" s="176" t="s">
        <v>193</v>
      </c>
      <c r="AU184" s="176" t="s">
        <v>87</v>
      </c>
      <c r="AV184" s="14" t="s">
        <v>191</v>
      </c>
      <c r="AW184" s="14" t="s">
        <v>34</v>
      </c>
      <c r="AX184" s="14" t="s">
        <v>87</v>
      </c>
      <c r="AY184" s="176" t="s">
        <v>185</v>
      </c>
    </row>
    <row r="185" spans="2:65" s="1" customFormat="1" ht="16.5" customHeight="1">
      <c r="B185" s="31"/>
      <c r="C185" s="133" t="s">
        <v>285</v>
      </c>
      <c r="D185" s="133" t="s">
        <v>187</v>
      </c>
      <c r="E185" s="134" t="s">
        <v>935</v>
      </c>
      <c r="F185" s="135" t="s">
        <v>936</v>
      </c>
      <c r="G185" s="136" t="s">
        <v>312</v>
      </c>
      <c r="H185" s="137">
        <v>20.544</v>
      </c>
      <c r="I185" s="138"/>
      <c r="J185" s="139">
        <f>ROUND(I185*H185,2)</f>
        <v>0</v>
      </c>
      <c r="K185" s="140"/>
      <c r="L185" s="31"/>
      <c r="M185" s="141" t="s">
        <v>1</v>
      </c>
      <c r="N185" s="142" t="s">
        <v>44</v>
      </c>
      <c r="P185" s="143">
        <f>O185*H185</f>
        <v>0</v>
      </c>
      <c r="Q185" s="143">
        <v>0</v>
      </c>
      <c r="R185" s="143">
        <f>Q185*H185</f>
        <v>0</v>
      </c>
      <c r="S185" s="143">
        <v>0</v>
      </c>
      <c r="T185" s="144">
        <f>S185*H185</f>
        <v>0</v>
      </c>
      <c r="AR185" s="145" t="s">
        <v>191</v>
      </c>
      <c r="AT185" s="145" t="s">
        <v>187</v>
      </c>
      <c r="AU185" s="145" t="s">
        <v>87</v>
      </c>
      <c r="AY185" s="16" t="s">
        <v>185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6" t="s">
        <v>87</v>
      </c>
      <c r="BK185" s="146">
        <f>ROUND(I185*H185,2)</f>
        <v>0</v>
      </c>
      <c r="BL185" s="16" t="s">
        <v>191</v>
      </c>
      <c r="BM185" s="145" t="s">
        <v>937</v>
      </c>
    </row>
    <row r="186" spans="2:65" s="13" customFormat="1" ht="20.399999999999999">
      <c r="B186" s="154"/>
      <c r="D186" s="148" t="s">
        <v>193</v>
      </c>
      <c r="E186" s="155" t="s">
        <v>1</v>
      </c>
      <c r="F186" s="156" t="s">
        <v>938</v>
      </c>
      <c r="H186" s="157">
        <v>20.544</v>
      </c>
      <c r="I186" s="158"/>
      <c r="L186" s="154"/>
      <c r="M186" s="159"/>
      <c r="T186" s="160"/>
      <c r="AT186" s="155" t="s">
        <v>193</v>
      </c>
      <c r="AU186" s="155" t="s">
        <v>87</v>
      </c>
      <c r="AV186" s="13" t="s">
        <v>89</v>
      </c>
      <c r="AW186" s="13" t="s">
        <v>34</v>
      </c>
      <c r="AX186" s="13" t="s">
        <v>87</v>
      </c>
      <c r="AY186" s="155" t="s">
        <v>185</v>
      </c>
    </row>
    <row r="187" spans="2:65" s="1" customFormat="1" ht="16.5" customHeight="1">
      <c r="B187" s="31"/>
      <c r="C187" s="161" t="s">
        <v>7</v>
      </c>
      <c r="D187" s="161" t="s">
        <v>247</v>
      </c>
      <c r="E187" s="162" t="s">
        <v>939</v>
      </c>
      <c r="F187" s="163" t="s">
        <v>940</v>
      </c>
      <c r="G187" s="164" t="s">
        <v>323</v>
      </c>
      <c r="H187" s="165">
        <v>3</v>
      </c>
      <c r="I187" s="166"/>
      <c r="J187" s="167">
        <f>ROUND(I187*H187,2)</f>
        <v>0</v>
      </c>
      <c r="K187" s="168"/>
      <c r="L187" s="169"/>
      <c r="M187" s="170" t="s">
        <v>1</v>
      </c>
      <c r="N187" s="171" t="s">
        <v>44</v>
      </c>
      <c r="P187" s="143">
        <f>O187*H187</f>
        <v>0</v>
      </c>
      <c r="Q187" s="143">
        <v>1</v>
      </c>
      <c r="R187" s="143">
        <f>Q187*H187</f>
        <v>3</v>
      </c>
      <c r="S187" s="143">
        <v>0</v>
      </c>
      <c r="T187" s="144">
        <f>S187*H187</f>
        <v>0</v>
      </c>
      <c r="AR187" s="145" t="s">
        <v>226</v>
      </c>
      <c r="AT187" s="145" t="s">
        <v>247</v>
      </c>
      <c r="AU187" s="145" t="s">
        <v>87</v>
      </c>
      <c r="AY187" s="16" t="s">
        <v>185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6" t="s">
        <v>87</v>
      </c>
      <c r="BK187" s="146">
        <f>ROUND(I187*H187,2)</f>
        <v>0</v>
      </c>
      <c r="BL187" s="16" t="s">
        <v>191</v>
      </c>
      <c r="BM187" s="145" t="s">
        <v>941</v>
      </c>
    </row>
    <row r="188" spans="2:65" s="13" customFormat="1" ht="10.199999999999999">
      <c r="B188" s="154"/>
      <c r="D188" s="148" t="s">
        <v>193</v>
      </c>
      <c r="E188" s="155" t="s">
        <v>1</v>
      </c>
      <c r="F188" s="156" t="s">
        <v>942</v>
      </c>
      <c r="H188" s="157">
        <v>3</v>
      </c>
      <c r="I188" s="158"/>
      <c r="L188" s="154"/>
      <c r="M188" s="159"/>
      <c r="T188" s="160"/>
      <c r="AT188" s="155" t="s">
        <v>193</v>
      </c>
      <c r="AU188" s="155" t="s">
        <v>87</v>
      </c>
      <c r="AV188" s="13" t="s">
        <v>89</v>
      </c>
      <c r="AW188" s="13" t="s">
        <v>34</v>
      </c>
      <c r="AX188" s="13" t="s">
        <v>87</v>
      </c>
      <c r="AY188" s="155" t="s">
        <v>185</v>
      </c>
    </row>
    <row r="189" spans="2:65" s="1" customFormat="1" ht="16.5" customHeight="1">
      <c r="B189" s="31"/>
      <c r="C189" s="161" t="s">
        <v>292</v>
      </c>
      <c r="D189" s="161" t="s">
        <v>247</v>
      </c>
      <c r="E189" s="162" t="s">
        <v>943</v>
      </c>
      <c r="F189" s="163" t="s">
        <v>944</v>
      </c>
      <c r="G189" s="164" t="s">
        <v>945</v>
      </c>
      <c r="H189" s="165">
        <v>64.84</v>
      </c>
      <c r="I189" s="166"/>
      <c r="J189" s="167">
        <f>ROUND(I189*H189,2)</f>
        <v>0</v>
      </c>
      <c r="K189" s="168"/>
      <c r="L189" s="169"/>
      <c r="M189" s="170" t="s">
        <v>1</v>
      </c>
      <c r="N189" s="171" t="s">
        <v>44</v>
      </c>
      <c r="P189" s="143">
        <f>O189*H189</f>
        <v>0</v>
      </c>
      <c r="Q189" s="143">
        <v>1</v>
      </c>
      <c r="R189" s="143">
        <f>Q189*H189</f>
        <v>64.84</v>
      </c>
      <c r="S189" s="143">
        <v>0</v>
      </c>
      <c r="T189" s="144">
        <f>S189*H189</f>
        <v>0</v>
      </c>
      <c r="AR189" s="145" t="s">
        <v>226</v>
      </c>
      <c r="AT189" s="145" t="s">
        <v>247</v>
      </c>
      <c r="AU189" s="145" t="s">
        <v>87</v>
      </c>
      <c r="AY189" s="16" t="s">
        <v>185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6" t="s">
        <v>87</v>
      </c>
      <c r="BK189" s="146">
        <f>ROUND(I189*H189,2)</f>
        <v>0</v>
      </c>
      <c r="BL189" s="16" t="s">
        <v>191</v>
      </c>
      <c r="BM189" s="145" t="s">
        <v>946</v>
      </c>
    </row>
    <row r="190" spans="2:65" s="13" customFormat="1" ht="10.199999999999999">
      <c r="B190" s="154"/>
      <c r="D190" s="148" t="s">
        <v>193</v>
      </c>
      <c r="E190" s="155" t="s">
        <v>1</v>
      </c>
      <c r="F190" s="156" t="s">
        <v>947</v>
      </c>
      <c r="H190" s="157">
        <v>64.84</v>
      </c>
      <c r="I190" s="158"/>
      <c r="L190" s="154"/>
      <c r="M190" s="159"/>
      <c r="T190" s="160"/>
      <c r="AT190" s="155" t="s">
        <v>193</v>
      </c>
      <c r="AU190" s="155" t="s">
        <v>87</v>
      </c>
      <c r="AV190" s="13" t="s">
        <v>89</v>
      </c>
      <c r="AW190" s="13" t="s">
        <v>34</v>
      </c>
      <c r="AX190" s="13" t="s">
        <v>87</v>
      </c>
      <c r="AY190" s="155" t="s">
        <v>185</v>
      </c>
    </row>
    <row r="191" spans="2:65" s="1" customFormat="1" ht="16.5" customHeight="1">
      <c r="B191" s="31"/>
      <c r="C191" s="161" t="s">
        <v>299</v>
      </c>
      <c r="D191" s="161" t="s">
        <v>247</v>
      </c>
      <c r="E191" s="162" t="s">
        <v>948</v>
      </c>
      <c r="F191" s="163" t="s">
        <v>949</v>
      </c>
      <c r="G191" s="164" t="s">
        <v>945</v>
      </c>
      <c r="H191" s="165">
        <v>339.54</v>
      </c>
      <c r="I191" s="166"/>
      <c r="J191" s="167">
        <f>ROUND(I191*H191,2)</f>
        <v>0</v>
      </c>
      <c r="K191" s="168"/>
      <c r="L191" s="169"/>
      <c r="M191" s="170" t="s">
        <v>1</v>
      </c>
      <c r="N191" s="171" t="s">
        <v>44</v>
      </c>
      <c r="P191" s="143">
        <f>O191*H191</f>
        <v>0</v>
      </c>
      <c r="Q191" s="143">
        <v>1</v>
      </c>
      <c r="R191" s="143">
        <f>Q191*H191</f>
        <v>339.54</v>
      </c>
      <c r="S191" s="143">
        <v>0</v>
      </c>
      <c r="T191" s="144">
        <f>S191*H191</f>
        <v>0</v>
      </c>
      <c r="AR191" s="145" t="s">
        <v>226</v>
      </c>
      <c r="AT191" s="145" t="s">
        <v>247</v>
      </c>
      <c r="AU191" s="145" t="s">
        <v>87</v>
      </c>
      <c r="AY191" s="16" t="s">
        <v>185</v>
      </c>
      <c r="BE191" s="146">
        <f>IF(N191="základní",J191,0)</f>
        <v>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6" t="s">
        <v>87</v>
      </c>
      <c r="BK191" s="146">
        <f>ROUND(I191*H191,2)</f>
        <v>0</v>
      </c>
      <c r="BL191" s="16" t="s">
        <v>191</v>
      </c>
      <c r="BM191" s="145" t="s">
        <v>950</v>
      </c>
    </row>
    <row r="192" spans="2:65" s="12" customFormat="1" ht="10.199999999999999">
      <c r="B192" s="147"/>
      <c r="D192" s="148" t="s">
        <v>193</v>
      </c>
      <c r="E192" s="149" t="s">
        <v>1</v>
      </c>
      <c r="F192" s="150" t="s">
        <v>951</v>
      </c>
      <c r="H192" s="149" t="s">
        <v>1</v>
      </c>
      <c r="I192" s="151"/>
      <c r="L192" s="147"/>
      <c r="M192" s="152"/>
      <c r="T192" s="153"/>
      <c r="AT192" s="149" t="s">
        <v>193</v>
      </c>
      <c r="AU192" s="149" t="s">
        <v>87</v>
      </c>
      <c r="AV192" s="12" t="s">
        <v>87</v>
      </c>
      <c r="AW192" s="12" t="s">
        <v>34</v>
      </c>
      <c r="AX192" s="12" t="s">
        <v>79</v>
      </c>
      <c r="AY192" s="149" t="s">
        <v>185</v>
      </c>
    </row>
    <row r="193" spans="2:65" s="13" customFormat="1" ht="10.199999999999999">
      <c r="B193" s="154"/>
      <c r="D193" s="148" t="s">
        <v>193</v>
      </c>
      <c r="E193" s="155" t="s">
        <v>1</v>
      </c>
      <c r="F193" s="156" t="s">
        <v>952</v>
      </c>
      <c r="H193" s="157">
        <v>298.45999999999998</v>
      </c>
      <c r="I193" s="158"/>
      <c r="L193" s="154"/>
      <c r="M193" s="159"/>
      <c r="T193" s="160"/>
      <c r="AT193" s="155" t="s">
        <v>193</v>
      </c>
      <c r="AU193" s="155" t="s">
        <v>87</v>
      </c>
      <c r="AV193" s="13" t="s">
        <v>89</v>
      </c>
      <c r="AW193" s="13" t="s">
        <v>34</v>
      </c>
      <c r="AX193" s="13" t="s">
        <v>79</v>
      </c>
      <c r="AY193" s="155" t="s">
        <v>185</v>
      </c>
    </row>
    <row r="194" spans="2:65" s="12" customFormat="1" ht="10.199999999999999">
      <c r="B194" s="147"/>
      <c r="D194" s="148" t="s">
        <v>193</v>
      </c>
      <c r="E194" s="149" t="s">
        <v>1</v>
      </c>
      <c r="F194" s="150" t="s">
        <v>953</v>
      </c>
      <c r="H194" s="149" t="s">
        <v>1</v>
      </c>
      <c r="I194" s="151"/>
      <c r="L194" s="147"/>
      <c r="M194" s="152"/>
      <c r="T194" s="153"/>
      <c r="AT194" s="149" t="s">
        <v>193</v>
      </c>
      <c r="AU194" s="149" t="s">
        <v>87</v>
      </c>
      <c r="AV194" s="12" t="s">
        <v>87</v>
      </c>
      <c r="AW194" s="12" t="s">
        <v>34</v>
      </c>
      <c r="AX194" s="12" t="s">
        <v>79</v>
      </c>
      <c r="AY194" s="149" t="s">
        <v>185</v>
      </c>
    </row>
    <row r="195" spans="2:65" s="13" customFormat="1" ht="10.199999999999999">
      <c r="B195" s="154"/>
      <c r="D195" s="148" t="s">
        <v>193</v>
      </c>
      <c r="E195" s="155" t="s">
        <v>1</v>
      </c>
      <c r="F195" s="156" t="s">
        <v>954</v>
      </c>
      <c r="H195" s="157">
        <v>41.08</v>
      </c>
      <c r="I195" s="158"/>
      <c r="L195" s="154"/>
      <c r="M195" s="159"/>
      <c r="T195" s="160"/>
      <c r="AT195" s="155" t="s">
        <v>193</v>
      </c>
      <c r="AU195" s="155" t="s">
        <v>87</v>
      </c>
      <c r="AV195" s="13" t="s">
        <v>89</v>
      </c>
      <c r="AW195" s="13" t="s">
        <v>34</v>
      </c>
      <c r="AX195" s="13" t="s">
        <v>79</v>
      </c>
      <c r="AY195" s="155" t="s">
        <v>185</v>
      </c>
    </row>
    <row r="196" spans="2:65" s="14" customFormat="1" ht="10.199999999999999">
      <c r="B196" s="175"/>
      <c r="D196" s="148" t="s">
        <v>193</v>
      </c>
      <c r="E196" s="176" t="s">
        <v>1</v>
      </c>
      <c r="F196" s="177" t="s">
        <v>317</v>
      </c>
      <c r="H196" s="178">
        <v>339.54</v>
      </c>
      <c r="I196" s="179"/>
      <c r="L196" s="175"/>
      <c r="M196" s="180"/>
      <c r="T196" s="181"/>
      <c r="AT196" s="176" t="s">
        <v>193</v>
      </c>
      <c r="AU196" s="176" t="s">
        <v>87</v>
      </c>
      <c r="AV196" s="14" t="s">
        <v>191</v>
      </c>
      <c r="AW196" s="14" t="s">
        <v>34</v>
      </c>
      <c r="AX196" s="14" t="s">
        <v>87</v>
      </c>
      <c r="AY196" s="176" t="s">
        <v>185</v>
      </c>
    </row>
    <row r="197" spans="2:65" s="11" customFormat="1" ht="25.95" customHeight="1">
      <c r="B197" s="121"/>
      <c r="D197" s="122" t="s">
        <v>78</v>
      </c>
      <c r="E197" s="123" t="s">
        <v>89</v>
      </c>
      <c r="F197" s="123" t="s">
        <v>505</v>
      </c>
      <c r="I197" s="124"/>
      <c r="J197" s="125">
        <f>BK197</f>
        <v>0</v>
      </c>
      <c r="L197" s="121"/>
      <c r="M197" s="126"/>
      <c r="P197" s="127">
        <f>SUM(P198:P200)</f>
        <v>0</v>
      </c>
      <c r="R197" s="127">
        <f>SUM(R198:R200)</f>
        <v>48.773340000000005</v>
      </c>
      <c r="T197" s="128">
        <f>SUM(T198:T200)</f>
        <v>0</v>
      </c>
      <c r="AR197" s="122" t="s">
        <v>87</v>
      </c>
      <c r="AT197" s="129" t="s">
        <v>78</v>
      </c>
      <c r="AU197" s="129" t="s">
        <v>79</v>
      </c>
      <c r="AY197" s="122" t="s">
        <v>185</v>
      </c>
      <c r="BK197" s="130">
        <f>SUM(BK198:BK200)</f>
        <v>0</v>
      </c>
    </row>
    <row r="198" spans="2:65" s="1" customFormat="1" ht="21.75" customHeight="1">
      <c r="B198" s="31"/>
      <c r="C198" s="133" t="s">
        <v>304</v>
      </c>
      <c r="D198" s="133" t="s">
        <v>187</v>
      </c>
      <c r="E198" s="134" t="s">
        <v>955</v>
      </c>
      <c r="F198" s="135" t="s">
        <v>956</v>
      </c>
      <c r="G198" s="136" t="s">
        <v>312</v>
      </c>
      <c r="H198" s="137">
        <v>18.48</v>
      </c>
      <c r="I198" s="138"/>
      <c r="J198" s="139">
        <f>ROUND(I198*H198,2)</f>
        <v>0</v>
      </c>
      <c r="K198" s="140"/>
      <c r="L198" s="31"/>
      <c r="M198" s="141" t="s">
        <v>1</v>
      </c>
      <c r="N198" s="142" t="s">
        <v>44</v>
      </c>
      <c r="P198" s="143">
        <f>O198*H198</f>
        <v>0</v>
      </c>
      <c r="Q198" s="143">
        <v>1.665</v>
      </c>
      <c r="R198" s="143">
        <f>Q198*H198</f>
        <v>30.769200000000001</v>
      </c>
      <c r="S198" s="143">
        <v>0</v>
      </c>
      <c r="T198" s="144">
        <f>S198*H198</f>
        <v>0</v>
      </c>
      <c r="AR198" s="145" t="s">
        <v>191</v>
      </c>
      <c r="AT198" s="145" t="s">
        <v>187</v>
      </c>
      <c r="AU198" s="145" t="s">
        <v>87</v>
      </c>
      <c r="AY198" s="16" t="s">
        <v>185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6" t="s">
        <v>87</v>
      </c>
      <c r="BK198" s="146">
        <f>ROUND(I198*H198,2)</f>
        <v>0</v>
      </c>
      <c r="BL198" s="16" t="s">
        <v>191</v>
      </c>
      <c r="BM198" s="145" t="s">
        <v>957</v>
      </c>
    </row>
    <row r="199" spans="2:65" s="13" customFormat="1" ht="10.199999999999999">
      <c r="B199" s="154"/>
      <c r="D199" s="148" t="s">
        <v>193</v>
      </c>
      <c r="E199" s="155" t="s">
        <v>1</v>
      </c>
      <c r="F199" s="156" t="s">
        <v>958</v>
      </c>
      <c r="H199" s="157">
        <v>18.48</v>
      </c>
      <c r="I199" s="158"/>
      <c r="L199" s="154"/>
      <c r="M199" s="159"/>
      <c r="T199" s="160"/>
      <c r="AT199" s="155" t="s">
        <v>193</v>
      </c>
      <c r="AU199" s="155" t="s">
        <v>87</v>
      </c>
      <c r="AV199" s="13" t="s">
        <v>89</v>
      </c>
      <c r="AW199" s="13" t="s">
        <v>34</v>
      </c>
      <c r="AX199" s="13" t="s">
        <v>87</v>
      </c>
      <c r="AY199" s="155" t="s">
        <v>185</v>
      </c>
    </row>
    <row r="200" spans="2:65" s="1" customFormat="1" ht="16.5" customHeight="1">
      <c r="B200" s="31"/>
      <c r="C200" s="133" t="s">
        <v>309</v>
      </c>
      <c r="D200" s="133" t="s">
        <v>187</v>
      </c>
      <c r="E200" s="134" t="s">
        <v>959</v>
      </c>
      <c r="F200" s="135" t="s">
        <v>960</v>
      </c>
      <c r="G200" s="136" t="s">
        <v>212</v>
      </c>
      <c r="H200" s="137">
        <v>77</v>
      </c>
      <c r="I200" s="138"/>
      <c r="J200" s="139">
        <f>ROUND(I200*H200,2)</f>
        <v>0</v>
      </c>
      <c r="K200" s="140"/>
      <c r="L200" s="31"/>
      <c r="M200" s="141" t="s">
        <v>1</v>
      </c>
      <c r="N200" s="142" t="s">
        <v>44</v>
      </c>
      <c r="P200" s="143">
        <f>O200*H200</f>
        <v>0</v>
      </c>
      <c r="Q200" s="143">
        <v>0.23382</v>
      </c>
      <c r="R200" s="143">
        <f>Q200*H200</f>
        <v>18.00414</v>
      </c>
      <c r="S200" s="143">
        <v>0</v>
      </c>
      <c r="T200" s="144">
        <f>S200*H200</f>
        <v>0</v>
      </c>
      <c r="AR200" s="145" t="s">
        <v>191</v>
      </c>
      <c r="AT200" s="145" t="s">
        <v>187</v>
      </c>
      <c r="AU200" s="145" t="s">
        <v>87</v>
      </c>
      <c r="AY200" s="16" t="s">
        <v>185</v>
      </c>
      <c r="BE200" s="146">
        <f>IF(N200="základní",J200,0)</f>
        <v>0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6" t="s">
        <v>87</v>
      </c>
      <c r="BK200" s="146">
        <f>ROUND(I200*H200,2)</f>
        <v>0</v>
      </c>
      <c r="BL200" s="16" t="s">
        <v>191</v>
      </c>
      <c r="BM200" s="145" t="s">
        <v>961</v>
      </c>
    </row>
    <row r="201" spans="2:65" s="11" customFormat="1" ht="25.95" customHeight="1">
      <c r="B201" s="121"/>
      <c r="D201" s="122" t="s">
        <v>78</v>
      </c>
      <c r="E201" s="123" t="s">
        <v>191</v>
      </c>
      <c r="F201" s="123" t="s">
        <v>650</v>
      </c>
      <c r="I201" s="124"/>
      <c r="J201" s="125">
        <f>BK201</f>
        <v>0</v>
      </c>
      <c r="L201" s="121"/>
      <c r="M201" s="126"/>
      <c r="P201" s="127">
        <f>SUM(P202:P215)</f>
        <v>0</v>
      </c>
      <c r="R201" s="127">
        <f>SUM(R202:R215)</f>
        <v>14.289591</v>
      </c>
      <c r="T201" s="128">
        <f>SUM(T202:T215)</f>
        <v>0</v>
      </c>
      <c r="AR201" s="122" t="s">
        <v>191</v>
      </c>
      <c r="AT201" s="129" t="s">
        <v>78</v>
      </c>
      <c r="AU201" s="129" t="s">
        <v>79</v>
      </c>
      <c r="AY201" s="122" t="s">
        <v>185</v>
      </c>
      <c r="BK201" s="130">
        <f>SUM(BK202:BK215)</f>
        <v>0</v>
      </c>
    </row>
    <row r="202" spans="2:65" s="1" customFormat="1" ht="16.5" customHeight="1">
      <c r="B202" s="31"/>
      <c r="C202" s="133" t="s">
        <v>320</v>
      </c>
      <c r="D202" s="133" t="s">
        <v>187</v>
      </c>
      <c r="E202" s="134" t="s">
        <v>962</v>
      </c>
      <c r="F202" s="135" t="s">
        <v>963</v>
      </c>
      <c r="G202" s="136" t="s">
        <v>190</v>
      </c>
      <c r="H202" s="137">
        <v>7.75</v>
      </c>
      <c r="I202" s="138"/>
      <c r="J202" s="139">
        <f>ROUND(I202*H202,2)</f>
        <v>0</v>
      </c>
      <c r="K202" s="140"/>
      <c r="L202" s="31"/>
      <c r="M202" s="141" t="s">
        <v>1</v>
      </c>
      <c r="N202" s="142" t="s">
        <v>44</v>
      </c>
      <c r="P202" s="143">
        <f>O202*H202</f>
        <v>0</v>
      </c>
      <c r="Q202" s="143">
        <v>0.49562</v>
      </c>
      <c r="R202" s="143">
        <f>Q202*H202</f>
        <v>3.8410549999999999</v>
      </c>
      <c r="S202" s="143">
        <v>0</v>
      </c>
      <c r="T202" s="144">
        <f>S202*H202</f>
        <v>0</v>
      </c>
      <c r="AR202" s="145" t="s">
        <v>191</v>
      </c>
      <c r="AT202" s="145" t="s">
        <v>187</v>
      </c>
      <c r="AU202" s="145" t="s">
        <v>87</v>
      </c>
      <c r="AY202" s="16" t="s">
        <v>185</v>
      </c>
      <c r="BE202" s="146">
        <f>IF(N202="základní",J202,0)</f>
        <v>0</v>
      </c>
      <c r="BF202" s="146">
        <f>IF(N202="snížená",J202,0)</f>
        <v>0</v>
      </c>
      <c r="BG202" s="146">
        <f>IF(N202="zákl. přenesená",J202,0)</f>
        <v>0</v>
      </c>
      <c r="BH202" s="146">
        <f>IF(N202="sníž. přenesená",J202,0)</f>
        <v>0</v>
      </c>
      <c r="BI202" s="146">
        <f>IF(N202="nulová",J202,0)</f>
        <v>0</v>
      </c>
      <c r="BJ202" s="16" t="s">
        <v>87</v>
      </c>
      <c r="BK202" s="146">
        <f>ROUND(I202*H202,2)</f>
        <v>0</v>
      </c>
      <c r="BL202" s="16" t="s">
        <v>191</v>
      </c>
      <c r="BM202" s="145" t="s">
        <v>964</v>
      </c>
    </row>
    <row r="203" spans="2:65" s="12" customFormat="1" ht="10.199999999999999">
      <c r="B203" s="147"/>
      <c r="D203" s="148" t="s">
        <v>193</v>
      </c>
      <c r="E203" s="149" t="s">
        <v>1</v>
      </c>
      <c r="F203" s="150" t="s">
        <v>898</v>
      </c>
      <c r="H203" s="149" t="s">
        <v>1</v>
      </c>
      <c r="I203" s="151"/>
      <c r="L203" s="147"/>
      <c r="M203" s="152"/>
      <c r="T203" s="153"/>
      <c r="AT203" s="149" t="s">
        <v>193</v>
      </c>
      <c r="AU203" s="149" t="s">
        <v>87</v>
      </c>
      <c r="AV203" s="12" t="s">
        <v>87</v>
      </c>
      <c r="AW203" s="12" t="s">
        <v>34</v>
      </c>
      <c r="AX203" s="12" t="s">
        <v>79</v>
      </c>
      <c r="AY203" s="149" t="s">
        <v>185</v>
      </c>
    </row>
    <row r="204" spans="2:65" s="13" customFormat="1" ht="10.199999999999999">
      <c r="B204" s="154"/>
      <c r="D204" s="148" t="s">
        <v>193</v>
      </c>
      <c r="E204" s="155" t="s">
        <v>1</v>
      </c>
      <c r="F204" s="156" t="s">
        <v>965</v>
      </c>
      <c r="H204" s="157">
        <v>5.5</v>
      </c>
      <c r="I204" s="158"/>
      <c r="L204" s="154"/>
      <c r="M204" s="159"/>
      <c r="T204" s="160"/>
      <c r="AT204" s="155" t="s">
        <v>193</v>
      </c>
      <c r="AU204" s="155" t="s">
        <v>87</v>
      </c>
      <c r="AV204" s="13" t="s">
        <v>89</v>
      </c>
      <c r="AW204" s="13" t="s">
        <v>34</v>
      </c>
      <c r="AX204" s="13" t="s">
        <v>79</v>
      </c>
      <c r="AY204" s="155" t="s">
        <v>185</v>
      </c>
    </row>
    <row r="205" spans="2:65" s="12" customFormat="1" ht="10.199999999999999">
      <c r="B205" s="147"/>
      <c r="D205" s="148" t="s">
        <v>193</v>
      </c>
      <c r="E205" s="149" t="s">
        <v>1</v>
      </c>
      <c r="F205" s="150" t="s">
        <v>966</v>
      </c>
      <c r="H205" s="149" t="s">
        <v>1</v>
      </c>
      <c r="I205" s="151"/>
      <c r="L205" s="147"/>
      <c r="M205" s="152"/>
      <c r="T205" s="153"/>
      <c r="AT205" s="149" t="s">
        <v>193</v>
      </c>
      <c r="AU205" s="149" t="s">
        <v>87</v>
      </c>
      <c r="AV205" s="12" t="s">
        <v>87</v>
      </c>
      <c r="AW205" s="12" t="s">
        <v>34</v>
      </c>
      <c r="AX205" s="12" t="s">
        <v>79</v>
      </c>
      <c r="AY205" s="149" t="s">
        <v>185</v>
      </c>
    </row>
    <row r="206" spans="2:65" s="13" customFormat="1" ht="10.199999999999999">
      <c r="B206" s="154"/>
      <c r="D206" s="148" t="s">
        <v>193</v>
      </c>
      <c r="E206" s="155" t="s">
        <v>1</v>
      </c>
      <c r="F206" s="156" t="s">
        <v>967</v>
      </c>
      <c r="H206" s="157">
        <v>2.25</v>
      </c>
      <c r="I206" s="158"/>
      <c r="L206" s="154"/>
      <c r="M206" s="159"/>
      <c r="T206" s="160"/>
      <c r="AT206" s="155" t="s">
        <v>193</v>
      </c>
      <c r="AU206" s="155" t="s">
        <v>87</v>
      </c>
      <c r="AV206" s="13" t="s">
        <v>89</v>
      </c>
      <c r="AW206" s="13" t="s">
        <v>34</v>
      </c>
      <c r="AX206" s="13" t="s">
        <v>79</v>
      </c>
      <c r="AY206" s="155" t="s">
        <v>185</v>
      </c>
    </row>
    <row r="207" spans="2:65" s="14" customFormat="1" ht="10.199999999999999">
      <c r="B207" s="175"/>
      <c r="D207" s="148" t="s">
        <v>193</v>
      </c>
      <c r="E207" s="176" t="s">
        <v>1</v>
      </c>
      <c r="F207" s="177" t="s">
        <v>317</v>
      </c>
      <c r="H207" s="178">
        <v>7.75</v>
      </c>
      <c r="I207" s="179"/>
      <c r="L207" s="175"/>
      <c r="M207" s="180"/>
      <c r="T207" s="181"/>
      <c r="AT207" s="176" t="s">
        <v>193</v>
      </c>
      <c r="AU207" s="176" t="s">
        <v>87</v>
      </c>
      <c r="AV207" s="14" t="s">
        <v>191</v>
      </c>
      <c r="AW207" s="14" t="s">
        <v>34</v>
      </c>
      <c r="AX207" s="14" t="s">
        <v>87</v>
      </c>
      <c r="AY207" s="176" t="s">
        <v>185</v>
      </c>
    </row>
    <row r="208" spans="2:65" s="1" customFormat="1" ht="21.75" customHeight="1">
      <c r="B208" s="31"/>
      <c r="C208" s="133" t="s">
        <v>325</v>
      </c>
      <c r="D208" s="133" t="s">
        <v>187</v>
      </c>
      <c r="E208" s="134" t="s">
        <v>968</v>
      </c>
      <c r="F208" s="135" t="s">
        <v>969</v>
      </c>
      <c r="G208" s="136" t="s">
        <v>312</v>
      </c>
      <c r="H208" s="137">
        <v>5.13</v>
      </c>
      <c r="I208" s="138"/>
      <c r="J208" s="139">
        <f>ROUND(I208*H208,2)</f>
        <v>0</v>
      </c>
      <c r="K208" s="140"/>
      <c r="L208" s="31"/>
      <c r="M208" s="141" t="s">
        <v>1</v>
      </c>
      <c r="N208" s="142" t="s">
        <v>44</v>
      </c>
      <c r="P208" s="143">
        <f>O208*H208</f>
        <v>0</v>
      </c>
      <c r="Q208" s="143">
        <v>1.1322000000000001</v>
      </c>
      <c r="R208" s="143">
        <f>Q208*H208</f>
        <v>5.8081860000000001</v>
      </c>
      <c r="S208" s="143">
        <v>0</v>
      </c>
      <c r="T208" s="144">
        <f>S208*H208</f>
        <v>0</v>
      </c>
      <c r="AR208" s="145" t="s">
        <v>191</v>
      </c>
      <c r="AT208" s="145" t="s">
        <v>187</v>
      </c>
      <c r="AU208" s="145" t="s">
        <v>87</v>
      </c>
      <c r="AY208" s="16" t="s">
        <v>185</v>
      </c>
      <c r="BE208" s="146">
        <f>IF(N208="základní",J208,0)</f>
        <v>0</v>
      </c>
      <c r="BF208" s="146">
        <f>IF(N208="snížená",J208,0)</f>
        <v>0</v>
      </c>
      <c r="BG208" s="146">
        <f>IF(N208="zákl. přenesená",J208,0)</f>
        <v>0</v>
      </c>
      <c r="BH208" s="146">
        <f>IF(N208="sníž. přenesená",J208,0)</f>
        <v>0</v>
      </c>
      <c r="BI208" s="146">
        <f>IF(N208="nulová",J208,0)</f>
        <v>0</v>
      </c>
      <c r="BJ208" s="16" t="s">
        <v>87</v>
      </c>
      <c r="BK208" s="146">
        <f>ROUND(I208*H208,2)</f>
        <v>0</v>
      </c>
      <c r="BL208" s="16" t="s">
        <v>191</v>
      </c>
      <c r="BM208" s="145" t="s">
        <v>970</v>
      </c>
    </row>
    <row r="209" spans="2:65" s="13" customFormat="1" ht="10.199999999999999">
      <c r="B209" s="154"/>
      <c r="D209" s="148" t="s">
        <v>193</v>
      </c>
      <c r="E209" s="155" t="s">
        <v>1</v>
      </c>
      <c r="F209" s="156" t="s">
        <v>971</v>
      </c>
      <c r="H209" s="157">
        <v>5.13</v>
      </c>
      <c r="I209" s="158"/>
      <c r="L209" s="154"/>
      <c r="M209" s="159"/>
      <c r="T209" s="160"/>
      <c r="AT209" s="155" t="s">
        <v>193</v>
      </c>
      <c r="AU209" s="155" t="s">
        <v>87</v>
      </c>
      <c r="AV209" s="13" t="s">
        <v>89</v>
      </c>
      <c r="AW209" s="13" t="s">
        <v>34</v>
      </c>
      <c r="AX209" s="13" t="s">
        <v>87</v>
      </c>
      <c r="AY209" s="155" t="s">
        <v>185</v>
      </c>
    </row>
    <row r="210" spans="2:65" s="1" customFormat="1" ht="16.5" customHeight="1">
      <c r="B210" s="31"/>
      <c r="C210" s="133" t="s">
        <v>330</v>
      </c>
      <c r="D210" s="133" t="s">
        <v>187</v>
      </c>
      <c r="E210" s="134" t="s">
        <v>972</v>
      </c>
      <c r="F210" s="135" t="s">
        <v>973</v>
      </c>
      <c r="G210" s="136" t="s">
        <v>190</v>
      </c>
      <c r="H210" s="137">
        <v>13</v>
      </c>
      <c r="I210" s="138"/>
      <c r="J210" s="139">
        <f>ROUND(I210*H210,2)</f>
        <v>0</v>
      </c>
      <c r="K210" s="140"/>
      <c r="L210" s="31"/>
      <c r="M210" s="141" t="s">
        <v>1</v>
      </c>
      <c r="N210" s="142" t="s">
        <v>44</v>
      </c>
      <c r="P210" s="143">
        <f>O210*H210</f>
        <v>0</v>
      </c>
      <c r="Q210" s="143">
        <v>0.35694999999999999</v>
      </c>
      <c r="R210" s="143">
        <f>Q210*H210</f>
        <v>4.6403499999999998</v>
      </c>
      <c r="S210" s="143">
        <v>0</v>
      </c>
      <c r="T210" s="144">
        <f>S210*H210</f>
        <v>0</v>
      </c>
      <c r="AR210" s="145" t="s">
        <v>191</v>
      </c>
      <c r="AT210" s="145" t="s">
        <v>187</v>
      </c>
      <c r="AU210" s="145" t="s">
        <v>87</v>
      </c>
      <c r="AY210" s="16" t="s">
        <v>185</v>
      </c>
      <c r="BE210" s="146">
        <f>IF(N210="základní",J210,0)</f>
        <v>0</v>
      </c>
      <c r="BF210" s="146">
        <f>IF(N210="snížená",J210,0)</f>
        <v>0</v>
      </c>
      <c r="BG210" s="146">
        <f>IF(N210="zákl. přenesená",J210,0)</f>
        <v>0</v>
      </c>
      <c r="BH210" s="146">
        <f>IF(N210="sníž. přenesená",J210,0)</f>
        <v>0</v>
      </c>
      <c r="BI210" s="146">
        <f>IF(N210="nulová",J210,0)</f>
        <v>0</v>
      </c>
      <c r="BJ210" s="16" t="s">
        <v>87</v>
      </c>
      <c r="BK210" s="146">
        <f>ROUND(I210*H210,2)</f>
        <v>0</v>
      </c>
      <c r="BL210" s="16" t="s">
        <v>191</v>
      </c>
      <c r="BM210" s="145" t="s">
        <v>974</v>
      </c>
    </row>
    <row r="211" spans="2:65" s="12" customFormat="1" ht="10.199999999999999">
      <c r="B211" s="147"/>
      <c r="D211" s="148" t="s">
        <v>193</v>
      </c>
      <c r="E211" s="149" t="s">
        <v>1</v>
      </c>
      <c r="F211" s="150" t="s">
        <v>898</v>
      </c>
      <c r="H211" s="149" t="s">
        <v>1</v>
      </c>
      <c r="I211" s="151"/>
      <c r="L211" s="147"/>
      <c r="M211" s="152"/>
      <c r="T211" s="153"/>
      <c r="AT211" s="149" t="s">
        <v>193</v>
      </c>
      <c r="AU211" s="149" t="s">
        <v>87</v>
      </c>
      <c r="AV211" s="12" t="s">
        <v>87</v>
      </c>
      <c r="AW211" s="12" t="s">
        <v>34</v>
      </c>
      <c r="AX211" s="12" t="s">
        <v>79</v>
      </c>
      <c r="AY211" s="149" t="s">
        <v>185</v>
      </c>
    </row>
    <row r="212" spans="2:65" s="13" customFormat="1" ht="10.199999999999999">
      <c r="B212" s="154"/>
      <c r="D212" s="148" t="s">
        <v>193</v>
      </c>
      <c r="E212" s="155" t="s">
        <v>1</v>
      </c>
      <c r="F212" s="156" t="s">
        <v>975</v>
      </c>
      <c r="H212" s="157">
        <v>9</v>
      </c>
      <c r="I212" s="158"/>
      <c r="L212" s="154"/>
      <c r="M212" s="159"/>
      <c r="T212" s="160"/>
      <c r="AT212" s="155" t="s">
        <v>193</v>
      </c>
      <c r="AU212" s="155" t="s">
        <v>87</v>
      </c>
      <c r="AV212" s="13" t="s">
        <v>89</v>
      </c>
      <c r="AW212" s="13" t="s">
        <v>34</v>
      </c>
      <c r="AX212" s="13" t="s">
        <v>79</v>
      </c>
      <c r="AY212" s="155" t="s">
        <v>185</v>
      </c>
    </row>
    <row r="213" spans="2:65" s="12" customFormat="1" ht="10.199999999999999">
      <c r="B213" s="147"/>
      <c r="D213" s="148" t="s">
        <v>193</v>
      </c>
      <c r="E213" s="149" t="s">
        <v>1</v>
      </c>
      <c r="F213" s="150" t="s">
        <v>912</v>
      </c>
      <c r="H213" s="149" t="s">
        <v>1</v>
      </c>
      <c r="I213" s="151"/>
      <c r="L213" s="147"/>
      <c r="M213" s="152"/>
      <c r="T213" s="153"/>
      <c r="AT213" s="149" t="s">
        <v>193</v>
      </c>
      <c r="AU213" s="149" t="s">
        <v>87</v>
      </c>
      <c r="AV213" s="12" t="s">
        <v>87</v>
      </c>
      <c r="AW213" s="12" t="s">
        <v>34</v>
      </c>
      <c r="AX213" s="12" t="s">
        <v>79</v>
      </c>
      <c r="AY213" s="149" t="s">
        <v>185</v>
      </c>
    </row>
    <row r="214" spans="2:65" s="13" customFormat="1" ht="10.199999999999999">
      <c r="B214" s="154"/>
      <c r="D214" s="148" t="s">
        <v>193</v>
      </c>
      <c r="E214" s="155" t="s">
        <v>1</v>
      </c>
      <c r="F214" s="156" t="s">
        <v>976</v>
      </c>
      <c r="H214" s="157">
        <v>4</v>
      </c>
      <c r="I214" s="158"/>
      <c r="L214" s="154"/>
      <c r="M214" s="159"/>
      <c r="T214" s="160"/>
      <c r="AT214" s="155" t="s">
        <v>193</v>
      </c>
      <c r="AU214" s="155" t="s">
        <v>87</v>
      </c>
      <c r="AV214" s="13" t="s">
        <v>89</v>
      </c>
      <c r="AW214" s="13" t="s">
        <v>34</v>
      </c>
      <c r="AX214" s="13" t="s">
        <v>79</v>
      </c>
      <c r="AY214" s="155" t="s">
        <v>185</v>
      </c>
    </row>
    <row r="215" spans="2:65" s="14" customFormat="1" ht="10.199999999999999">
      <c r="B215" s="175"/>
      <c r="D215" s="148" t="s">
        <v>193</v>
      </c>
      <c r="E215" s="176" t="s">
        <v>1</v>
      </c>
      <c r="F215" s="177" t="s">
        <v>317</v>
      </c>
      <c r="H215" s="178">
        <v>13</v>
      </c>
      <c r="I215" s="179"/>
      <c r="L215" s="175"/>
      <c r="M215" s="180"/>
      <c r="T215" s="181"/>
      <c r="AT215" s="176" t="s">
        <v>193</v>
      </c>
      <c r="AU215" s="176" t="s">
        <v>87</v>
      </c>
      <c r="AV215" s="14" t="s">
        <v>191</v>
      </c>
      <c r="AW215" s="14" t="s">
        <v>34</v>
      </c>
      <c r="AX215" s="14" t="s">
        <v>87</v>
      </c>
      <c r="AY215" s="176" t="s">
        <v>185</v>
      </c>
    </row>
    <row r="216" spans="2:65" s="11" customFormat="1" ht="25.95" customHeight="1">
      <c r="B216" s="121"/>
      <c r="D216" s="122" t="s">
        <v>78</v>
      </c>
      <c r="E216" s="123" t="s">
        <v>209</v>
      </c>
      <c r="F216" s="123" t="s">
        <v>977</v>
      </c>
      <c r="I216" s="124"/>
      <c r="J216" s="125">
        <f>BK216</f>
        <v>0</v>
      </c>
      <c r="L216" s="121"/>
      <c r="M216" s="126"/>
      <c r="P216" s="127">
        <f>SUM(P217:P240)</f>
        <v>0</v>
      </c>
      <c r="R216" s="127">
        <f>SUM(R217:R240)</f>
        <v>38.204420000000006</v>
      </c>
      <c r="T216" s="128">
        <f>SUM(T217:T240)</f>
        <v>0</v>
      </c>
      <c r="AR216" s="122" t="s">
        <v>191</v>
      </c>
      <c r="AT216" s="129" t="s">
        <v>78</v>
      </c>
      <c r="AU216" s="129" t="s">
        <v>79</v>
      </c>
      <c r="AY216" s="122" t="s">
        <v>185</v>
      </c>
      <c r="BK216" s="130">
        <f>SUM(BK217:BK240)</f>
        <v>0</v>
      </c>
    </row>
    <row r="217" spans="2:65" s="1" customFormat="1" ht="16.5" customHeight="1">
      <c r="B217" s="31"/>
      <c r="C217" s="133" t="s">
        <v>334</v>
      </c>
      <c r="D217" s="133" t="s">
        <v>187</v>
      </c>
      <c r="E217" s="134" t="s">
        <v>978</v>
      </c>
      <c r="F217" s="135" t="s">
        <v>979</v>
      </c>
      <c r="G217" s="136" t="s">
        <v>212</v>
      </c>
      <c r="H217" s="137">
        <v>30</v>
      </c>
      <c r="I217" s="138"/>
      <c r="J217" s="139">
        <f>ROUND(I217*H217,2)</f>
        <v>0</v>
      </c>
      <c r="K217" s="140"/>
      <c r="L217" s="31"/>
      <c r="M217" s="141" t="s">
        <v>1</v>
      </c>
      <c r="N217" s="142" t="s">
        <v>44</v>
      </c>
      <c r="P217" s="143">
        <f>O217*H217</f>
        <v>0</v>
      </c>
      <c r="Q217" s="143">
        <v>9.01E-2</v>
      </c>
      <c r="R217" s="143">
        <f>Q217*H217</f>
        <v>2.7029999999999998</v>
      </c>
      <c r="S217" s="143">
        <v>0</v>
      </c>
      <c r="T217" s="144">
        <f>S217*H217</f>
        <v>0</v>
      </c>
      <c r="AR217" s="145" t="s">
        <v>191</v>
      </c>
      <c r="AT217" s="145" t="s">
        <v>187</v>
      </c>
      <c r="AU217" s="145" t="s">
        <v>87</v>
      </c>
      <c r="AY217" s="16" t="s">
        <v>185</v>
      </c>
      <c r="BE217" s="146">
        <f>IF(N217="základní",J217,0)</f>
        <v>0</v>
      </c>
      <c r="BF217" s="146">
        <f>IF(N217="snížená",J217,0)</f>
        <v>0</v>
      </c>
      <c r="BG217" s="146">
        <f>IF(N217="zákl. přenesená",J217,0)</f>
        <v>0</v>
      </c>
      <c r="BH217" s="146">
        <f>IF(N217="sníž. přenesená",J217,0)</f>
        <v>0</v>
      </c>
      <c r="BI217" s="146">
        <f>IF(N217="nulová",J217,0)</f>
        <v>0</v>
      </c>
      <c r="BJ217" s="16" t="s">
        <v>87</v>
      </c>
      <c r="BK217" s="146">
        <f>ROUND(I217*H217,2)</f>
        <v>0</v>
      </c>
      <c r="BL217" s="16" t="s">
        <v>191</v>
      </c>
      <c r="BM217" s="145" t="s">
        <v>980</v>
      </c>
    </row>
    <row r="218" spans="2:65" s="12" customFormat="1" ht="10.199999999999999">
      <c r="B218" s="147"/>
      <c r="D218" s="148" t="s">
        <v>193</v>
      </c>
      <c r="E218" s="149" t="s">
        <v>1</v>
      </c>
      <c r="F218" s="150" t="s">
        <v>981</v>
      </c>
      <c r="H218" s="149" t="s">
        <v>1</v>
      </c>
      <c r="I218" s="151"/>
      <c r="L218" s="147"/>
      <c r="M218" s="152"/>
      <c r="T218" s="153"/>
      <c r="AT218" s="149" t="s">
        <v>193</v>
      </c>
      <c r="AU218" s="149" t="s">
        <v>87</v>
      </c>
      <c r="AV218" s="12" t="s">
        <v>87</v>
      </c>
      <c r="AW218" s="12" t="s">
        <v>34</v>
      </c>
      <c r="AX218" s="12" t="s">
        <v>79</v>
      </c>
      <c r="AY218" s="149" t="s">
        <v>185</v>
      </c>
    </row>
    <row r="219" spans="2:65" s="13" customFormat="1" ht="10.199999999999999">
      <c r="B219" s="154"/>
      <c r="D219" s="148" t="s">
        <v>193</v>
      </c>
      <c r="E219" s="155" t="s">
        <v>1</v>
      </c>
      <c r="F219" s="156" t="s">
        <v>339</v>
      </c>
      <c r="H219" s="157">
        <v>30</v>
      </c>
      <c r="I219" s="158"/>
      <c r="L219" s="154"/>
      <c r="M219" s="159"/>
      <c r="T219" s="160"/>
      <c r="AT219" s="155" t="s">
        <v>193</v>
      </c>
      <c r="AU219" s="155" t="s">
        <v>87</v>
      </c>
      <c r="AV219" s="13" t="s">
        <v>89</v>
      </c>
      <c r="AW219" s="13" t="s">
        <v>34</v>
      </c>
      <c r="AX219" s="13" t="s">
        <v>87</v>
      </c>
      <c r="AY219" s="155" t="s">
        <v>185</v>
      </c>
    </row>
    <row r="220" spans="2:65" s="1" customFormat="1" ht="16.5" customHeight="1">
      <c r="B220" s="31"/>
      <c r="C220" s="133" t="s">
        <v>339</v>
      </c>
      <c r="D220" s="133" t="s">
        <v>187</v>
      </c>
      <c r="E220" s="134" t="s">
        <v>982</v>
      </c>
      <c r="F220" s="135" t="s">
        <v>983</v>
      </c>
      <c r="G220" s="136" t="s">
        <v>312</v>
      </c>
      <c r="H220" s="137">
        <v>5</v>
      </c>
      <c r="I220" s="138"/>
      <c r="J220" s="139">
        <f>ROUND(I220*H220,2)</f>
        <v>0</v>
      </c>
      <c r="K220" s="140"/>
      <c r="L220" s="31"/>
      <c r="M220" s="141" t="s">
        <v>1</v>
      </c>
      <c r="N220" s="142" t="s">
        <v>44</v>
      </c>
      <c r="P220" s="143">
        <f>O220*H220</f>
        <v>0</v>
      </c>
      <c r="Q220" s="143">
        <v>1.98</v>
      </c>
      <c r="R220" s="143">
        <f>Q220*H220</f>
        <v>9.9</v>
      </c>
      <c r="S220" s="143">
        <v>0</v>
      </c>
      <c r="T220" s="144">
        <f>S220*H220</f>
        <v>0</v>
      </c>
      <c r="AR220" s="145" t="s">
        <v>191</v>
      </c>
      <c r="AT220" s="145" t="s">
        <v>187</v>
      </c>
      <c r="AU220" s="145" t="s">
        <v>87</v>
      </c>
      <c r="AY220" s="16" t="s">
        <v>185</v>
      </c>
      <c r="BE220" s="146">
        <f>IF(N220="základní",J220,0)</f>
        <v>0</v>
      </c>
      <c r="BF220" s="146">
        <f>IF(N220="snížená",J220,0)</f>
        <v>0</v>
      </c>
      <c r="BG220" s="146">
        <f>IF(N220="zákl. přenesená",J220,0)</f>
        <v>0</v>
      </c>
      <c r="BH220" s="146">
        <f>IF(N220="sníž. přenesená",J220,0)</f>
        <v>0</v>
      </c>
      <c r="BI220" s="146">
        <f>IF(N220="nulová",J220,0)</f>
        <v>0</v>
      </c>
      <c r="BJ220" s="16" t="s">
        <v>87</v>
      </c>
      <c r="BK220" s="146">
        <f>ROUND(I220*H220,2)</f>
        <v>0</v>
      </c>
      <c r="BL220" s="16" t="s">
        <v>191</v>
      </c>
      <c r="BM220" s="145" t="s">
        <v>984</v>
      </c>
    </row>
    <row r="221" spans="2:65" s="13" customFormat="1" ht="10.199999999999999">
      <c r="B221" s="154"/>
      <c r="D221" s="148" t="s">
        <v>193</v>
      </c>
      <c r="E221" s="155" t="s">
        <v>1</v>
      </c>
      <c r="F221" s="156" t="s">
        <v>985</v>
      </c>
      <c r="H221" s="157">
        <v>5</v>
      </c>
      <c r="I221" s="158"/>
      <c r="L221" s="154"/>
      <c r="M221" s="159"/>
      <c r="T221" s="160"/>
      <c r="AT221" s="155" t="s">
        <v>193</v>
      </c>
      <c r="AU221" s="155" t="s">
        <v>87</v>
      </c>
      <c r="AV221" s="13" t="s">
        <v>89</v>
      </c>
      <c r="AW221" s="13" t="s">
        <v>34</v>
      </c>
      <c r="AX221" s="13" t="s">
        <v>87</v>
      </c>
      <c r="AY221" s="155" t="s">
        <v>185</v>
      </c>
    </row>
    <row r="222" spans="2:65" s="1" customFormat="1" ht="24.15" customHeight="1">
      <c r="B222" s="31"/>
      <c r="C222" s="133" t="s">
        <v>346</v>
      </c>
      <c r="D222" s="133" t="s">
        <v>187</v>
      </c>
      <c r="E222" s="134" t="s">
        <v>986</v>
      </c>
      <c r="F222" s="135" t="s">
        <v>987</v>
      </c>
      <c r="G222" s="136" t="s">
        <v>323</v>
      </c>
      <c r="H222" s="137">
        <v>20</v>
      </c>
      <c r="I222" s="138"/>
      <c r="J222" s="139">
        <f>ROUND(I222*H222,2)</f>
        <v>0</v>
      </c>
      <c r="K222" s="140"/>
      <c r="L222" s="31"/>
      <c r="M222" s="141" t="s">
        <v>1</v>
      </c>
      <c r="N222" s="142" t="s">
        <v>44</v>
      </c>
      <c r="P222" s="143">
        <f>O222*H222</f>
        <v>0</v>
      </c>
      <c r="Q222" s="143">
        <v>1.1000000000000001</v>
      </c>
      <c r="R222" s="143">
        <f>Q222*H222</f>
        <v>22</v>
      </c>
      <c r="S222" s="143">
        <v>0</v>
      </c>
      <c r="T222" s="144">
        <f>S222*H222</f>
        <v>0</v>
      </c>
      <c r="AR222" s="145" t="s">
        <v>191</v>
      </c>
      <c r="AT222" s="145" t="s">
        <v>187</v>
      </c>
      <c r="AU222" s="145" t="s">
        <v>87</v>
      </c>
      <c r="AY222" s="16" t="s">
        <v>185</v>
      </c>
      <c r="BE222" s="146">
        <f>IF(N222="základní",J222,0)</f>
        <v>0</v>
      </c>
      <c r="BF222" s="146">
        <f>IF(N222="snížená",J222,0)</f>
        <v>0</v>
      </c>
      <c r="BG222" s="146">
        <f>IF(N222="zákl. přenesená",J222,0)</f>
        <v>0</v>
      </c>
      <c r="BH222" s="146">
        <f>IF(N222="sníž. přenesená",J222,0)</f>
        <v>0</v>
      </c>
      <c r="BI222" s="146">
        <f>IF(N222="nulová",J222,0)</f>
        <v>0</v>
      </c>
      <c r="BJ222" s="16" t="s">
        <v>87</v>
      </c>
      <c r="BK222" s="146">
        <f>ROUND(I222*H222,2)</f>
        <v>0</v>
      </c>
      <c r="BL222" s="16" t="s">
        <v>191</v>
      </c>
      <c r="BM222" s="145" t="s">
        <v>988</v>
      </c>
    </row>
    <row r="223" spans="2:65" s="13" customFormat="1" ht="10.199999999999999">
      <c r="B223" s="154"/>
      <c r="D223" s="148" t="s">
        <v>193</v>
      </c>
      <c r="E223" s="155" t="s">
        <v>1</v>
      </c>
      <c r="F223" s="156" t="s">
        <v>989</v>
      </c>
      <c r="H223" s="157">
        <v>20</v>
      </c>
      <c r="I223" s="158"/>
      <c r="L223" s="154"/>
      <c r="M223" s="159"/>
      <c r="T223" s="160"/>
      <c r="AT223" s="155" t="s">
        <v>193</v>
      </c>
      <c r="AU223" s="155" t="s">
        <v>87</v>
      </c>
      <c r="AV223" s="13" t="s">
        <v>89</v>
      </c>
      <c r="AW223" s="13" t="s">
        <v>34</v>
      </c>
      <c r="AX223" s="13" t="s">
        <v>87</v>
      </c>
      <c r="AY223" s="155" t="s">
        <v>185</v>
      </c>
    </row>
    <row r="224" spans="2:65" s="1" customFormat="1" ht="21.75" customHeight="1">
      <c r="B224" s="31"/>
      <c r="C224" s="133" t="s">
        <v>354</v>
      </c>
      <c r="D224" s="133" t="s">
        <v>187</v>
      </c>
      <c r="E224" s="134" t="s">
        <v>990</v>
      </c>
      <c r="F224" s="135" t="s">
        <v>991</v>
      </c>
      <c r="G224" s="136" t="s">
        <v>190</v>
      </c>
      <c r="H224" s="137">
        <v>50</v>
      </c>
      <c r="I224" s="138"/>
      <c r="J224" s="139">
        <f>ROUND(I224*H224,2)</f>
        <v>0</v>
      </c>
      <c r="K224" s="140"/>
      <c r="L224" s="31"/>
      <c r="M224" s="141" t="s">
        <v>1</v>
      </c>
      <c r="N224" s="142" t="s">
        <v>44</v>
      </c>
      <c r="P224" s="143">
        <f>O224*H224</f>
        <v>0</v>
      </c>
      <c r="Q224" s="143">
        <v>7.1999999999999995E-2</v>
      </c>
      <c r="R224" s="143">
        <f>Q224*H224</f>
        <v>3.5999999999999996</v>
      </c>
      <c r="S224" s="143">
        <v>0</v>
      </c>
      <c r="T224" s="144">
        <f>S224*H224</f>
        <v>0</v>
      </c>
      <c r="AR224" s="145" t="s">
        <v>191</v>
      </c>
      <c r="AT224" s="145" t="s">
        <v>187</v>
      </c>
      <c r="AU224" s="145" t="s">
        <v>87</v>
      </c>
      <c r="AY224" s="16" t="s">
        <v>185</v>
      </c>
      <c r="BE224" s="146">
        <f>IF(N224="základní",J224,0)</f>
        <v>0</v>
      </c>
      <c r="BF224" s="146">
        <f>IF(N224="snížená",J224,0)</f>
        <v>0</v>
      </c>
      <c r="BG224" s="146">
        <f>IF(N224="zákl. přenesená",J224,0)</f>
        <v>0</v>
      </c>
      <c r="BH224" s="146">
        <f>IF(N224="sníž. přenesená",J224,0)</f>
        <v>0</v>
      </c>
      <c r="BI224" s="146">
        <f>IF(N224="nulová",J224,0)</f>
        <v>0</v>
      </c>
      <c r="BJ224" s="16" t="s">
        <v>87</v>
      </c>
      <c r="BK224" s="146">
        <f>ROUND(I224*H224,2)</f>
        <v>0</v>
      </c>
      <c r="BL224" s="16" t="s">
        <v>191</v>
      </c>
      <c r="BM224" s="145" t="s">
        <v>992</v>
      </c>
    </row>
    <row r="225" spans="2:65" s="1" customFormat="1" ht="24.15" customHeight="1">
      <c r="B225" s="31"/>
      <c r="C225" s="133" t="s">
        <v>359</v>
      </c>
      <c r="D225" s="133" t="s">
        <v>187</v>
      </c>
      <c r="E225" s="134" t="s">
        <v>993</v>
      </c>
      <c r="F225" s="135" t="s">
        <v>994</v>
      </c>
      <c r="G225" s="136" t="s">
        <v>418</v>
      </c>
      <c r="H225" s="137">
        <v>1</v>
      </c>
      <c r="I225" s="138"/>
      <c r="J225" s="139">
        <f>ROUND(I225*H225,2)</f>
        <v>0</v>
      </c>
      <c r="K225" s="140"/>
      <c r="L225" s="31"/>
      <c r="M225" s="141" t="s">
        <v>1</v>
      </c>
      <c r="N225" s="142" t="s">
        <v>44</v>
      </c>
      <c r="P225" s="143">
        <f>O225*H225</f>
        <v>0</v>
      </c>
      <c r="Q225" s="143">
        <v>1.42E-3</v>
      </c>
      <c r="R225" s="143">
        <f>Q225*H225</f>
        <v>1.42E-3</v>
      </c>
      <c r="S225" s="143">
        <v>0</v>
      </c>
      <c r="T225" s="144">
        <f>S225*H225</f>
        <v>0</v>
      </c>
      <c r="AR225" s="145" t="s">
        <v>191</v>
      </c>
      <c r="AT225" s="145" t="s">
        <v>187</v>
      </c>
      <c r="AU225" s="145" t="s">
        <v>87</v>
      </c>
      <c r="AY225" s="16" t="s">
        <v>185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6" t="s">
        <v>87</v>
      </c>
      <c r="BK225" s="146">
        <f>ROUND(I225*H225,2)</f>
        <v>0</v>
      </c>
      <c r="BL225" s="16" t="s">
        <v>191</v>
      </c>
      <c r="BM225" s="145" t="s">
        <v>995</v>
      </c>
    </row>
    <row r="226" spans="2:65" s="12" customFormat="1" ht="20.399999999999999">
      <c r="B226" s="147"/>
      <c r="D226" s="148" t="s">
        <v>193</v>
      </c>
      <c r="E226" s="149" t="s">
        <v>1</v>
      </c>
      <c r="F226" s="150" t="s">
        <v>996</v>
      </c>
      <c r="H226" s="149" t="s">
        <v>1</v>
      </c>
      <c r="I226" s="151"/>
      <c r="L226" s="147"/>
      <c r="M226" s="152"/>
      <c r="T226" s="153"/>
      <c r="AT226" s="149" t="s">
        <v>193</v>
      </c>
      <c r="AU226" s="149" t="s">
        <v>87</v>
      </c>
      <c r="AV226" s="12" t="s">
        <v>87</v>
      </c>
      <c r="AW226" s="12" t="s">
        <v>34</v>
      </c>
      <c r="AX226" s="12" t="s">
        <v>79</v>
      </c>
      <c r="AY226" s="149" t="s">
        <v>185</v>
      </c>
    </row>
    <row r="227" spans="2:65" s="12" customFormat="1" ht="20.399999999999999">
      <c r="B227" s="147"/>
      <c r="D227" s="148" t="s">
        <v>193</v>
      </c>
      <c r="E227" s="149" t="s">
        <v>1</v>
      </c>
      <c r="F227" s="150" t="s">
        <v>997</v>
      </c>
      <c r="H227" s="149" t="s">
        <v>1</v>
      </c>
      <c r="I227" s="151"/>
      <c r="L227" s="147"/>
      <c r="M227" s="152"/>
      <c r="T227" s="153"/>
      <c r="AT227" s="149" t="s">
        <v>193</v>
      </c>
      <c r="AU227" s="149" t="s">
        <v>87</v>
      </c>
      <c r="AV227" s="12" t="s">
        <v>87</v>
      </c>
      <c r="AW227" s="12" t="s">
        <v>34</v>
      </c>
      <c r="AX227" s="12" t="s">
        <v>79</v>
      </c>
      <c r="AY227" s="149" t="s">
        <v>185</v>
      </c>
    </row>
    <row r="228" spans="2:65" s="12" customFormat="1" ht="20.399999999999999">
      <c r="B228" s="147"/>
      <c r="D228" s="148" t="s">
        <v>193</v>
      </c>
      <c r="E228" s="149" t="s">
        <v>1</v>
      </c>
      <c r="F228" s="150" t="s">
        <v>998</v>
      </c>
      <c r="H228" s="149" t="s">
        <v>1</v>
      </c>
      <c r="I228" s="151"/>
      <c r="L228" s="147"/>
      <c r="M228" s="152"/>
      <c r="T228" s="153"/>
      <c r="AT228" s="149" t="s">
        <v>193</v>
      </c>
      <c r="AU228" s="149" t="s">
        <v>87</v>
      </c>
      <c r="AV228" s="12" t="s">
        <v>87</v>
      </c>
      <c r="AW228" s="12" t="s">
        <v>34</v>
      </c>
      <c r="AX228" s="12" t="s">
        <v>79</v>
      </c>
      <c r="AY228" s="149" t="s">
        <v>185</v>
      </c>
    </row>
    <row r="229" spans="2:65" s="12" customFormat="1" ht="10.199999999999999">
      <c r="B229" s="147"/>
      <c r="D229" s="148" t="s">
        <v>193</v>
      </c>
      <c r="E229" s="149" t="s">
        <v>1</v>
      </c>
      <c r="F229" s="150" t="s">
        <v>999</v>
      </c>
      <c r="H229" s="149" t="s">
        <v>1</v>
      </c>
      <c r="I229" s="151"/>
      <c r="L229" s="147"/>
      <c r="M229" s="152"/>
      <c r="T229" s="153"/>
      <c r="AT229" s="149" t="s">
        <v>193</v>
      </c>
      <c r="AU229" s="149" t="s">
        <v>87</v>
      </c>
      <c r="AV229" s="12" t="s">
        <v>87</v>
      </c>
      <c r="AW229" s="12" t="s">
        <v>34</v>
      </c>
      <c r="AX229" s="12" t="s">
        <v>79</v>
      </c>
      <c r="AY229" s="149" t="s">
        <v>185</v>
      </c>
    </row>
    <row r="230" spans="2:65" s="12" customFormat="1" ht="20.399999999999999">
      <c r="B230" s="147"/>
      <c r="D230" s="148" t="s">
        <v>193</v>
      </c>
      <c r="E230" s="149" t="s">
        <v>1</v>
      </c>
      <c r="F230" s="150" t="s">
        <v>1000</v>
      </c>
      <c r="H230" s="149" t="s">
        <v>1</v>
      </c>
      <c r="I230" s="151"/>
      <c r="L230" s="147"/>
      <c r="M230" s="152"/>
      <c r="T230" s="153"/>
      <c r="AT230" s="149" t="s">
        <v>193</v>
      </c>
      <c r="AU230" s="149" t="s">
        <v>87</v>
      </c>
      <c r="AV230" s="12" t="s">
        <v>87</v>
      </c>
      <c r="AW230" s="12" t="s">
        <v>34</v>
      </c>
      <c r="AX230" s="12" t="s">
        <v>79</v>
      </c>
      <c r="AY230" s="149" t="s">
        <v>185</v>
      </c>
    </row>
    <row r="231" spans="2:65" s="12" customFormat="1" ht="20.399999999999999">
      <c r="B231" s="147"/>
      <c r="D231" s="148" t="s">
        <v>193</v>
      </c>
      <c r="E231" s="149" t="s">
        <v>1</v>
      </c>
      <c r="F231" s="150" t="s">
        <v>1001</v>
      </c>
      <c r="H231" s="149" t="s">
        <v>1</v>
      </c>
      <c r="I231" s="151"/>
      <c r="L231" s="147"/>
      <c r="M231" s="152"/>
      <c r="T231" s="153"/>
      <c r="AT231" s="149" t="s">
        <v>193</v>
      </c>
      <c r="AU231" s="149" t="s">
        <v>87</v>
      </c>
      <c r="AV231" s="12" t="s">
        <v>87</v>
      </c>
      <c r="AW231" s="12" t="s">
        <v>34</v>
      </c>
      <c r="AX231" s="12" t="s">
        <v>79</v>
      </c>
      <c r="AY231" s="149" t="s">
        <v>185</v>
      </c>
    </row>
    <row r="232" spans="2:65" s="12" customFormat="1" ht="20.399999999999999">
      <c r="B232" s="147"/>
      <c r="D232" s="148" t="s">
        <v>193</v>
      </c>
      <c r="E232" s="149" t="s">
        <v>1</v>
      </c>
      <c r="F232" s="150" t="s">
        <v>1002</v>
      </c>
      <c r="H232" s="149" t="s">
        <v>1</v>
      </c>
      <c r="I232" s="151"/>
      <c r="L232" s="147"/>
      <c r="M232" s="152"/>
      <c r="T232" s="153"/>
      <c r="AT232" s="149" t="s">
        <v>193</v>
      </c>
      <c r="AU232" s="149" t="s">
        <v>87</v>
      </c>
      <c r="AV232" s="12" t="s">
        <v>87</v>
      </c>
      <c r="AW232" s="12" t="s">
        <v>34</v>
      </c>
      <c r="AX232" s="12" t="s">
        <v>79</v>
      </c>
      <c r="AY232" s="149" t="s">
        <v>185</v>
      </c>
    </row>
    <row r="233" spans="2:65" s="12" customFormat="1" ht="10.199999999999999">
      <c r="B233" s="147"/>
      <c r="D233" s="148" t="s">
        <v>193</v>
      </c>
      <c r="E233" s="149" t="s">
        <v>1</v>
      </c>
      <c r="F233" s="150" t="s">
        <v>1003</v>
      </c>
      <c r="H233" s="149" t="s">
        <v>1</v>
      </c>
      <c r="I233" s="151"/>
      <c r="L233" s="147"/>
      <c r="M233" s="152"/>
      <c r="T233" s="153"/>
      <c r="AT233" s="149" t="s">
        <v>193</v>
      </c>
      <c r="AU233" s="149" t="s">
        <v>87</v>
      </c>
      <c r="AV233" s="12" t="s">
        <v>87</v>
      </c>
      <c r="AW233" s="12" t="s">
        <v>34</v>
      </c>
      <c r="AX233" s="12" t="s">
        <v>79</v>
      </c>
      <c r="AY233" s="149" t="s">
        <v>185</v>
      </c>
    </row>
    <row r="234" spans="2:65" s="12" customFormat="1" ht="20.399999999999999">
      <c r="B234" s="147"/>
      <c r="D234" s="148" t="s">
        <v>193</v>
      </c>
      <c r="E234" s="149" t="s">
        <v>1</v>
      </c>
      <c r="F234" s="150" t="s">
        <v>1004</v>
      </c>
      <c r="H234" s="149" t="s">
        <v>1</v>
      </c>
      <c r="I234" s="151"/>
      <c r="L234" s="147"/>
      <c r="M234" s="152"/>
      <c r="T234" s="153"/>
      <c r="AT234" s="149" t="s">
        <v>193</v>
      </c>
      <c r="AU234" s="149" t="s">
        <v>87</v>
      </c>
      <c r="AV234" s="12" t="s">
        <v>87</v>
      </c>
      <c r="AW234" s="12" t="s">
        <v>34</v>
      </c>
      <c r="AX234" s="12" t="s">
        <v>79</v>
      </c>
      <c r="AY234" s="149" t="s">
        <v>185</v>
      </c>
    </row>
    <row r="235" spans="2:65" s="12" customFormat="1" ht="20.399999999999999">
      <c r="B235" s="147"/>
      <c r="D235" s="148" t="s">
        <v>193</v>
      </c>
      <c r="E235" s="149" t="s">
        <v>1</v>
      </c>
      <c r="F235" s="150" t="s">
        <v>1005</v>
      </c>
      <c r="H235" s="149" t="s">
        <v>1</v>
      </c>
      <c r="I235" s="151"/>
      <c r="L235" s="147"/>
      <c r="M235" s="152"/>
      <c r="T235" s="153"/>
      <c r="AT235" s="149" t="s">
        <v>193</v>
      </c>
      <c r="AU235" s="149" t="s">
        <v>87</v>
      </c>
      <c r="AV235" s="12" t="s">
        <v>87</v>
      </c>
      <c r="AW235" s="12" t="s">
        <v>34</v>
      </c>
      <c r="AX235" s="12" t="s">
        <v>79</v>
      </c>
      <c r="AY235" s="149" t="s">
        <v>185</v>
      </c>
    </row>
    <row r="236" spans="2:65" s="12" customFormat="1" ht="20.399999999999999">
      <c r="B236" s="147"/>
      <c r="D236" s="148" t="s">
        <v>193</v>
      </c>
      <c r="E236" s="149" t="s">
        <v>1</v>
      </c>
      <c r="F236" s="150" t="s">
        <v>1006</v>
      </c>
      <c r="H236" s="149" t="s">
        <v>1</v>
      </c>
      <c r="I236" s="151"/>
      <c r="L236" s="147"/>
      <c r="M236" s="152"/>
      <c r="T236" s="153"/>
      <c r="AT236" s="149" t="s">
        <v>193</v>
      </c>
      <c r="AU236" s="149" t="s">
        <v>87</v>
      </c>
      <c r="AV236" s="12" t="s">
        <v>87</v>
      </c>
      <c r="AW236" s="12" t="s">
        <v>34</v>
      </c>
      <c r="AX236" s="12" t="s">
        <v>79</v>
      </c>
      <c r="AY236" s="149" t="s">
        <v>185</v>
      </c>
    </row>
    <row r="237" spans="2:65" s="12" customFormat="1" ht="10.199999999999999">
      <c r="B237" s="147"/>
      <c r="D237" s="148" t="s">
        <v>193</v>
      </c>
      <c r="E237" s="149" t="s">
        <v>1</v>
      </c>
      <c r="F237" s="150" t="s">
        <v>1007</v>
      </c>
      <c r="H237" s="149" t="s">
        <v>1</v>
      </c>
      <c r="I237" s="151"/>
      <c r="L237" s="147"/>
      <c r="M237" s="152"/>
      <c r="T237" s="153"/>
      <c r="AT237" s="149" t="s">
        <v>193</v>
      </c>
      <c r="AU237" s="149" t="s">
        <v>87</v>
      </c>
      <c r="AV237" s="12" t="s">
        <v>87</v>
      </c>
      <c r="AW237" s="12" t="s">
        <v>34</v>
      </c>
      <c r="AX237" s="12" t="s">
        <v>79</v>
      </c>
      <c r="AY237" s="149" t="s">
        <v>185</v>
      </c>
    </row>
    <row r="238" spans="2:65" s="12" customFormat="1" ht="10.199999999999999">
      <c r="B238" s="147"/>
      <c r="D238" s="148" t="s">
        <v>193</v>
      </c>
      <c r="E238" s="149" t="s">
        <v>1</v>
      </c>
      <c r="F238" s="150" t="s">
        <v>1008</v>
      </c>
      <c r="H238" s="149" t="s">
        <v>1</v>
      </c>
      <c r="I238" s="151"/>
      <c r="L238" s="147"/>
      <c r="M238" s="152"/>
      <c r="T238" s="153"/>
      <c r="AT238" s="149" t="s">
        <v>193</v>
      </c>
      <c r="AU238" s="149" t="s">
        <v>87</v>
      </c>
      <c r="AV238" s="12" t="s">
        <v>87</v>
      </c>
      <c r="AW238" s="12" t="s">
        <v>34</v>
      </c>
      <c r="AX238" s="12" t="s">
        <v>79</v>
      </c>
      <c r="AY238" s="149" t="s">
        <v>185</v>
      </c>
    </row>
    <row r="239" spans="2:65" s="12" customFormat="1" ht="20.399999999999999">
      <c r="B239" s="147"/>
      <c r="D239" s="148" t="s">
        <v>193</v>
      </c>
      <c r="E239" s="149" t="s">
        <v>1</v>
      </c>
      <c r="F239" s="150" t="s">
        <v>1009</v>
      </c>
      <c r="H239" s="149" t="s">
        <v>1</v>
      </c>
      <c r="I239" s="151"/>
      <c r="L239" s="147"/>
      <c r="M239" s="152"/>
      <c r="T239" s="153"/>
      <c r="AT239" s="149" t="s">
        <v>193</v>
      </c>
      <c r="AU239" s="149" t="s">
        <v>87</v>
      </c>
      <c r="AV239" s="12" t="s">
        <v>87</v>
      </c>
      <c r="AW239" s="12" t="s">
        <v>34</v>
      </c>
      <c r="AX239" s="12" t="s">
        <v>79</v>
      </c>
      <c r="AY239" s="149" t="s">
        <v>185</v>
      </c>
    </row>
    <row r="240" spans="2:65" s="13" customFormat="1" ht="10.199999999999999">
      <c r="B240" s="154"/>
      <c r="D240" s="148" t="s">
        <v>193</v>
      </c>
      <c r="E240" s="155" t="s">
        <v>1</v>
      </c>
      <c r="F240" s="156" t="s">
        <v>87</v>
      </c>
      <c r="H240" s="157">
        <v>1</v>
      </c>
      <c r="I240" s="158"/>
      <c r="L240" s="154"/>
      <c r="M240" s="159"/>
      <c r="T240" s="160"/>
      <c r="AT240" s="155" t="s">
        <v>193</v>
      </c>
      <c r="AU240" s="155" t="s">
        <v>87</v>
      </c>
      <c r="AV240" s="13" t="s">
        <v>89</v>
      </c>
      <c r="AW240" s="13" t="s">
        <v>34</v>
      </c>
      <c r="AX240" s="13" t="s">
        <v>87</v>
      </c>
      <c r="AY240" s="155" t="s">
        <v>185</v>
      </c>
    </row>
    <row r="241" spans="2:65" s="11" customFormat="1" ht="25.95" customHeight="1">
      <c r="B241" s="121"/>
      <c r="D241" s="122" t="s">
        <v>78</v>
      </c>
      <c r="E241" s="123" t="s">
        <v>787</v>
      </c>
      <c r="F241" s="123" t="s">
        <v>1010</v>
      </c>
      <c r="I241" s="124"/>
      <c r="J241" s="125">
        <f>BK241</f>
        <v>0</v>
      </c>
      <c r="L241" s="121"/>
      <c r="M241" s="126"/>
      <c r="P241" s="127">
        <f>SUM(P242:P262)</f>
        <v>0</v>
      </c>
      <c r="R241" s="127">
        <f>SUM(R242:R262)</f>
        <v>0.12534000000000001</v>
      </c>
      <c r="T241" s="128">
        <f>SUM(T242:T262)</f>
        <v>0</v>
      </c>
      <c r="AR241" s="122" t="s">
        <v>191</v>
      </c>
      <c r="AT241" s="129" t="s">
        <v>78</v>
      </c>
      <c r="AU241" s="129" t="s">
        <v>79</v>
      </c>
      <c r="AY241" s="122" t="s">
        <v>185</v>
      </c>
      <c r="BK241" s="130">
        <f>SUM(BK242:BK262)</f>
        <v>0</v>
      </c>
    </row>
    <row r="242" spans="2:65" s="1" customFormat="1" ht="21.75" customHeight="1">
      <c r="B242" s="31"/>
      <c r="C242" s="133" t="s">
        <v>364</v>
      </c>
      <c r="D242" s="133" t="s">
        <v>187</v>
      </c>
      <c r="E242" s="134" t="s">
        <v>1011</v>
      </c>
      <c r="F242" s="135" t="s">
        <v>1012</v>
      </c>
      <c r="G242" s="136" t="s">
        <v>212</v>
      </c>
      <c r="H242" s="137">
        <v>55</v>
      </c>
      <c r="I242" s="138"/>
      <c r="J242" s="139">
        <f t="shared" ref="J242:J262" si="0">ROUND(I242*H242,2)</f>
        <v>0</v>
      </c>
      <c r="K242" s="140"/>
      <c r="L242" s="31"/>
      <c r="M242" s="141" t="s">
        <v>1</v>
      </c>
      <c r="N242" s="142" t="s">
        <v>44</v>
      </c>
      <c r="P242" s="143">
        <f t="shared" ref="P242:P262" si="1">O242*H242</f>
        <v>0</v>
      </c>
      <c r="Q242" s="143">
        <v>0</v>
      </c>
      <c r="R242" s="143">
        <f t="shared" ref="R242:R262" si="2">Q242*H242</f>
        <v>0</v>
      </c>
      <c r="S242" s="143">
        <v>0</v>
      </c>
      <c r="T242" s="144">
        <f t="shared" ref="T242:T262" si="3">S242*H242</f>
        <v>0</v>
      </c>
      <c r="AR242" s="145" t="s">
        <v>191</v>
      </c>
      <c r="AT242" s="145" t="s">
        <v>187</v>
      </c>
      <c r="AU242" s="145" t="s">
        <v>87</v>
      </c>
      <c r="AY242" s="16" t="s">
        <v>185</v>
      </c>
      <c r="BE242" s="146">
        <f t="shared" ref="BE242:BE262" si="4">IF(N242="základní",J242,0)</f>
        <v>0</v>
      </c>
      <c r="BF242" s="146">
        <f t="shared" ref="BF242:BF262" si="5">IF(N242="snížená",J242,0)</f>
        <v>0</v>
      </c>
      <c r="BG242" s="146">
        <f t="shared" ref="BG242:BG262" si="6">IF(N242="zákl. přenesená",J242,0)</f>
        <v>0</v>
      </c>
      <c r="BH242" s="146">
        <f t="shared" ref="BH242:BH262" si="7">IF(N242="sníž. přenesená",J242,0)</f>
        <v>0</v>
      </c>
      <c r="BI242" s="146">
        <f t="shared" ref="BI242:BI262" si="8">IF(N242="nulová",J242,0)</f>
        <v>0</v>
      </c>
      <c r="BJ242" s="16" t="s">
        <v>87</v>
      </c>
      <c r="BK242" s="146">
        <f t="shared" ref="BK242:BK262" si="9">ROUND(I242*H242,2)</f>
        <v>0</v>
      </c>
      <c r="BL242" s="16" t="s">
        <v>191</v>
      </c>
      <c r="BM242" s="145" t="s">
        <v>1013</v>
      </c>
    </row>
    <row r="243" spans="2:65" s="1" customFormat="1" ht="16.5" customHeight="1">
      <c r="B243" s="31"/>
      <c r="C243" s="133" t="s">
        <v>545</v>
      </c>
      <c r="D243" s="133" t="s">
        <v>187</v>
      </c>
      <c r="E243" s="134" t="s">
        <v>1014</v>
      </c>
      <c r="F243" s="135" t="s">
        <v>1015</v>
      </c>
      <c r="G243" s="136" t="s">
        <v>212</v>
      </c>
      <c r="H243" s="137">
        <v>36</v>
      </c>
      <c r="I243" s="138"/>
      <c r="J243" s="139">
        <f t="shared" si="0"/>
        <v>0</v>
      </c>
      <c r="K243" s="140"/>
      <c r="L243" s="31"/>
      <c r="M243" s="141" t="s">
        <v>1</v>
      </c>
      <c r="N243" s="142" t="s">
        <v>44</v>
      </c>
      <c r="P243" s="143">
        <f t="shared" si="1"/>
        <v>0</v>
      </c>
      <c r="Q243" s="143">
        <v>0</v>
      </c>
      <c r="R243" s="143">
        <f t="shared" si="2"/>
        <v>0</v>
      </c>
      <c r="S243" s="143">
        <v>0</v>
      </c>
      <c r="T243" s="144">
        <f t="shared" si="3"/>
        <v>0</v>
      </c>
      <c r="AR243" s="145" t="s">
        <v>191</v>
      </c>
      <c r="AT243" s="145" t="s">
        <v>187</v>
      </c>
      <c r="AU243" s="145" t="s">
        <v>87</v>
      </c>
      <c r="AY243" s="16" t="s">
        <v>185</v>
      </c>
      <c r="BE243" s="146">
        <f t="shared" si="4"/>
        <v>0</v>
      </c>
      <c r="BF243" s="146">
        <f t="shared" si="5"/>
        <v>0</v>
      </c>
      <c r="BG243" s="146">
        <f t="shared" si="6"/>
        <v>0</v>
      </c>
      <c r="BH243" s="146">
        <f t="shared" si="7"/>
        <v>0</v>
      </c>
      <c r="BI243" s="146">
        <f t="shared" si="8"/>
        <v>0</v>
      </c>
      <c r="BJ243" s="16" t="s">
        <v>87</v>
      </c>
      <c r="BK243" s="146">
        <f t="shared" si="9"/>
        <v>0</v>
      </c>
      <c r="BL243" s="16" t="s">
        <v>191</v>
      </c>
      <c r="BM243" s="145" t="s">
        <v>1016</v>
      </c>
    </row>
    <row r="244" spans="2:65" s="1" customFormat="1" ht="16.5" customHeight="1">
      <c r="B244" s="31"/>
      <c r="C244" s="133" t="s">
        <v>550</v>
      </c>
      <c r="D244" s="133" t="s">
        <v>187</v>
      </c>
      <c r="E244" s="134" t="s">
        <v>1017</v>
      </c>
      <c r="F244" s="135" t="s">
        <v>1018</v>
      </c>
      <c r="G244" s="136" t="s">
        <v>212</v>
      </c>
      <c r="H244" s="137">
        <v>19</v>
      </c>
      <c r="I244" s="138"/>
      <c r="J244" s="139">
        <f t="shared" si="0"/>
        <v>0</v>
      </c>
      <c r="K244" s="140"/>
      <c r="L244" s="31"/>
      <c r="M244" s="141" t="s">
        <v>1</v>
      </c>
      <c r="N244" s="142" t="s">
        <v>44</v>
      </c>
      <c r="P244" s="143">
        <f t="shared" si="1"/>
        <v>0</v>
      </c>
      <c r="Q244" s="143">
        <v>1.0000000000000001E-5</v>
      </c>
      <c r="R244" s="143">
        <f t="shared" si="2"/>
        <v>1.9000000000000001E-4</v>
      </c>
      <c r="S244" s="143">
        <v>0</v>
      </c>
      <c r="T244" s="144">
        <f t="shared" si="3"/>
        <v>0</v>
      </c>
      <c r="AR244" s="145" t="s">
        <v>191</v>
      </c>
      <c r="AT244" s="145" t="s">
        <v>187</v>
      </c>
      <c r="AU244" s="145" t="s">
        <v>87</v>
      </c>
      <c r="AY244" s="16" t="s">
        <v>185</v>
      </c>
      <c r="BE244" s="146">
        <f t="shared" si="4"/>
        <v>0</v>
      </c>
      <c r="BF244" s="146">
        <f t="shared" si="5"/>
        <v>0</v>
      </c>
      <c r="BG244" s="146">
        <f t="shared" si="6"/>
        <v>0</v>
      </c>
      <c r="BH244" s="146">
        <f t="shared" si="7"/>
        <v>0</v>
      </c>
      <c r="BI244" s="146">
        <f t="shared" si="8"/>
        <v>0</v>
      </c>
      <c r="BJ244" s="16" t="s">
        <v>87</v>
      </c>
      <c r="BK244" s="146">
        <f t="shared" si="9"/>
        <v>0</v>
      </c>
      <c r="BL244" s="16" t="s">
        <v>191</v>
      </c>
      <c r="BM244" s="145" t="s">
        <v>1019</v>
      </c>
    </row>
    <row r="245" spans="2:65" s="1" customFormat="1" ht="21.75" customHeight="1">
      <c r="B245" s="31"/>
      <c r="C245" s="133" t="s">
        <v>562</v>
      </c>
      <c r="D245" s="133" t="s">
        <v>187</v>
      </c>
      <c r="E245" s="134" t="s">
        <v>1020</v>
      </c>
      <c r="F245" s="135" t="s">
        <v>1021</v>
      </c>
      <c r="G245" s="136" t="s">
        <v>418</v>
      </c>
      <c r="H245" s="137">
        <v>4</v>
      </c>
      <c r="I245" s="138"/>
      <c r="J245" s="139">
        <f t="shared" si="0"/>
        <v>0</v>
      </c>
      <c r="K245" s="140"/>
      <c r="L245" s="31"/>
      <c r="M245" s="141" t="s">
        <v>1</v>
      </c>
      <c r="N245" s="142" t="s">
        <v>44</v>
      </c>
      <c r="P245" s="143">
        <f t="shared" si="1"/>
        <v>0</v>
      </c>
      <c r="Q245" s="143">
        <v>3.0000000000000001E-5</v>
      </c>
      <c r="R245" s="143">
        <f t="shared" si="2"/>
        <v>1.2E-4</v>
      </c>
      <c r="S245" s="143">
        <v>0</v>
      </c>
      <c r="T245" s="144">
        <f t="shared" si="3"/>
        <v>0</v>
      </c>
      <c r="AR245" s="145" t="s">
        <v>191</v>
      </c>
      <c r="AT245" s="145" t="s">
        <v>187</v>
      </c>
      <c r="AU245" s="145" t="s">
        <v>87</v>
      </c>
      <c r="AY245" s="16" t="s">
        <v>185</v>
      </c>
      <c r="BE245" s="146">
        <f t="shared" si="4"/>
        <v>0</v>
      </c>
      <c r="BF245" s="146">
        <f t="shared" si="5"/>
        <v>0</v>
      </c>
      <c r="BG245" s="146">
        <f t="shared" si="6"/>
        <v>0</v>
      </c>
      <c r="BH245" s="146">
        <f t="shared" si="7"/>
        <v>0</v>
      </c>
      <c r="BI245" s="146">
        <f t="shared" si="8"/>
        <v>0</v>
      </c>
      <c r="BJ245" s="16" t="s">
        <v>87</v>
      </c>
      <c r="BK245" s="146">
        <f t="shared" si="9"/>
        <v>0</v>
      </c>
      <c r="BL245" s="16" t="s">
        <v>191</v>
      </c>
      <c r="BM245" s="145" t="s">
        <v>1022</v>
      </c>
    </row>
    <row r="246" spans="2:65" s="1" customFormat="1" ht="21.75" customHeight="1">
      <c r="B246" s="31"/>
      <c r="C246" s="133" t="s">
        <v>570</v>
      </c>
      <c r="D246" s="133" t="s">
        <v>187</v>
      </c>
      <c r="E246" s="134" t="s">
        <v>1023</v>
      </c>
      <c r="F246" s="135" t="s">
        <v>1024</v>
      </c>
      <c r="G246" s="136" t="s">
        <v>418</v>
      </c>
      <c r="H246" s="137">
        <v>10</v>
      </c>
      <c r="I246" s="138"/>
      <c r="J246" s="139">
        <f t="shared" si="0"/>
        <v>0</v>
      </c>
      <c r="K246" s="140"/>
      <c r="L246" s="31"/>
      <c r="M246" s="141" t="s">
        <v>1</v>
      </c>
      <c r="N246" s="142" t="s">
        <v>44</v>
      </c>
      <c r="P246" s="143">
        <f t="shared" si="1"/>
        <v>0</v>
      </c>
      <c r="Q246" s="143">
        <v>3.0000000000000001E-5</v>
      </c>
      <c r="R246" s="143">
        <f t="shared" si="2"/>
        <v>3.0000000000000003E-4</v>
      </c>
      <c r="S246" s="143">
        <v>0</v>
      </c>
      <c r="T246" s="144">
        <f t="shared" si="3"/>
        <v>0</v>
      </c>
      <c r="AR246" s="145" t="s">
        <v>191</v>
      </c>
      <c r="AT246" s="145" t="s">
        <v>187</v>
      </c>
      <c r="AU246" s="145" t="s">
        <v>87</v>
      </c>
      <c r="AY246" s="16" t="s">
        <v>185</v>
      </c>
      <c r="BE246" s="146">
        <f t="shared" si="4"/>
        <v>0</v>
      </c>
      <c r="BF246" s="146">
        <f t="shared" si="5"/>
        <v>0</v>
      </c>
      <c r="BG246" s="146">
        <f t="shared" si="6"/>
        <v>0</v>
      </c>
      <c r="BH246" s="146">
        <f t="shared" si="7"/>
        <v>0</v>
      </c>
      <c r="BI246" s="146">
        <f t="shared" si="8"/>
        <v>0</v>
      </c>
      <c r="BJ246" s="16" t="s">
        <v>87</v>
      </c>
      <c r="BK246" s="146">
        <f t="shared" si="9"/>
        <v>0</v>
      </c>
      <c r="BL246" s="16" t="s">
        <v>191</v>
      </c>
      <c r="BM246" s="145" t="s">
        <v>1025</v>
      </c>
    </row>
    <row r="247" spans="2:65" s="1" customFormat="1" ht="21.75" customHeight="1">
      <c r="B247" s="31"/>
      <c r="C247" s="133" t="s">
        <v>574</v>
      </c>
      <c r="D247" s="133" t="s">
        <v>187</v>
      </c>
      <c r="E247" s="134" t="s">
        <v>1026</v>
      </c>
      <c r="F247" s="135" t="s">
        <v>1027</v>
      </c>
      <c r="G247" s="136" t="s">
        <v>418</v>
      </c>
      <c r="H247" s="137">
        <v>2</v>
      </c>
      <c r="I247" s="138"/>
      <c r="J247" s="139">
        <f t="shared" si="0"/>
        <v>0</v>
      </c>
      <c r="K247" s="140"/>
      <c r="L247" s="31"/>
      <c r="M247" s="141" t="s">
        <v>1</v>
      </c>
      <c r="N247" s="142" t="s">
        <v>44</v>
      </c>
      <c r="P247" s="143">
        <f t="shared" si="1"/>
        <v>0</v>
      </c>
      <c r="Q247" s="143">
        <v>4.0000000000000003E-5</v>
      </c>
      <c r="R247" s="143">
        <f t="shared" si="2"/>
        <v>8.0000000000000007E-5</v>
      </c>
      <c r="S247" s="143">
        <v>0</v>
      </c>
      <c r="T247" s="144">
        <f t="shared" si="3"/>
        <v>0</v>
      </c>
      <c r="AR247" s="145" t="s">
        <v>191</v>
      </c>
      <c r="AT247" s="145" t="s">
        <v>187</v>
      </c>
      <c r="AU247" s="145" t="s">
        <v>87</v>
      </c>
      <c r="AY247" s="16" t="s">
        <v>185</v>
      </c>
      <c r="BE247" s="146">
        <f t="shared" si="4"/>
        <v>0</v>
      </c>
      <c r="BF247" s="146">
        <f t="shared" si="5"/>
        <v>0</v>
      </c>
      <c r="BG247" s="146">
        <f t="shared" si="6"/>
        <v>0</v>
      </c>
      <c r="BH247" s="146">
        <f t="shared" si="7"/>
        <v>0</v>
      </c>
      <c r="BI247" s="146">
        <f t="shared" si="8"/>
        <v>0</v>
      </c>
      <c r="BJ247" s="16" t="s">
        <v>87</v>
      </c>
      <c r="BK247" s="146">
        <f t="shared" si="9"/>
        <v>0</v>
      </c>
      <c r="BL247" s="16" t="s">
        <v>191</v>
      </c>
      <c r="BM247" s="145" t="s">
        <v>1028</v>
      </c>
    </row>
    <row r="248" spans="2:65" s="1" customFormat="1" ht="21.75" customHeight="1">
      <c r="B248" s="31"/>
      <c r="C248" s="133" t="s">
        <v>579</v>
      </c>
      <c r="D248" s="133" t="s">
        <v>187</v>
      </c>
      <c r="E248" s="134" t="s">
        <v>1029</v>
      </c>
      <c r="F248" s="135" t="s">
        <v>1030</v>
      </c>
      <c r="G248" s="136" t="s">
        <v>418</v>
      </c>
      <c r="H248" s="137">
        <v>1</v>
      </c>
      <c r="I248" s="138"/>
      <c r="J248" s="139">
        <f t="shared" si="0"/>
        <v>0</v>
      </c>
      <c r="K248" s="140"/>
      <c r="L248" s="31"/>
      <c r="M248" s="141" t="s">
        <v>1</v>
      </c>
      <c r="N248" s="142" t="s">
        <v>44</v>
      </c>
      <c r="P248" s="143">
        <f t="shared" si="1"/>
        <v>0</v>
      </c>
      <c r="Q248" s="143">
        <v>8.0000000000000007E-5</v>
      </c>
      <c r="R248" s="143">
        <f t="shared" si="2"/>
        <v>8.0000000000000007E-5</v>
      </c>
      <c r="S248" s="143">
        <v>0</v>
      </c>
      <c r="T248" s="144">
        <f t="shared" si="3"/>
        <v>0</v>
      </c>
      <c r="AR248" s="145" t="s">
        <v>191</v>
      </c>
      <c r="AT248" s="145" t="s">
        <v>187</v>
      </c>
      <c r="AU248" s="145" t="s">
        <v>87</v>
      </c>
      <c r="AY248" s="16" t="s">
        <v>185</v>
      </c>
      <c r="BE248" s="146">
        <f t="shared" si="4"/>
        <v>0</v>
      </c>
      <c r="BF248" s="146">
        <f t="shared" si="5"/>
        <v>0</v>
      </c>
      <c r="BG248" s="146">
        <f t="shared" si="6"/>
        <v>0</v>
      </c>
      <c r="BH248" s="146">
        <f t="shared" si="7"/>
        <v>0</v>
      </c>
      <c r="BI248" s="146">
        <f t="shared" si="8"/>
        <v>0</v>
      </c>
      <c r="BJ248" s="16" t="s">
        <v>87</v>
      </c>
      <c r="BK248" s="146">
        <f t="shared" si="9"/>
        <v>0</v>
      </c>
      <c r="BL248" s="16" t="s">
        <v>191</v>
      </c>
      <c r="BM248" s="145" t="s">
        <v>1031</v>
      </c>
    </row>
    <row r="249" spans="2:65" s="1" customFormat="1" ht="21.75" customHeight="1">
      <c r="B249" s="31"/>
      <c r="C249" s="161" t="s">
        <v>584</v>
      </c>
      <c r="D249" s="161" t="s">
        <v>247</v>
      </c>
      <c r="E249" s="162" t="s">
        <v>1032</v>
      </c>
      <c r="F249" s="163" t="s">
        <v>1033</v>
      </c>
      <c r="G249" s="164" t="s">
        <v>418</v>
      </c>
      <c r="H249" s="165">
        <v>2</v>
      </c>
      <c r="I249" s="166"/>
      <c r="J249" s="167">
        <f t="shared" si="0"/>
        <v>0</v>
      </c>
      <c r="K249" s="168"/>
      <c r="L249" s="169"/>
      <c r="M249" s="170" t="s">
        <v>1</v>
      </c>
      <c r="N249" s="171" t="s">
        <v>44</v>
      </c>
      <c r="P249" s="143">
        <f t="shared" si="1"/>
        <v>0</v>
      </c>
      <c r="Q249" s="143">
        <v>7.4999999999999997E-3</v>
      </c>
      <c r="R249" s="143">
        <f t="shared" si="2"/>
        <v>1.4999999999999999E-2</v>
      </c>
      <c r="S249" s="143">
        <v>0</v>
      </c>
      <c r="T249" s="144">
        <f t="shared" si="3"/>
        <v>0</v>
      </c>
      <c r="AR249" s="145" t="s">
        <v>226</v>
      </c>
      <c r="AT249" s="145" t="s">
        <v>247</v>
      </c>
      <c r="AU249" s="145" t="s">
        <v>87</v>
      </c>
      <c r="AY249" s="16" t="s">
        <v>185</v>
      </c>
      <c r="BE249" s="146">
        <f t="shared" si="4"/>
        <v>0</v>
      </c>
      <c r="BF249" s="146">
        <f t="shared" si="5"/>
        <v>0</v>
      </c>
      <c r="BG249" s="146">
        <f t="shared" si="6"/>
        <v>0</v>
      </c>
      <c r="BH249" s="146">
        <f t="shared" si="7"/>
        <v>0</v>
      </c>
      <c r="BI249" s="146">
        <f t="shared" si="8"/>
        <v>0</v>
      </c>
      <c r="BJ249" s="16" t="s">
        <v>87</v>
      </c>
      <c r="BK249" s="146">
        <f t="shared" si="9"/>
        <v>0</v>
      </c>
      <c r="BL249" s="16" t="s">
        <v>191</v>
      </c>
      <c r="BM249" s="145" t="s">
        <v>1034</v>
      </c>
    </row>
    <row r="250" spans="2:65" s="1" customFormat="1" ht="21.75" customHeight="1">
      <c r="B250" s="31"/>
      <c r="C250" s="161" t="s">
        <v>588</v>
      </c>
      <c r="D250" s="161" t="s">
        <v>247</v>
      </c>
      <c r="E250" s="162" t="s">
        <v>1035</v>
      </c>
      <c r="F250" s="163" t="s">
        <v>1036</v>
      </c>
      <c r="G250" s="164" t="s">
        <v>212</v>
      </c>
      <c r="H250" s="165">
        <v>60</v>
      </c>
      <c r="I250" s="166"/>
      <c r="J250" s="167">
        <f t="shared" si="0"/>
        <v>0</v>
      </c>
      <c r="K250" s="168"/>
      <c r="L250" s="169"/>
      <c r="M250" s="170" t="s">
        <v>1</v>
      </c>
      <c r="N250" s="171" t="s">
        <v>44</v>
      </c>
      <c r="P250" s="143">
        <f t="shared" si="1"/>
        <v>0</v>
      </c>
      <c r="Q250" s="143">
        <v>1.7000000000000001E-4</v>
      </c>
      <c r="R250" s="143">
        <f t="shared" si="2"/>
        <v>1.0200000000000001E-2</v>
      </c>
      <c r="S250" s="143">
        <v>0</v>
      </c>
      <c r="T250" s="144">
        <f t="shared" si="3"/>
        <v>0</v>
      </c>
      <c r="AR250" s="145" t="s">
        <v>226</v>
      </c>
      <c r="AT250" s="145" t="s">
        <v>247</v>
      </c>
      <c r="AU250" s="145" t="s">
        <v>87</v>
      </c>
      <c r="AY250" s="16" t="s">
        <v>185</v>
      </c>
      <c r="BE250" s="146">
        <f t="shared" si="4"/>
        <v>0</v>
      </c>
      <c r="BF250" s="146">
        <f t="shared" si="5"/>
        <v>0</v>
      </c>
      <c r="BG250" s="146">
        <f t="shared" si="6"/>
        <v>0</v>
      </c>
      <c r="BH250" s="146">
        <f t="shared" si="7"/>
        <v>0</v>
      </c>
      <c r="BI250" s="146">
        <f t="shared" si="8"/>
        <v>0</v>
      </c>
      <c r="BJ250" s="16" t="s">
        <v>87</v>
      </c>
      <c r="BK250" s="146">
        <f t="shared" si="9"/>
        <v>0</v>
      </c>
      <c r="BL250" s="16" t="s">
        <v>191</v>
      </c>
      <c r="BM250" s="145" t="s">
        <v>1037</v>
      </c>
    </row>
    <row r="251" spans="2:65" s="1" customFormat="1" ht="16.5" customHeight="1">
      <c r="B251" s="31"/>
      <c r="C251" s="161" t="s">
        <v>594</v>
      </c>
      <c r="D251" s="161" t="s">
        <v>247</v>
      </c>
      <c r="E251" s="162" t="s">
        <v>1038</v>
      </c>
      <c r="F251" s="163" t="s">
        <v>1039</v>
      </c>
      <c r="G251" s="164" t="s">
        <v>418</v>
      </c>
      <c r="H251" s="165">
        <v>2</v>
      </c>
      <c r="I251" s="166"/>
      <c r="J251" s="167">
        <f t="shared" si="0"/>
        <v>0</v>
      </c>
      <c r="K251" s="168"/>
      <c r="L251" s="169"/>
      <c r="M251" s="170" t="s">
        <v>1</v>
      </c>
      <c r="N251" s="171" t="s">
        <v>44</v>
      </c>
      <c r="P251" s="143">
        <f t="shared" si="1"/>
        <v>0</v>
      </c>
      <c r="Q251" s="143">
        <v>4.3600000000000002E-3</v>
      </c>
      <c r="R251" s="143">
        <f t="shared" si="2"/>
        <v>8.7200000000000003E-3</v>
      </c>
      <c r="S251" s="143">
        <v>0</v>
      </c>
      <c r="T251" s="144">
        <f t="shared" si="3"/>
        <v>0</v>
      </c>
      <c r="AR251" s="145" t="s">
        <v>226</v>
      </c>
      <c r="AT251" s="145" t="s">
        <v>247</v>
      </c>
      <c r="AU251" s="145" t="s">
        <v>87</v>
      </c>
      <c r="AY251" s="16" t="s">
        <v>185</v>
      </c>
      <c r="BE251" s="146">
        <f t="shared" si="4"/>
        <v>0</v>
      </c>
      <c r="BF251" s="146">
        <f t="shared" si="5"/>
        <v>0</v>
      </c>
      <c r="BG251" s="146">
        <f t="shared" si="6"/>
        <v>0</v>
      </c>
      <c r="BH251" s="146">
        <f t="shared" si="7"/>
        <v>0</v>
      </c>
      <c r="BI251" s="146">
        <f t="shared" si="8"/>
        <v>0</v>
      </c>
      <c r="BJ251" s="16" t="s">
        <v>87</v>
      </c>
      <c r="BK251" s="146">
        <f t="shared" si="9"/>
        <v>0</v>
      </c>
      <c r="BL251" s="16" t="s">
        <v>191</v>
      </c>
      <c r="BM251" s="145" t="s">
        <v>1040</v>
      </c>
    </row>
    <row r="252" spans="2:65" s="1" customFormat="1" ht="21.75" customHeight="1">
      <c r="B252" s="31"/>
      <c r="C252" s="161" t="s">
        <v>599</v>
      </c>
      <c r="D252" s="161" t="s">
        <v>247</v>
      </c>
      <c r="E252" s="162" t="s">
        <v>1041</v>
      </c>
      <c r="F252" s="163" t="s">
        <v>1042</v>
      </c>
      <c r="G252" s="164" t="s">
        <v>418</v>
      </c>
      <c r="H252" s="165">
        <v>4</v>
      </c>
      <c r="I252" s="166"/>
      <c r="J252" s="167">
        <f t="shared" si="0"/>
        <v>0</v>
      </c>
      <c r="K252" s="168"/>
      <c r="L252" s="169"/>
      <c r="M252" s="170" t="s">
        <v>1</v>
      </c>
      <c r="N252" s="171" t="s">
        <v>44</v>
      </c>
      <c r="P252" s="143">
        <f t="shared" si="1"/>
        <v>0</v>
      </c>
      <c r="Q252" s="143">
        <v>7.1000000000000004E-3</v>
      </c>
      <c r="R252" s="143">
        <f t="shared" si="2"/>
        <v>2.8400000000000002E-2</v>
      </c>
      <c r="S252" s="143">
        <v>0</v>
      </c>
      <c r="T252" s="144">
        <f t="shared" si="3"/>
        <v>0</v>
      </c>
      <c r="AR252" s="145" t="s">
        <v>226</v>
      </c>
      <c r="AT252" s="145" t="s">
        <v>247</v>
      </c>
      <c r="AU252" s="145" t="s">
        <v>87</v>
      </c>
      <c r="AY252" s="16" t="s">
        <v>185</v>
      </c>
      <c r="BE252" s="146">
        <f t="shared" si="4"/>
        <v>0</v>
      </c>
      <c r="BF252" s="146">
        <f t="shared" si="5"/>
        <v>0</v>
      </c>
      <c r="BG252" s="146">
        <f t="shared" si="6"/>
        <v>0</v>
      </c>
      <c r="BH252" s="146">
        <f t="shared" si="7"/>
        <v>0</v>
      </c>
      <c r="BI252" s="146">
        <f t="shared" si="8"/>
        <v>0</v>
      </c>
      <c r="BJ252" s="16" t="s">
        <v>87</v>
      </c>
      <c r="BK252" s="146">
        <f t="shared" si="9"/>
        <v>0</v>
      </c>
      <c r="BL252" s="16" t="s">
        <v>191</v>
      </c>
      <c r="BM252" s="145" t="s">
        <v>1043</v>
      </c>
    </row>
    <row r="253" spans="2:65" s="1" customFormat="1" ht="21.75" customHeight="1">
      <c r="B253" s="31"/>
      <c r="C253" s="161" t="s">
        <v>604</v>
      </c>
      <c r="D253" s="161" t="s">
        <v>247</v>
      </c>
      <c r="E253" s="162" t="s">
        <v>1044</v>
      </c>
      <c r="F253" s="163" t="s">
        <v>1045</v>
      </c>
      <c r="G253" s="164" t="s">
        <v>418</v>
      </c>
      <c r="H253" s="165">
        <v>4</v>
      </c>
      <c r="I253" s="166"/>
      <c r="J253" s="167">
        <f t="shared" si="0"/>
        <v>0</v>
      </c>
      <c r="K253" s="168"/>
      <c r="L253" s="169"/>
      <c r="M253" s="170" t="s">
        <v>1</v>
      </c>
      <c r="N253" s="171" t="s">
        <v>44</v>
      </c>
      <c r="P253" s="143">
        <f t="shared" si="1"/>
        <v>0</v>
      </c>
      <c r="Q253" s="143">
        <v>1.38E-2</v>
      </c>
      <c r="R253" s="143">
        <f t="shared" si="2"/>
        <v>5.5199999999999999E-2</v>
      </c>
      <c r="S253" s="143">
        <v>0</v>
      </c>
      <c r="T253" s="144">
        <f t="shared" si="3"/>
        <v>0</v>
      </c>
      <c r="AR253" s="145" t="s">
        <v>226</v>
      </c>
      <c r="AT253" s="145" t="s">
        <v>247</v>
      </c>
      <c r="AU253" s="145" t="s">
        <v>87</v>
      </c>
      <c r="AY253" s="16" t="s">
        <v>185</v>
      </c>
      <c r="BE253" s="146">
        <f t="shared" si="4"/>
        <v>0</v>
      </c>
      <c r="BF253" s="146">
        <f t="shared" si="5"/>
        <v>0</v>
      </c>
      <c r="BG253" s="146">
        <f t="shared" si="6"/>
        <v>0</v>
      </c>
      <c r="BH253" s="146">
        <f t="shared" si="7"/>
        <v>0</v>
      </c>
      <c r="BI253" s="146">
        <f t="shared" si="8"/>
        <v>0</v>
      </c>
      <c r="BJ253" s="16" t="s">
        <v>87</v>
      </c>
      <c r="BK253" s="146">
        <f t="shared" si="9"/>
        <v>0</v>
      </c>
      <c r="BL253" s="16" t="s">
        <v>191</v>
      </c>
      <c r="BM253" s="145" t="s">
        <v>1046</v>
      </c>
    </row>
    <row r="254" spans="2:65" s="1" customFormat="1" ht="16.5" customHeight="1">
      <c r="B254" s="31"/>
      <c r="C254" s="161" t="s">
        <v>610</v>
      </c>
      <c r="D254" s="161" t="s">
        <v>247</v>
      </c>
      <c r="E254" s="162" t="s">
        <v>1047</v>
      </c>
      <c r="F254" s="163" t="s">
        <v>1048</v>
      </c>
      <c r="G254" s="164" t="s">
        <v>418</v>
      </c>
      <c r="H254" s="165">
        <v>1</v>
      </c>
      <c r="I254" s="166"/>
      <c r="J254" s="167">
        <f t="shared" si="0"/>
        <v>0</v>
      </c>
      <c r="K254" s="168"/>
      <c r="L254" s="169"/>
      <c r="M254" s="170" t="s">
        <v>1</v>
      </c>
      <c r="N254" s="171" t="s">
        <v>44</v>
      </c>
      <c r="P254" s="143">
        <f t="shared" si="1"/>
        <v>0</v>
      </c>
      <c r="Q254" s="143">
        <v>0</v>
      </c>
      <c r="R254" s="143">
        <f t="shared" si="2"/>
        <v>0</v>
      </c>
      <c r="S254" s="143">
        <v>0</v>
      </c>
      <c r="T254" s="144">
        <f t="shared" si="3"/>
        <v>0</v>
      </c>
      <c r="AR254" s="145" t="s">
        <v>226</v>
      </c>
      <c r="AT254" s="145" t="s">
        <v>247</v>
      </c>
      <c r="AU254" s="145" t="s">
        <v>87</v>
      </c>
      <c r="AY254" s="16" t="s">
        <v>185</v>
      </c>
      <c r="BE254" s="146">
        <f t="shared" si="4"/>
        <v>0</v>
      </c>
      <c r="BF254" s="146">
        <f t="shared" si="5"/>
        <v>0</v>
      </c>
      <c r="BG254" s="146">
        <f t="shared" si="6"/>
        <v>0</v>
      </c>
      <c r="BH254" s="146">
        <f t="shared" si="7"/>
        <v>0</v>
      </c>
      <c r="BI254" s="146">
        <f t="shared" si="8"/>
        <v>0</v>
      </c>
      <c r="BJ254" s="16" t="s">
        <v>87</v>
      </c>
      <c r="BK254" s="146">
        <f t="shared" si="9"/>
        <v>0</v>
      </c>
      <c r="BL254" s="16" t="s">
        <v>191</v>
      </c>
      <c r="BM254" s="145" t="s">
        <v>1049</v>
      </c>
    </row>
    <row r="255" spans="2:65" s="1" customFormat="1" ht="16.5" customHeight="1">
      <c r="B255" s="31"/>
      <c r="C255" s="161" t="s">
        <v>614</v>
      </c>
      <c r="D255" s="161" t="s">
        <v>247</v>
      </c>
      <c r="E255" s="162" t="s">
        <v>1050</v>
      </c>
      <c r="F255" s="163" t="s">
        <v>1051</v>
      </c>
      <c r="G255" s="164" t="s">
        <v>418</v>
      </c>
      <c r="H255" s="165">
        <v>3</v>
      </c>
      <c r="I255" s="166"/>
      <c r="J255" s="167">
        <f t="shared" si="0"/>
        <v>0</v>
      </c>
      <c r="K255" s="168"/>
      <c r="L255" s="169"/>
      <c r="M255" s="170" t="s">
        <v>1</v>
      </c>
      <c r="N255" s="171" t="s">
        <v>44</v>
      </c>
      <c r="P255" s="143">
        <f t="shared" si="1"/>
        <v>0</v>
      </c>
      <c r="Q255" s="143">
        <v>0</v>
      </c>
      <c r="R255" s="143">
        <f t="shared" si="2"/>
        <v>0</v>
      </c>
      <c r="S255" s="143">
        <v>0</v>
      </c>
      <c r="T255" s="144">
        <f t="shared" si="3"/>
        <v>0</v>
      </c>
      <c r="AR255" s="145" t="s">
        <v>226</v>
      </c>
      <c r="AT255" s="145" t="s">
        <v>247</v>
      </c>
      <c r="AU255" s="145" t="s">
        <v>87</v>
      </c>
      <c r="AY255" s="16" t="s">
        <v>185</v>
      </c>
      <c r="BE255" s="146">
        <f t="shared" si="4"/>
        <v>0</v>
      </c>
      <c r="BF255" s="146">
        <f t="shared" si="5"/>
        <v>0</v>
      </c>
      <c r="BG255" s="146">
        <f t="shared" si="6"/>
        <v>0</v>
      </c>
      <c r="BH255" s="146">
        <f t="shared" si="7"/>
        <v>0</v>
      </c>
      <c r="BI255" s="146">
        <f t="shared" si="8"/>
        <v>0</v>
      </c>
      <c r="BJ255" s="16" t="s">
        <v>87</v>
      </c>
      <c r="BK255" s="146">
        <f t="shared" si="9"/>
        <v>0</v>
      </c>
      <c r="BL255" s="16" t="s">
        <v>191</v>
      </c>
      <c r="BM255" s="145" t="s">
        <v>1052</v>
      </c>
    </row>
    <row r="256" spans="2:65" s="1" customFormat="1" ht="16.5" customHeight="1">
      <c r="B256" s="31"/>
      <c r="C256" s="161" t="s">
        <v>619</v>
      </c>
      <c r="D256" s="161" t="s">
        <v>247</v>
      </c>
      <c r="E256" s="162" t="s">
        <v>1053</v>
      </c>
      <c r="F256" s="163" t="s">
        <v>1054</v>
      </c>
      <c r="G256" s="164" t="s">
        <v>418</v>
      </c>
      <c r="H256" s="165">
        <v>1</v>
      </c>
      <c r="I256" s="166"/>
      <c r="J256" s="167">
        <f t="shared" si="0"/>
        <v>0</v>
      </c>
      <c r="K256" s="168"/>
      <c r="L256" s="169"/>
      <c r="M256" s="170" t="s">
        <v>1</v>
      </c>
      <c r="N256" s="171" t="s">
        <v>44</v>
      </c>
      <c r="P256" s="143">
        <f t="shared" si="1"/>
        <v>0</v>
      </c>
      <c r="Q256" s="143">
        <v>0</v>
      </c>
      <c r="R256" s="143">
        <f t="shared" si="2"/>
        <v>0</v>
      </c>
      <c r="S256" s="143">
        <v>0</v>
      </c>
      <c r="T256" s="144">
        <f t="shared" si="3"/>
        <v>0</v>
      </c>
      <c r="AR256" s="145" t="s">
        <v>226</v>
      </c>
      <c r="AT256" s="145" t="s">
        <v>247</v>
      </c>
      <c r="AU256" s="145" t="s">
        <v>87</v>
      </c>
      <c r="AY256" s="16" t="s">
        <v>185</v>
      </c>
      <c r="BE256" s="146">
        <f t="shared" si="4"/>
        <v>0</v>
      </c>
      <c r="BF256" s="146">
        <f t="shared" si="5"/>
        <v>0</v>
      </c>
      <c r="BG256" s="146">
        <f t="shared" si="6"/>
        <v>0</v>
      </c>
      <c r="BH256" s="146">
        <f t="shared" si="7"/>
        <v>0</v>
      </c>
      <c r="BI256" s="146">
        <f t="shared" si="8"/>
        <v>0</v>
      </c>
      <c r="BJ256" s="16" t="s">
        <v>87</v>
      </c>
      <c r="BK256" s="146">
        <f t="shared" si="9"/>
        <v>0</v>
      </c>
      <c r="BL256" s="16" t="s">
        <v>191</v>
      </c>
      <c r="BM256" s="145" t="s">
        <v>1055</v>
      </c>
    </row>
    <row r="257" spans="2:65" s="1" customFormat="1" ht="16.5" customHeight="1">
      <c r="B257" s="31"/>
      <c r="C257" s="161" t="s">
        <v>624</v>
      </c>
      <c r="D257" s="161" t="s">
        <v>247</v>
      </c>
      <c r="E257" s="162" t="s">
        <v>1056</v>
      </c>
      <c r="F257" s="163" t="s">
        <v>1057</v>
      </c>
      <c r="G257" s="164" t="s">
        <v>418</v>
      </c>
      <c r="H257" s="165">
        <v>1</v>
      </c>
      <c r="I257" s="166"/>
      <c r="J257" s="167">
        <f t="shared" si="0"/>
        <v>0</v>
      </c>
      <c r="K257" s="168"/>
      <c r="L257" s="169"/>
      <c r="M257" s="170" t="s">
        <v>1</v>
      </c>
      <c r="N257" s="171" t="s">
        <v>44</v>
      </c>
      <c r="P257" s="143">
        <f t="shared" si="1"/>
        <v>0</v>
      </c>
      <c r="Q257" s="143">
        <v>2.0999999999999999E-3</v>
      </c>
      <c r="R257" s="143">
        <f t="shared" si="2"/>
        <v>2.0999999999999999E-3</v>
      </c>
      <c r="S257" s="143">
        <v>0</v>
      </c>
      <c r="T257" s="144">
        <f t="shared" si="3"/>
        <v>0</v>
      </c>
      <c r="AR257" s="145" t="s">
        <v>226</v>
      </c>
      <c r="AT257" s="145" t="s">
        <v>247</v>
      </c>
      <c r="AU257" s="145" t="s">
        <v>87</v>
      </c>
      <c r="AY257" s="16" t="s">
        <v>185</v>
      </c>
      <c r="BE257" s="146">
        <f t="shared" si="4"/>
        <v>0</v>
      </c>
      <c r="BF257" s="146">
        <f t="shared" si="5"/>
        <v>0</v>
      </c>
      <c r="BG257" s="146">
        <f t="shared" si="6"/>
        <v>0</v>
      </c>
      <c r="BH257" s="146">
        <f t="shared" si="7"/>
        <v>0</v>
      </c>
      <c r="BI257" s="146">
        <f t="shared" si="8"/>
        <v>0</v>
      </c>
      <c r="BJ257" s="16" t="s">
        <v>87</v>
      </c>
      <c r="BK257" s="146">
        <f t="shared" si="9"/>
        <v>0</v>
      </c>
      <c r="BL257" s="16" t="s">
        <v>191</v>
      </c>
      <c r="BM257" s="145" t="s">
        <v>1058</v>
      </c>
    </row>
    <row r="258" spans="2:65" s="1" customFormat="1" ht="16.5" customHeight="1">
      <c r="B258" s="31"/>
      <c r="C258" s="161" t="s">
        <v>628</v>
      </c>
      <c r="D258" s="161" t="s">
        <v>247</v>
      </c>
      <c r="E258" s="162" t="s">
        <v>1059</v>
      </c>
      <c r="F258" s="163" t="s">
        <v>1060</v>
      </c>
      <c r="G258" s="164" t="s">
        <v>418</v>
      </c>
      <c r="H258" s="165">
        <v>1</v>
      </c>
      <c r="I258" s="166"/>
      <c r="J258" s="167">
        <f t="shared" si="0"/>
        <v>0</v>
      </c>
      <c r="K258" s="168"/>
      <c r="L258" s="169"/>
      <c r="M258" s="170" t="s">
        <v>1</v>
      </c>
      <c r="N258" s="171" t="s">
        <v>44</v>
      </c>
      <c r="P258" s="143">
        <f t="shared" si="1"/>
        <v>0</v>
      </c>
      <c r="Q258" s="143">
        <v>5.1999999999999995E-4</v>
      </c>
      <c r="R258" s="143">
        <f t="shared" si="2"/>
        <v>5.1999999999999995E-4</v>
      </c>
      <c r="S258" s="143">
        <v>0</v>
      </c>
      <c r="T258" s="144">
        <f t="shared" si="3"/>
        <v>0</v>
      </c>
      <c r="AR258" s="145" t="s">
        <v>226</v>
      </c>
      <c r="AT258" s="145" t="s">
        <v>247</v>
      </c>
      <c r="AU258" s="145" t="s">
        <v>87</v>
      </c>
      <c r="AY258" s="16" t="s">
        <v>185</v>
      </c>
      <c r="BE258" s="146">
        <f t="shared" si="4"/>
        <v>0</v>
      </c>
      <c r="BF258" s="146">
        <f t="shared" si="5"/>
        <v>0</v>
      </c>
      <c r="BG258" s="146">
        <f t="shared" si="6"/>
        <v>0</v>
      </c>
      <c r="BH258" s="146">
        <f t="shared" si="7"/>
        <v>0</v>
      </c>
      <c r="BI258" s="146">
        <f t="shared" si="8"/>
        <v>0</v>
      </c>
      <c r="BJ258" s="16" t="s">
        <v>87</v>
      </c>
      <c r="BK258" s="146">
        <f t="shared" si="9"/>
        <v>0</v>
      </c>
      <c r="BL258" s="16" t="s">
        <v>191</v>
      </c>
      <c r="BM258" s="145" t="s">
        <v>1061</v>
      </c>
    </row>
    <row r="259" spans="2:65" s="1" customFormat="1" ht="16.5" customHeight="1">
      <c r="B259" s="31"/>
      <c r="C259" s="161" t="s">
        <v>632</v>
      </c>
      <c r="D259" s="161" t="s">
        <v>247</v>
      </c>
      <c r="E259" s="162" t="s">
        <v>1062</v>
      </c>
      <c r="F259" s="163" t="s">
        <v>1063</v>
      </c>
      <c r="G259" s="164" t="s">
        <v>418</v>
      </c>
      <c r="H259" s="165">
        <v>1</v>
      </c>
      <c r="I259" s="166"/>
      <c r="J259" s="167">
        <f t="shared" si="0"/>
        <v>0</v>
      </c>
      <c r="K259" s="168"/>
      <c r="L259" s="169"/>
      <c r="M259" s="170" t="s">
        <v>1</v>
      </c>
      <c r="N259" s="171" t="s">
        <v>44</v>
      </c>
      <c r="P259" s="143">
        <f t="shared" si="1"/>
        <v>0</v>
      </c>
      <c r="Q259" s="143">
        <v>1.1100000000000001E-3</v>
      </c>
      <c r="R259" s="143">
        <f t="shared" si="2"/>
        <v>1.1100000000000001E-3</v>
      </c>
      <c r="S259" s="143">
        <v>0</v>
      </c>
      <c r="T259" s="144">
        <f t="shared" si="3"/>
        <v>0</v>
      </c>
      <c r="AR259" s="145" t="s">
        <v>226</v>
      </c>
      <c r="AT259" s="145" t="s">
        <v>247</v>
      </c>
      <c r="AU259" s="145" t="s">
        <v>87</v>
      </c>
      <c r="AY259" s="16" t="s">
        <v>185</v>
      </c>
      <c r="BE259" s="146">
        <f t="shared" si="4"/>
        <v>0</v>
      </c>
      <c r="BF259" s="146">
        <f t="shared" si="5"/>
        <v>0</v>
      </c>
      <c r="BG259" s="146">
        <f t="shared" si="6"/>
        <v>0</v>
      </c>
      <c r="BH259" s="146">
        <f t="shared" si="7"/>
        <v>0</v>
      </c>
      <c r="BI259" s="146">
        <f t="shared" si="8"/>
        <v>0</v>
      </c>
      <c r="BJ259" s="16" t="s">
        <v>87</v>
      </c>
      <c r="BK259" s="146">
        <f t="shared" si="9"/>
        <v>0</v>
      </c>
      <c r="BL259" s="16" t="s">
        <v>191</v>
      </c>
      <c r="BM259" s="145" t="s">
        <v>1064</v>
      </c>
    </row>
    <row r="260" spans="2:65" s="1" customFormat="1" ht="21.75" customHeight="1">
      <c r="B260" s="31"/>
      <c r="C260" s="161" t="s">
        <v>636</v>
      </c>
      <c r="D260" s="161" t="s">
        <v>247</v>
      </c>
      <c r="E260" s="162" t="s">
        <v>1065</v>
      </c>
      <c r="F260" s="163" t="s">
        <v>1066</v>
      </c>
      <c r="G260" s="164" t="s">
        <v>418</v>
      </c>
      <c r="H260" s="165">
        <v>1</v>
      </c>
      <c r="I260" s="166"/>
      <c r="J260" s="167">
        <f t="shared" si="0"/>
        <v>0</v>
      </c>
      <c r="K260" s="168"/>
      <c r="L260" s="169"/>
      <c r="M260" s="170" t="s">
        <v>1</v>
      </c>
      <c r="N260" s="171" t="s">
        <v>44</v>
      </c>
      <c r="P260" s="143">
        <f t="shared" si="1"/>
        <v>0</v>
      </c>
      <c r="Q260" s="143">
        <v>1.6000000000000001E-3</v>
      </c>
      <c r="R260" s="143">
        <f t="shared" si="2"/>
        <v>1.6000000000000001E-3</v>
      </c>
      <c r="S260" s="143">
        <v>0</v>
      </c>
      <c r="T260" s="144">
        <f t="shared" si="3"/>
        <v>0</v>
      </c>
      <c r="AR260" s="145" t="s">
        <v>226</v>
      </c>
      <c r="AT260" s="145" t="s">
        <v>247</v>
      </c>
      <c r="AU260" s="145" t="s">
        <v>87</v>
      </c>
      <c r="AY260" s="16" t="s">
        <v>185</v>
      </c>
      <c r="BE260" s="146">
        <f t="shared" si="4"/>
        <v>0</v>
      </c>
      <c r="BF260" s="146">
        <f t="shared" si="5"/>
        <v>0</v>
      </c>
      <c r="BG260" s="146">
        <f t="shared" si="6"/>
        <v>0</v>
      </c>
      <c r="BH260" s="146">
        <f t="shared" si="7"/>
        <v>0</v>
      </c>
      <c r="BI260" s="146">
        <f t="shared" si="8"/>
        <v>0</v>
      </c>
      <c r="BJ260" s="16" t="s">
        <v>87</v>
      </c>
      <c r="BK260" s="146">
        <f t="shared" si="9"/>
        <v>0</v>
      </c>
      <c r="BL260" s="16" t="s">
        <v>191</v>
      </c>
      <c r="BM260" s="145" t="s">
        <v>1067</v>
      </c>
    </row>
    <row r="261" spans="2:65" s="1" customFormat="1" ht="16.5" customHeight="1">
      <c r="B261" s="31"/>
      <c r="C261" s="161" t="s">
        <v>640</v>
      </c>
      <c r="D261" s="161" t="s">
        <v>247</v>
      </c>
      <c r="E261" s="162" t="s">
        <v>1068</v>
      </c>
      <c r="F261" s="163" t="s">
        <v>1069</v>
      </c>
      <c r="G261" s="164" t="s">
        <v>418</v>
      </c>
      <c r="H261" s="165">
        <v>4</v>
      </c>
      <c r="I261" s="166"/>
      <c r="J261" s="167">
        <f t="shared" si="0"/>
        <v>0</v>
      </c>
      <c r="K261" s="168"/>
      <c r="L261" s="169"/>
      <c r="M261" s="170" t="s">
        <v>1</v>
      </c>
      <c r="N261" s="171" t="s">
        <v>44</v>
      </c>
      <c r="P261" s="143">
        <f t="shared" si="1"/>
        <v>0</v>
      </c>
      <c r="Q261" s="143">
        <v>3.0000000000000001E-5</v>
      </c>
      <c r="R261" s="143">
        <f t="shared" si="2"/>
        <v>1.2E-4</v>
      </c>
      <c r="S261" s="143">
        <v>0</v>
      </c>
      <c r="T261" s="144">
        <f t="shared" si="3"/>
        <v>0</v>
      </c>
      <c r="AR261" s="145" t="s">
        <v>226</v>
      </c>
      <c r="AT261" s="145" t="s">
        <v>247</v>
      </c>
      <c r="AU261" s="145" t="s">
        <v>87</v>
      </c>
      <c r="AY261" s="16" t="s">
        <v>185</v>
      </c>
      <c r="BE261" s="146">
        <f t="shared" si="4"/>
        <v>0</v>
      </c>
      <c r="BF261" s="146">
        <f t="shared" si="5"/>
        <v>0</v>
      </c>
      <c r="BG261" s="146">
        <f t="shared" si="6"/>
        <v>0</v>
      </c>
      <c r="BH261" s="146">
        <f t="shared" si="7"/>
        <v>0</v>
      </c>
      <c r="BI261" s="146">
        <f t="shared" si="8"/>
        <v>0</v>
      </c>
      <c r="BJ261" s="16" t="s">
        <v>87</v>
      </c>
      <c r="BK261" s="146">
        <f t="shared" si="9"/>
        <v>0</v>
      </c>
      <c r="BL261" s="16" t="s">
        <v>191</v>
      </c>
      <c r="BM261" s="145" t="s">
        <v>1070</v>
      </c>
    </row>
    <row r="262" spans="2:65" s="1" customFormat="1" ht="16.5" customHeight="1">
      <c r="B262" s="31"/>
      <c r="C262" s="161" t="s">
        <v>645</v>
      </c>
      <c r="D262" s="161" t="s">
        <v>247</v>
      </c>
      <c r="E262" s="162" t="s">
        <v>1071</v>
      </c>
      <c r="F262" s="163" t="s">
        <v>1072</v>
      </c>
      <c r="G262" s="164" t="s">
        <v>418</v>
      </c>
      <c r="H262" s="165">
        <v>2</v>
      </c>
      <c r="I262" s="166"/>
      <c r="J262" s="167">
        <f t="shared" si="0"/>
        <v>0</v>
      </c>
      <c r="K262" s="168"/>
      <c r="L262" s="169"/>
      <c r="M262" s="170" t="s">
        <v>1</v>
      </c>
      <c r="N262" s="171" t="s">
        <v>44</v>
      </c>
      <c r="P262" s="143">
        <f t="shared" si="1"/>
        <v>0</v>
      </c>
      <c r="Q262" s="143">
        <v>8.0000000000000004E-4</v>
      </c>
      <c r="R262" s="143">
        <f t="shared" si="2"/>
        <v>1.6000000000000001E-3</v>
      </c>
      <c r="S262" s="143">
        <v>0</v>
      </c>
      <c r="T262" s="144">
        <f t="shared" si="3"/>
        <v>0</v>
      </c>
      <c r="AR262" s="145" t="s">
        <v>226</v>
      </c>
      <c r="AT262" s="145" t="s">
        <v>247</v>
      </c>
      <c r="AU262" s="145" t="s">
        <v>87</v>
      </c>
      <c r="AY262" s="16" t="s">
        <v>185</v>
      </c>
      <c r="BE262" s="146">
        <f t="shared" si="4"/>
        <v>0</v>
      </c>
      <c r="BF262" s="146">
        <f t="shared" si="5"/>
        <v>0</v>
      </c>
      <c r="BG262" s="146">
        <f t="shared" si="6"/>
        <v>0</v>
      </c>
      <c r="BH262" s="146">
        <f t="shared" si="7"/>
        <v>0</v>
      </c>
      <c r="BI262" s="146">
        <f t="shared" si="8"/>
        <v>0</v>
      </c>
      <c r="BJ262" s="16" t="s">
        <v>87</v>
      </c>
      <c r="BK262" s="146">
        <f t="shared" si="9"/>
        <v>0</v>
      </c>
      <c r="BL262" s="16" t="s">
        <v>191</v>
      </c>
      <c r="BM262" s="145" t="s">
        <v>1073</v>
      </c>
    </row>
    <row r="263" spans="2:65" s="11" customFormat="1" ht="25.95" customHeight="1">
      <c r="B263" s="121"/>
      <c r="D263" s="122" t="s">
        <v>78</v>
      </c>
      <c r="E263" s="123" t="s">
        <v>792</v>
      </c>
      <c r="F263" s="123" t="s">
        <v>1074</v>
      </c>
      <c r="I263" s="124"/>
      <c r="J263" s="125">
        <f>BK263</f>
        <v>0</v>
      </c>
      <c r="L263" s="121"/>
      <c r="M263" s="126"/>
      <c r="P263" s="127">
        <f>SUM(P264:P296)</f>
        <v>0</v>
      </c>
      <c r="R263" s="127">
        <f>SUM(R264:R296)</f>
        <v>13.99999</v>
      </c>
      <c r="T263" s="128">
        <f>SUM(T264:T296)</f>
        <v>0</v>
      </c>
      <c r="AR263" s="122" t="s">
        <v>191</v>
      </c>
      <c r="AT263" s="129" t="s">
        <v>78</v>
      </c>
      <c r="AU263" s="129" t="s">
        <v>79</v>
      </c>
      <c r="AY263" s="122" t="s">
        <v>185</v>
      </c>
      <c r="BK263" s="130">
        <f>SUM(BK264:BK296)</f>
        <v>0</v>
      </c>
    </row>
    <row r="264" spans="2:65" s="1" customFormat="1" ht="16.5" customHeight="1">
      <c r="B264" s="31"/>
      <c r="C264" s="133" t="s">
        <v>651</v>
      </c>
      <c r="D264" s="133" t="s">
        <v>187</v>
      </c>
      <c r="E264" s="134" t="s">
        <v>1075</v>
      </c>
      <c r="F264" s="135" t="s">
        <v>1076</v>
      </c>
      <c r="G264" s="136" t="s">
        <v>212</v>
      </c>
      <c r="H264" s="137">
        <v>48</v>
      </c>
      <c r="I264" s="138"/>
      <c r="J264" s="139">
        <f t="shared" ref="J264:J278" si="10">ROUND(I264*H264,2)</f>
        <v>0</v>
      </c>
      <c r="K264" s="140"/>
      <c r="L264" s="31"/>
      <c r="M264" s="141" t="s">
        <v>1</v>
      </c>
      <c r="N264" s="142" t="s">
        <v>44</v>
      </c>
      <c r="P264" s="143">
        <f t="shared" ref="P264:P278" si="11">O264*H264</f>
        <v>0</v>
      </c>
      <c r="Q264" s="143">
        <v>0</v>
      </c>
      <c r="R264" s="143">
        <f t="shared" ref="R264:R278" si="12">Q264*H264</f>
        <v>0</v>
      </c>
      <c r="S264" s="143">
        <v>0</v>
      </c>
      <c r="T264" s="144">
        <f t="shared" ref="T264:T278" si="13">S264*H264</f>
        <v>0</v>
      </c>
      <c r="AR264" s="145" t="s">
        <v>191</v>
      </c>
      <c r="AT264" s="145" t="s">
        <v>187</v>
      </c>
      <c r="AU264" s="145" t="s">
        <v>87</v>
      </c>
      <c r="AY264" s="16" t="s">
        <v>185</v>
      </c>
      <c r="BE264" s="146">
        <f t="shared" ref="BE264:BE278" si="14">IF(N264="základní",J264,0)</f>
        <v>0</v>
      </c>
      <c r="BF264" s="146">
        <f t="shared" ref="BF264:BF278" si="15">IF(N264="snížená",J264,0)</f>
        <v>0</v>
      </c>
      <c r="BG264" s="146">
        <f t="shared" ref="BG264:BG278" si="16">IF(N264="zákl. přenesená",J264,0)</f>
        <v>0</v>
      </c>
      <c r="BH264" s="146">
        <f t="shared" ref="BH264:BH278" si="17">IF(N264="sníž. přenesená",J264,0)</f>
        <v>0</v>
      </c>
      <c r="BI264" s="146">
        <f t="shared" ref="BI264:BI278" si="18">IF(N264="nulová",J264,0)</f>
        <v>0</v>
      </c>
      <c r="BJ264" s="16" t="s">
        <v>87</v>
      </c>
      <c r="BK264" s="146">
        <f t="shared" ref="BK264:BK278" si="19">ROUND(I264*H264,2)</f>
        <v>0</v>
      </c>
      <c r="BL264" s="16" t="s">
        <v>191</v>
      </c>
      <c r="BM264" s="145" t="s">
        <v>1077</v>
      </c>
    </row>
    <row r="265" spans="2:65" s="1" customFormat="1" ht="16.5" customHeight="1">
      <c r="B265" s="31"/>
      <c r="C265" s="133" t="s">
        <v>656</v>
      </c>
      <c r="D265" s="133" t="s">
        <v>187</v>
      </c>
      <c r="E265" s="134" t="s">
        <v>1078</v>
      </c>
      <c r="F265" s="135" t="s">
        <v>1079</v>
      </c>
      <c r="G265" s="136" t="s">
        <v>212</v>
      </c>
      <c r="H265" s="137">
        <v>55</v>
      </c>
      <c r="I265" s="138"/>
      <c r="J265" s="139">
        <f t="shared" si="10"/>
        <v>0</v>
      </c>
      <c r="K265" s="140"/>
      <c r="L265" s="31"/>
      <c r="M265" s="141" t="s">
        <v>1</v>
      </c>
      <c r="N265" s="142" t="s">
        <v>44</v>
      </c>
      <c r="P265" s="143">
        <f t="shared" si="11"/>
        <v>0</v>
      </c>
      <c r="Q265" s="143">
        <v>0</v>
      </c>
      <c r="R265" s="143">
        <f t="shared" si="12"/>
        <v>0</v>
      </c>
      <c r="S265" s="143">
        <v>0</v>
      </c>
      <c r="T265" s="144">
        <f t="shared" si="13"/>
        <v>0</v>
      </c>
      <c r="AR265" s="145" t="s">
        <v>191</v>
      </c>
      <c r="AT265" s="145" t="s">
        <v>187</v>
      </c>
      <c r="AU265" s="145" t="s">
        <v>87</v>
      </c>
      <c r="AY265" s="16" t="s">
        <v>185</v>
      </c>
      <c r="BE265" s="146">
        <f t="shared" si="14"/>
        <v>0</v>
      </c>
      <c r="BF265" s="146">
        <f t="shared" si="15"/>
        <v>0</v>
      </c>
      <c r="BG265" s="146">
        <f t="shared" si="16"/>
        <v>0</v>
      </c>
      <c r="BH265" s="146">
        <f t="shared" si="17"/>
        <v>0</v>
      </c>
      <c r="BI265" s="146">
        <f t="shared" si="18"/>
        <v>0</v>
      </c>
      <c r="BJ265" s="16" t="s">
        <v>87</v>
      </c>
      <c r="BK265" s="146">
        <f t="shared" si="19"/>
        <v>0</v>
      </c>
      <c r="BL265" s="16" t="s">
        <v>191</v>
      </c>
      <c r="BM265" s="145" t="s">
        <v>1080</v>
      </c>
    </row>
    <row r="266" spans="2:65" s="1" customFormat="1" ht="16.5" customHeight="1">
      <c r="B266" s="31"/>
      <c r="C266" s="133" t="s">
        <v>661</v>
      </c>
      <c r="D266" s="133" t="s">
        <v>187</v>
      </c>
      <c r="E266" s="134" t="s">
        <v>1081</v>
      </c>
      <c r="F266" s="135" t="s">
        <v>1082</v>
      </c>
      <c r="G266" s="136" t="s">
        <v>212</v>
      </c>
      <c r="H266" s="137">
        <v>55</v>
      </c>
      <c r="I266" s="138"/>
      <c r="J266" s="139">
        <f t="shared" si="10"/>
        <v>0</v>
      </c>
      <c r="K266" s="140"/>
      <c r="L266" s="31"/>
      <c r="M266" s="141" t="s">
        <v>1</v>
      </c>
      <c r="N266" s="142" t="s">
        <v>44</v>
      </c>
      <c r="P266" s="143">
        <f t="shared" si="11"/>
        <v>0</v>
      </c>
      <c r="Q266" s="143">
        <v>0</v>
      </c>
      <c r="R266" s="143">
        <f t="shared" si="12"/>
        <v>0</v>
      </c>
      <c r="S266" s="143">
        <v>0</v>
      </c>
      <c r="T266" s="144">
        <f t="shared" si="13"/>
        <v>0</v>
      </c>
      <c r="AR266" s="145" t="s">
        <v>191</v>
      </c>
      <c r="AT266" s="145" t="s">
        <v>187</v>
      </c>
      <c r="AU266" s="145" t="s">
        <v>87</v>
      </c>
      <c r="AY266" s="16" t="s">
        <v>185</v>
      </c>
      <c r="BE266" s="146">
        <f t="shared" si="14"/>
        <v>0</v>
      </c>
      <c r="BF266" s="146">
        <f t="shared" si="15"/>
        <v>0</v>
      </c>
      <c r="BG266" s="146">
        <f t="shared" si="16"/>
        <v>0</v>
      </c>
      <c r="BH266" s="146">
        <f t="shared" si="17"/>
        <v>0</v>
      </c>
      <c r="BI266" s="146">
        <f t="shared" si="18"/>
        <v>0</v>
      </c>
      <c r="BJ266" s="16" t="s">
        <v>87</v>
      </c>
      <c r="BK266" s="146">
        <f t="shared" si="19"/>
        <v>0</v>
      </c>
      <c r="BL266" s="16" t="s">
        <v>191</v>
      </c>
      <c r="BM266" s="145" t="s">
        <v>1083</v>
      </c>
    </row>
    <row r="267" spans="2:65" s="1" customFormat="1" ht="16.5" customHeight="1">
      <c r="B267" s="31"/>
      <c r="C267" s="133" t="s">
        <v>666</v>
      </c>
      <c r="D267" s="133" t="s">
        <v>187</v>
      </c>
      <c r="E267" s="134" t="s">
        <v>1084</v>
      </c>
      <c r="F267" s="135" t="s">
        <v>1085</v>
      </c>
      <c r="G267" s="136" t="s">
        <v>418</v>
      </c>
      <c r="H267" s="137">
        <v>1</v>
      </c>
      <c r="I267" s="138"/>
      <c r="J267" s="139">
        <f t="shared" si="10"/>
        <v>0</v>
      </c>
      <c r="K267" s="140"/>
      <c r="L267" s="31"/>
      <c r="M267" s="141" t="s">
        <v>1</v>
      </c>
      <c r="N267" s="142" t="s">
        <v>44</v>
      </c>
      <c r="P267" s="143">
        <f t="shared" si="11"/>
        <v>0</v>
      </c>
      <c r="Q267" s="143">
        <v>2.0000000000000002E-5</v>
      </c>
      <c r="R267" s="143">
        <f t="shared" si="12"/>
        <v>2.0000000000000002E-5</v>
      </c>
      <c r="S267" s="143">
        <v>0</v>
      </c>
      <c r="T267" s="144">
        <f t="shared" si="13"/>
        <v>0</v>
      </c>
      <c r="AR267" s="145" t="s">
        <v>191</v>
      </c>
      <c r="AT267" s="145" t="s">
        <v>187</v>
      </c>
      <c r="AU267" s="145" t="s">
        <v>87</v>
      </c>
      <c r="AY267" s="16" t="s">
        <v>185</v>
      </c>
      <c r="BE267" s="146">
        <f t="shared" si="14"/>
        <v>0</v>
      </c>
      <c r="BF267" s="146">
        <f t="shared" si="15"/>
        <v>0</v>
      </c>
      <c r="BG267" s="146">
        <f t="shared" si="16"/>
        <v>0</v>
      </c>
      <c r="BH267" s="146">
        <f t="shared" si="17"/>
        <v>0</v>
      </c>
      <c r="BI267" s="146">
        <f t="shared" si="18"/>
        <v>0</v>
      </c>
      <c r="BJ267" s="16" t="s">
        <v>87</v>
      </c>
      <c r="BK267" s="146">
        <f t="shared" si="19"/>
        <v>0</v>
      </c>
      <c r="BL267" s="16" t="s">
        <v>191</v>
      </c>
      <c r="BM267" s="145" t="s">
        <v>1086</v>
      </c>
    </row>
    <row r="268" spans="2:65" s="1" customFormat="1" ht="16.5" customHeight="1">
      <c r="B268" s="31"/>
      <c r="C268" s="133" t="s">
        <v>672</v>
      </c>
      <c r="D268" s="133" t="s">
        <v>187</v>
      </c>
      <c r="E268" s="134" t="s">
        <v>1087</v>
      </c>
      <c r="F268" s="135" t="s">
        <v>1088</v>
      </c>
      <c r="G268" s="136" t="s">
        <v>418</v>
      </c>
      <c r="H268" s="137">
        <v>1</v>
      </c>
      <c r="I268" s="138"/>
      <c r="J268" s="139">
        <f t="shared" si="10"/>
        <v>0</v>
      </c>
      <c r="K268" s="140"/>
      <c r="L268" s="31"/>
      <c r="M268" s="141" t="s">
        <v>1</v>
      </c>
      <c r="N268" s="142" t="s">
        <v>44</v>
      </c>
      <c r="P268" s="143">
        <f t="shared" si="11"/>
        <v>0</v>
      </c>
      <c r="Q268" s="143">
        <v>8.0000000000000004E-4</v>
      </c>
      <c r="R268" s="143">
        <f t="shared" si="12"/>
        <v>8.0000000000000004E-4</v>
      </c>
      <c r="S268" s="143">
        <v>0</v>
      </c>
      <c r="T268" s="144">
        <f t="shared" si="13"/>
        <v>0</v>
      </c>
      <c r="AR268" s="145" t="s">
        <v>191</v>
      </c>
      <c r="AT268" s="145" t="s">
        <v>187</v>
      </c>
      <c r="AU268" s="145" t="s">
        <v>87</v>
      </c>
      <c r="AY268" s="16" t="s">
        <v>185</v>
      </c>
      <c r="BE268" s="146">
        <f t="shared" si="14"/>
        <v>0</v>
      </c>
      <c r="BF268" s="146">
        <f t="shared" si="15"/>
        <v>0</v>
      </c>
      <c r="BG268" s="146">
        <f t="shared" si="16"/>
        <v>0</v>
      </c>
      <c r="BH268" s="146">
        <f t="shared" si="17"/>
        <v>0</v>
      </c>
      <c r="BI268" s="146">
        <f t="shared" si="18"/>
        <v>0</v>
      </c>
      <c r="BJ268" s="16" t="s">
        <v>87</v>
      </c>
      <c r="BK268" s="146">
        <f t="shared" si="19"/>
        <v>0</v>
      </c>
      <c r="BL268" s="16" t="s">
        <v>191</v>
      </c>
      <c r="BM268" s="145" t="s">
        <v>1089</v>
      </c>
    </row>
    <row r="269" spans="2:65" s="1" customFormat="1" ht="16.5" customHeight="1">
      <c r="B269" s="31"/>
      <c r="C269" s="133" t="s">
        <v>676</v>
      </c>
      <c r="D269" s="133" t="s">
        <v>187</v>
      </c>
      <c r="E269" s="134" t="s">
        <v>1090</v>
      </c>
      <c r="F269" s="135" t="s">
        <v>1091</v>
      </c>
      <c r="G269" s="136" t="s">
        <v>212</v>
      </c>
      <c r="H269" s="137">
        <v>55</v>
      </c>
      <c r="I269" s="138"/>
      <c r="J269" s="139">
        <f t="shared" si="10"/>
        <v>0</v>
      </c>
      <c r="K269" s="140"/>
      <c r="L269" s="31"/>
      <c r="M269" s="141" t="s">
        <v>1</v>
      </c>
      <c r="N269" s="142" t="s">
        <v>44</v>
      </c>
      <c r="P269" s="143">
        <f t="shared" si="11"/>
        <v>0</v>
      </c>
      <c r="Q269" s="143">
        <v>0</v>
      </c>
      <c r="R269" s="143">
        <f t="shared" si="12"/>
        <v>0</v>
      </c>
      <c r="S269" s="143">
        <v>0</v>
      </c>
      <c r="T269" s="144">
        <f t="shared" si="13"/>
        <v>0</v>
      </c>
      <c r="AR269" s="145" t="s">
        <v>191</v>
      </c>
      <c r="AT269" s="145" t="s">
        <v>187</v>
      </c>
      <c r="AU269" s="145" t="s">
        <v>87</v>
      </c>
      <c r="AY269" s="16" t="s">
        <v>185</v>
      </c>
      <c r="BE269" s="146">
        <f t="shared" si="14"/>
        <v>0</v>
      </c>
      <c r="BF269" s="146">
        <f t="shared" si="15"/>
        <v>0</v>
      </c>
      <c r="BG269" s="146">
        <f t="shared" si="16"/>
        <v>0</v>
      </c>
      <c r="BH269" s="146">
        <f t="shared" si="17"/>
        <v>0</v>
      </c>
      <c r="BI269" s="146">
        <f t="shared" si="18"/>
        <v>0</v>
      </c>
      <c r="BJ269" s="16" t="s">
        <v>87</v>
      </c>
      <c r="BK269" s="146">
        <f t="shared" si="19"/>
        <v>0</v>
      </c>
      <c r="BL269" s="16" t="s">
        <v>191</v>
      </c>
      <c r="BM269" s="145" t="s">
        <v>1092</v>
      </c>
    </row>
    <row r="270" spans="2:65" s="1" customFormat="1" ht="16.5" customHeight="1">
      <c r="B270" s="31"/>
      <c r="C270" s="133" t="s">
        <v>680</v>
      </c>
      <c r="D270" s="133" t="s">
        <v>187</v>
      </c>
      <c r="E270" s="134" t="s">
        <v>1093</v>
      </c>
      <c r="F270" s="135" t="s">
        <v>1094</v>
      </c>
      <c r="G270" s="136" t="s">
        <v>212</v>
      </c>
      <c r="H270" s="137">
        <v>55</v>
      </c>
      <c r="I270" s="138"/>
      <c r="J270" s="139">
        <f t="shared" si="10"/>
        <v>0</v>
      </c>
      <c r="K270" s="140"/>
      <c r="L270" s="31"/>
      <c r="M270" s="141" t="s">
        <v>1</v>
      </c>
      <c r="N270" s="142" t="s">
        <v>44</v>
      </c>
      <c r="P270" s="143">
        <f t="shared" si="11"/>
        <v>0</v>
      </c>
      <c r="Q270" s="143">
        <v>0</v>
      </c>
      <c r="R270" s="143">
        <f t="shared" si="12"/>
        <v>0</v>
      </c>
      <c r="S270" s="143">
        <v>0</v>
      </c>
      <c r="T270" s="144">
        <f t="shared" si="13"/>
        <v>0</v>
      </c>
      <c r="AR270" s="145" t="s">
        <v>191</v>
      </c>
      <c r="AT270" s="145" t="s">
        <v>187</v>
      </c>
      <c r="AU270" s="145" t="s">
        <v>87</v>
      </c>
      <c r="AY270" s="16" t="s">
        <v>185</v>
      </c>
      <c r="BE270" s="146">
        <f t="shared" si="14"/>
        <v>0</v>
      </c>
      <c r="BF270" s="146">
        <f t="shared" si="15"/>
        <v>0</v>
      </c>
      <c r="BG270" s="146">
        <f t="shared" si="16"/>
        <v>0</v>
      </c>
      <c r="BH270" s="146">
        <f t="shared" si="17"/>
        <v>0</v>
      </c>
      <c r="BI270" s="146">
        <f t="shared" si="18"/>
        <v>0</v>
      </c>
      <c r="BJ270" s="16" t="s">
        <v>87</v>
      </c>
      <c r="BK270" s="146">
        <f t="shared" si="19"/>
        <v>0</v>
      </c>
      <c r="BL270" s="16" t="s">
        <v>191</v>
      </c>
      <c r="BM270" s="145" t="s">
        <v>1095</v>
      </c>
    </row>
    <row r="271" spans="2:65" s="1" customFormat="1" ht="21.75" customHeight="1">
      <c r="B271" s="31"/>
      <c r="C271" s="133" t="s">
        <v>684</v>
      </c>
      <c r="D271" s="133" t="s">
        <v>187</v>
      </c>
      <c r="E271" s="134" t="s">
        <v>1096</v>
      </c>
      <c r="F271" s="135" t="s">
        <v>1097</v>
      </c>
      <c r="G271" s="136" t="s">
        <v>1098</v>
      </c>
      <c r="H271" s="137">
        <v>3</v>
      </c>
      <c r="I271" s="138"/>
      <c r="J271" s="139">
        <f t="shared" si="10"/>
        <v>0</v>
      </c>
      <c r="K271" s="140"/>
      <c r="L271" s="31"/>
      <c r="M271" s="141" t="s">
        <v>1</v>
      </c>
      <c r="N271" s="142" t="s">
        <v>44</v>
      </c>
      <c r="P271" s="143">
        <f t="shared" si="11"/>
        <v>0</v>
      </c>
      <c r="Q271" s="143">
        <v>1.1E-4</v>
      </c>
      <c r="R271" s="143">
        <f t="shared" si="12"/>
        <v>3.3E-4</v>
      </c>
      <c r="S271" s="143">
        <v>0</v>
      </c>
      <c r="T271" s="144">
        <f t="shared" si="13"/>
        <v>0</v>
      </c>
      <c r="AR271" s="145" t="s">
        <v>191</v>
      </c>
      <c r="AT271" s="145" t="s">
        <v>187</v>
      </c>
      <c r="AU271" s="145" t="s">
        <v>87</v>
      </c>
      <c r="AY271" s="16" t="s">
        <v>185</v>
      </c>
      <c r="BE271" s="146">
        <f t="shared" si="14"/>
        <v>0</v>
      </c>
      <c r="BF271" s="146">
        <f t="shared" si="15"/>
        <v>0</v>
      </c>
      <c r="BG271" s="146">
        <f t="shared" si="16"/>
        <v>0</v>
      </c>
      <c r="BH271" s="146">
        <f t="shared" si="17"/>
        <v>0</v>
      </c>
      <c r="BI271" s="146">
        <f t="shared" si="18"/>
        <v>0</v>
      </c>
      <c r="BJ271" s="16" t="s">
        <v>87</v>
      </c>
      <c r="BK271" s="146">
        <f t="shared" si="19"/>
        <v>0</v>
      </c>
      <c r="BL271" s="16" t="s">
        <v>191</v>
      </c>
      <c r="BM271" s="145" t="s">
        <v>1099</v>
      </c>
    </row>
    <row r="272" spans="2:65" s="1" customFormat="1" ht="16.5" customHeight="1">
      <c r="B272" s="31"/>
      <c r="C272" s="133" t="s">
        <v>689</v>
      </c>
      <c r="D272" s="133" t="s">
        <v>187</v>
      </c>
      <c r="E272" s="134" t="s">
        <v>1100</v>
      </c>
      <c r="F272" s="135" t="s">
        <v>1101</v>
      </c>
      <c r="G272" s="136" t="s">
        <v>418</v>
      </c>
      <c r="H272" s="137">
        <v>12</v>
      </c>
      <c r="I272" s="138"/>
      <c r="J272" s="139">
        <f t="shared" si="10"/>
        <v>0</v>
      </c>
      <c r="K272" s="140"/>
      <c r="L272" s="31"/>
      <c r="M272" s="141" t="s">
        <v>1</v>
      </c>
      <c r="N272" s="142" t="s">
        <v>44</v>
      </c>
      <c r="P272" s="143">
        <f t="shared" si="11"/>
        <v>0</v>
      </c>
      <c r="Q272" s="143">
        <v>2.1000000000000001E-2</v>
      </c>
      <c r="R272" s="143">
        <f t="shared" si="12"/>
        <v>0.252</v>
      </c>
      <c r="S272" s="143">
        <v>0</v>
      </c>
      <c r="T272" s="144">
        <f t="shared" si="13"/>
        <v>0</v>
      </c>
      <c r="AR272" s="145" t="s">
        <v>191</v>
      </c>
      <c r="AT272" s="145" t="s">
        <v>187</v>
      </c>
      <c r="AU272" s="145" t="s">
        <v>87</v>
      </c>
      <c r="AY272" s="16" t="s">
        <v>185</v>
      </c>
      <c r="BE272" s="146">
        <f t="shared" si="14"/>
        <v>0</v>
      </c>
      <c r="BF272" s="146">
        <f t="shared" si="15"/>
        <v>0</v>
      </c>
      <c r="BG272" s="146">
        <f t="shared" si="16"/>
        <v>0</v>
      </c>
      <c r="BH272" s="146">
        <f t="shared" si="17"/>
        <v>0</v>
      </c>
      <c r="BI272" s="146">
        <f t="shared" si="18"/>
        <v>0</v>
      </c>
      <c r="BJ272" s="16" t="s">
        <v>87</v>
      </c>
      <c r="BK272" s="146">
        <f t="shared" si="19"/>
        <v>0</v>
      </c>
      <c r="BL272" s="16" t="s">
        <v>191</v>
      </c>
      <c r="BM272" s="145" t="s">
        <v>1102</v>
      </c>
    </row>
    <row r="273" spans="2:65" s="1" customFormat="1" ht="16.5" customHeight="1">
      <c r="B273" s="31"/>
      <c r="C273" s="133" t="s">
        <v>693</v>
      </c>
      <c r="D273" s="133" t="s">
        <v>187</v>
      </c>
      <c r="E273" s="134" t="s">
        <v>1103</v>
      </c>
      <c r="F273" s="135" t="s">
        <v>1104</v>
      </c>
      <c r="G273" s="136" t="s">
        <v>418</v>
      </c>
      <c r="H273" s="137">
        <v>2</v>
      </c>
      <c r="I273" s="138"/>
      <c r="J273" s="139">
        <f t="shared" si="10"/>
        <v>0</v>
      </c>
      <c r="K273" s="140"/>
      <c r="L273" s="31"/>
      <c r="M273" s="141" t="s">
        <v>1</v>
      </c>
      <c r="N273" s="142" t="s">
        <v>44</v>
      </c>
      <c r="P273" s="143">
        <f t="shared" si="11"/>
        <v>0</v>
      </c>
      <c r="Q273" s="143">
        <v>2.6110000000000001E-2</v>
      </c>
      <c r="R273" s="143">
        <f t="shared" si="12"/>
        <v>5.2220000000000003E-2</v>
      </c>
      <c r="S273" s="143">
        <v>0</v>
      </c>
      <c r="T273" s="144">
        <f t="shared" si="13"/>
        <v>0</v>
      </c>
      <c r="AR273" s="145" t="s">
        <v>191</v>
      </c>
      <c r="AT273" s="145" t="s">
        <v>187</v>
      </c>
      <c r="AU273" s="145" t="s">
        <v>87</v>
      </c>
      <c r="AY273" s="16" t="s">
        <v>185</v>
      </c>
      <c r="BE273" s="146">
        <f t="shared" si="14"/>
        <v>0</v>
      </c>
      <c r="BF273" s="146">
        <f t="shared" si="15"/>
        <v>0</v>
      </c>
      <c r="BG273" s="146">
        <f t="shared" si="16"/>
        <v>0</v>
      </c>
      <c r="BH273" s="146">
        <f t="shared" si="17"/>
        <v>0</v>
      </c>
      <c r="BI273" s="146">
        <f t="shared" si="18"/>
        <v>0</v>
      </c>
      <c r="BJ273" s="16" t="s">
        <v>87</v>
      </c>
      <c r="BK273" s="146">
        <f t="shared" si="19"/>
        <v>0</v>
      </c>
      <c r="BL273" s="16" t="s">
        <v>191</v>
      </c>
      <c r="BM273" s="145" t="s">
        <v>1105</v>
      </c>
    </row>
    <row r="274" spans="2:65" s="1" customFormat="1" ht="24.15" customHeight="1">
      <c r="B274" s="31"/>
      <c r="C274" s="133" t="s">
        <v>697</v>
      </c>
      <c r="D274" s="133" t="s">
        <v>187</v>
      </c>
      <c r="E274" s="134" t="s">
        <v>1106</v>
      </c>
      <c r="F274" s="135" t="s">
        <v>1107</v>
      </c>
      <c r="G274" s="136" t="s">
        <v>1108</v>
      </c>
      <c r="H274" s="137">
        <v>1</v>
      </c>
      <c r="I274" s="138"/>
      <c r="J274" s="139">
        <f t="shared" si="10"/>
        <v>0</v>
      </c>
      <c r="K274" s="140"/>
      <c r="L274" s="31"/>
      <c r="M274" s="141" t="s">
        <v>1</v>
      </c>
      <c r="N274" s="142" t="s">
        <v>44</v>
      </c>
      <c r="P274" s="143">
        <f t="shared" si="11"/>
        <v>0</v>
      </c>
      <c r="Q274" s="143">
        <v>0</v>
      </c>
      <c r="R274" s="143">
        <f t="shared" si="12"/>
        <v>0</v>
      </c>
      <c r="S274" s="143">
        <v>0</v>
      </c>
      <c r="T274" s="144">
        <f t="shared" si="13"/>
        <v>0</v>
      </c>
      <c r="AR274" s="145" t="s">
        <v>191</v>
      </c>
      <c r="AT274" s="145" t="s">
        <v>187</v>
      </c>
      <c r="AU274" s="145" t="s">
        <v>87</v>
      </c>
      <c r="AY274" s="16" t="s">
        <v>185</v>
      </c>
      <c r="BE274" s="146">
        <f t="shared" si="14"/>
        <v>0</v>
      </c>
      <c r="BF274" s="146">
        <f t="shared" si="15"/>
        <v>0</v>
      </c>
      <c r="BG274" s="146">
        <f t="shared" si="16"/>
        <v>0</v>
      </c>
      <c r="BH274" s="146">
        <f t="shared" si="17"/>
        <v>0</v>
      </c>
      <c r="BI274" s="146">
        <f t="shared" si="18"/>
        <v>0</v>
      </c>
      <c r="BJ274" s="16" t="s">
        <v>87</v>
      </c>
      <c r="BK274" s="146">
        <f t="shared" si="19"/>
        <v>0</v>
      </c>
      <c r="BL274" s="16" t="s">
        <v>191</v>
      </c>
      <c r="BM274" s="145" t="s">
        <v>1109</v>
      </c>
    </row>
    <row r="275" spans="2:65" s="1" customFormat="1" ht="16.5" customHeight="1">
      <c r="B275" s="31"/>
      <c r="C275" s="133" t="s">
        <v>701</v>
      </c>
      <c r="D275" s="133" t="s">
        <v>187</v>
      </c>
      <c r="E275" s="134" t="s">
        <v>1110</v>
      </c>
      <c r="F275" s="135" t="s">
        <v>1111</v>
      </c>
      <c r="G275" s="136" t="s">
        <v>418</v>
      </c>
      <c r="H275" s="137">
        <v>3</v>
      </c>
      <c r="I275" s="138"/>
      <c r="J275" s="139">
        <f t="shared" si="10"/>
        <v>0</v>
      </c>
      <c r="K275" s="140"/>
      <c r="L275" s="31"/>
      <c r="M275" s="141" t="s">
        <v>1</v>
      </c>
      <c r="N275" s="142" t="s">
        <v>44</v>
      </c>
      <c r="P275" s="143">
        <f t="shared" si="11"/>
        <v>0</v>
      </c>
      <c r="Q275" s="143">
        <v>4.6800000000000001E-3</v>
      </c>
      <c r="R275" s="143">
        <f t="shared" si="12"/>
        <v>1.404E-2</v>
      </c>
      <c r="S275" s="143">
        <v>0</v>
      </c>
      <c r="T275" s="144">
        <f t="shared" si="13"/>
        <v>0</v>
      </c>
      <c r="AR275" s="145" t="s">
        <v>191</v>
      </c>
      <c r="AT275" s="145" t="s">
        <v>187</v>
      </c>
      <c r="AU275" s="145" t="s">
        <v>87</v>
      </c>
      <c r="AY275" s="16" t="s">
        <v>185</v>
      </c>
      <c r="BE275" s="146">
        <f t="shared" si="14"/>
        <v>0</v>
      </c>
      <c r="BF275" s="146">
        <f t="shared" si="15"/>
        <v>0</v>
      </c>
      <c r="BG275" s="146">
        <f t="shared" si="16"/>
        <v>0</v>
      </c>
      <c r="BH275" s="146">
        <f t="shared" si="17"/>
        <v>0</v>
      </c>
      <c r="BI275" s="146">
        <f t="shared" si="18"/>
        <v>0</v>
      </c>
      <c r="BJ275" s="16" t="s">
        <v>87</v>
      </c>
      <c r="BK275" s="146">
        <f t="shared" si="19"/>
        <v>0</v>
      </c>
      <c r="BL275" s="16" t="s">
        <v>191</v>
      </c>
      <c r="BM275" s="145" t="s">
        <v>1112</v>
      </c>
    </row>
    <row r="276" spans="2:65" s="1" customFormat="1" ht="16.5" customHeight="1">
      <c r="B276" s="31"/>
      <c r="C276" s="133" t="s">
        <v>705</v>
      </c>
      <c r="D276" s="133" t="s">
        <v>187</v>
      </c>
      <c r="E276" s="134" t="s">
        <v>1113</v>
      </c>
      <c r="F276" s="135" t="s">
        <v>1114</v>
      </c>
      <c r="G276" s="136" t="s">
        <v>418</v>
      </c>
      <c r="H276" s="137">
        <v>2</v>
      </c>
      <c r="I276" s="138"/>
      <c r="J276" s="139">
        <f t="shared" si="10"/>
        <v>0</v>
      </c>
      <c r="K276" s="140"/>
      <c r="L276" s="31"/>
      <c r="M276" s="141" t="s">
        <v>1</v>
      </c>
      <c r="N276" s="142" t="s">
        <v>44</v>
      </c>
      <c r="P276" s="143">
        <f t="shared" si="11"/>
        <v>0</v>
      </c>
      <c r="Q276" s="143">
        <v>4.6800000000000001E-3</v>
      </c>
      <c r="R276" s="143">
        <f t="shared" si="12"/>
        <v>9.3600000000000003E-3</v>
      </c>
      <c r="S276" s="143">
        <v>0</v>
      </c>
      <c r="T276" s="144">
        <f t="shared" si="13"/>
        <v>0</v>
      </c>
      <c r="AR276" s="145" t="s">
        <v>191</v>
      </c>
      <c r="AT276" s="145" t="s">
        <v>187</v>
      </c>
      <c r="AU276" s="145" t="s">
        <v>87</v>
      </c>
      <c r="AY276" s="16" t="s">
        <v>185</v>
      </c>
      <c r="BE276" s="146">
        <f t="shared" si="14"/>
        <v>0</v>
      </c>
      <c r="BF276" s="146">
        <f t="shared" si="15"/>
        <v>0</v>
      </c>
      <c r="BG276" s="146">
        <f t="shared" si="16"/>
        <v>0</v>
      </c>
      <c r="BH276" s="146">
        <f t="shared" si="17"/>
        <v>0</v>
      </c>
      <c r="BI276" s="146">
        <f t="shared" si="18"/>
        <v>0</v>
      </c>
      <c r="BJ276" s="16" t="s">
        <v>87</v>
      </c>
      <c r="BK276" s="146">
        <f t="shared" si="19"/>
        <v>0</v>
      </c>
      <c r="BL276" s="16" t="s">
        <v>191</v>
      </c>
      <c r="BM276" s="145" t="s">
        <v>1115</v>
      </c>
    </row>
    <row r="277" spans="2:65" s="1" customFormat="1" ht="21.75" customHeight="1">
      <c r="B277" s="31"/>
      <c r="C277" s="133" t="s">
        <v>709</v>
      </c>
      <c r="D277" s="133" t="s">
        <v>187</v>
      </c>
      <c r="E277" s="134" t="s">
        <v>1116</v>
      </c>
      <c r="F277" s="135" t="s">
        <v>1117</v>
      </c>
      <c r="G277" s="136" t="s">
        <v>418</v>
      </c>
      <c r="H277" s="137">
        <v>3</v>
      </c>
      <c r="I277" s="138"/>
      <c r="J277" s="139">
        <f t="shared" si="10"/>
        <v>0</v>
      </c>
      <c r="K277" s="140"/>
      <c r="L277" s="31"/>
      <c r="M277" s="141" t="s">
        <v>1</v>
      </c>
      <c r="N277" s="142" t="s">
        <v>44</v>
      </c>
      <c r="P277" s="143">
        <f t="shared" si="11"/>
        <v>0</v>
      </c>
      <c r="Q277" s="143">
        <v>0.43093999999999999</v>
      </c>
      <c r="R277" s="143">
        <f t="shared" si="12"/>
        <v>1.2928199999999999</v>
      </c>
      <c r="S277" s="143">
        <v>0</v>
      </c>
      <c r="T277" s="144">
        <f t="shared" si="13"/>
        <v>0</v>
      </c>
      <c r="AR277" s="145" t="s">
        <v>191</v>
      </c>
      <c r="AT277" s="145" t="s">
        <v>187</v>
      </c>
      <c r="AU277" s="145" t="s">
        <v>87</v>
      </c>
      <c r="AY277" s="16" t="s">
        <v>185</v>
      </c>
      <c r="BE277" s="146">
        <f t="shared" si="14"/>
        <v>0</v>
      </c>
      <c r="BF277" s="146">
        <f t="shared" si="15"/>
        <v>0</v>
      </c>
      <c r="BG277" s="146">
        <f t="shared" si="16"/>
        <v>0</v>
      </c>
      <c r="BH277" s="146">
        <f t="shared" si="17"/>
        <v>0</v>
      </c>
      <c r="BI277" s="146">
        <f t="shared" si="18"/>
        <v>0</v>
      </c>
      <c r="BJ277" s="16" t="s">
        <v>87</v>
      </c>
      <c r="BK277" s="146">
        <f t="shared" si="19"/>
        <v>0</v>
      </c>
      <c r="BL277" s="16" t="s">
        <v>191</v>
      </c>
      <c r="BM277" s="145" t="s">
        <v>1118</v>
      </c>
    </row>
    <row r="278" spans="2:65" s="1" customFormat="1" ht="16.5" customHeight="1">
      <c r="B278" s="31"/>
      <c r="C278" s="161" t="s">
        <v>712</v>
      </c>
      <c r="D278" s="161" t="s">
        <v>247</v>
      </c>
      <c r="E278" s="162" t="s">
        <v>1119</v>
      </c>
      <c r="F278" s="163" t="s">
        <v>1120</v>
      </c>
      <c r="G278" s="164" t="s">
        <v>1121</v>
      </c>
      <c r="H278" s="165">
        <v>18.149999999999999</v>
      </c>
      <c r="I278" s="166"/>
      <c r="J278" s="167">
        <f t="shared" si="10"/>
        <v>0</v>
      </c>
      <c r="K278" s="168"/>
      <c r="L278" s="169"/>
      <c r="M278" s="170" t="s">
        <v>1</v>
      </c>
      <c r="N278" s="171" t="s">
        <v>44</v>
      </c>
      <c r="P278" s="143">
        <f t="shared" si="11"/>
        <v>0</v>
      </c>
      <c r="Q278" s="143">
        <v>1E-3</v>
      </c>
      <c r="R278" s="143">
        <f t="shared" si="12"/>
        <v>1.8149999999999999E-2</v>
      </c>
      <c r="S278" s="143">
        <v>0</v>
      </c>
      <c r="T278" s="144">
        <f t="shared" si="13"/>
        <v>0</v>
      </c>
      <c r="AR278" s="145" t="s">
        <v>226</v>
      </c>
      <c r="AT278" s="145" t="s">
        <v>247</v>
      </c>
      <c r="AU278" s="145" t="s">
        <v>87</v>
      </c>
      <c r="AY278" s="16" t="s">
        <v>185</v>
      </c>
      <c r="BE278" s="146">
        <f t="shared" si="14"/>
        <v>0</v>
      </c>
      <c r="BF278" s="146">
        <f t="shared" si="15"/>
        <v>0</v>
      </c>
      <c r="BG278" s="146">
        <f t="shared" si="16"/>
        <v>0</v>
      </c>
      <c r="BH278" s="146">
        <f t="shared" si="17"/>
        <v>0</v>
      </c>
      <c r="BI278" s="146">
        <f t="shared" si="18"/>
        <v>0</v>
      </c>
      <c r="BJ278" s="16" t="s">
        <v>87</v>
      </c>
      <c r="BK278" s="146">
        <f t="shared" si="19"/>
        <v>0</v>
      </c>
      <c r="BL278" s="16" t="s">
        <v>191</v>
      </c>
      <c r="BM278" s="145" t="s">
        <v>1122</v>
      </c>
    </row>
    <row r="279" spans="2:65" s="13" customFormat="1" ht="10.199999999999999">
      <c r="B279" s="154"/>
      <c r="D279" s="148" t="s">
        <v>193</v>
      </c>
      <c r="E279" s="155" t="s">
        <v>1</v>
      </c>
      <c r="F279" s="156" t="s">
        <v>1123</v>
      </c>
      <c r="H279" s="157">
        <v>18.149999999999999</v>
      </c>
      <c r="I279" s="158"/>
      <c r="L279" s="154"/>
      <c r="M279" s="159"/>
      <c r="T279" s="160"/>
      <c r="AT279" s="155" t="s">
        <v>193</v>
      </c>
      <c r="AU279" s="155" t="s">
        <v>87</v>
      </c>
      <c r="AV279" s="13" t="s">
        <v>89</v>
      </c>
      <c r="AW279" s="13" t="s">
        <v>34</v>
      </c>
      <c r="AX279" s="13" t="s">
        <v>87</v>
      </c>
      <c r="AY279" s="155" t="s">
        <v>185</v>
      </c>
    </row>
    <row r="280" spans="2:65" s="1" customFormat="1" ht="16.5" customHeight="1">
      <c r="B280" s="31"/>
      <c r="C280" s="161" t="s">
        <v>716</v>
      </c>
      <c r="D280" s="161" t="s">
        <v>247</v>
      </c>
      <c r="E280" s="162" t="s">
        <v>1124</v>
      </c>
      <c r="F280" s="163" t="s">
        <v>1125</v>
      </c>
      <c r="G280" s="164" t="s">
        <v>1121</v>
      </c>
      <c r="H280" s="165">
        <v>16.667000000000002</v>
      </c>
      <c r="I280" s="166"/>
      <c r="J280" s="167">
        <f>ROUND(I280*H280,2)</f>
        <v>0</v>
      </c>
      <c r="K280" s="168"/>
      <c r="L280" s="169"/>
      <c r="M280" s="170" t="s">
        <v>1</v>
      </c>
      <c r="N280" s="171" t="s">
        <v>44</v>
      </c>
      <c r="P280" s="143">
        <f>O280*H280</f>
        <v>0</v>
      </c>
      <c r="Q280" s="143">
        <v>0</v>
      </c>
      <c r="R280" s="143">
        <f>Q280*H280</f>
        <v>0</v>
      </c>
      <c r="S280" s="143">
        <v>0</v>
      </c>
      <c r="T280" s="144">
        <f>S280*H280</f>
        <v>0</v>
      </c>
      <c r="AR280" s="145" t="s">
        <v>226</v>
      </c>
      <c r="AT280" s="145" t="s">
        <v>247</v>
      </c>
      <c r="AU280" s="145" t="s">
        <v>87</v>
      </c>
      <c r="AY280" s="16" t="s">
        <v>185</v>
      </c>
      <c r="BE280" s="146">
        <f>IF(N280="základní",J280,0)</f>
        <v>0</v>
      </c>
      <c r="BF280" s="146">
        <f>IF(N280="snížená",J280,0)</f>
        <v>0</v>
      </c>
      <c r="BG280" s="146">
        <f>IF(N280="zákl. přenesená",J280,0)</f>
        <v>0</v>
      </c>
      <c r="BH280" s="146">
        <f>IF(N280="sníž. přenesená",J280,0)</f>
        <v>0</v>
      </c>
      <c r="BI280" s="146">
        <f>IF(N280="nulová",J280,0)</f>
        <v>0</v>
      </c>
      <c r="BJ280" s="16" t="s">
        <v>87</v>
      </c>
      <c r="BK280" s="146">
        <f>ROUND(I280*H280,2)</f>
        <v>0</v>
      </c>
      <c r="BL280" s="16" t="s">
        <v>191</v>
      </c>
      <c r="BM280" s="145" t="s">
        <v>1126</v>
      </c>
    </row>
    <row r="281" spans="2:65" s="13" customFormat="1" ht="10.199999999999999">
      <c r="B281" s="154"/>
      <c r="D281" s="148" t="s">
        <v>193</v>
      </c>
      <c r="E281" s="155" t="s">
        <v>1</v>
      </c>
      <c r="F281" s="156" t="s">
        <v>1127</v>
      </c>
      <c r="H281" s="157">
        <v>16.667000000000002</v>
      </c>
      <c r="I281" s="158"/>
      <c r="L281" s="154"/>
      <c r="M281" s="159"/>
      <c r="T281" s="160"/>
      <c r="AT281" s="155" t="s">
        <v>193</v>
      </c>
      <c r="AU281" s="155" t="s">
        <v>87</v>
      </c>
      <c r="AV281" s="13" t="s">
        <v>89</v>
      </c>
      <c r="AW281" s="13" t="s">
        <v>34</v>
      </c>
      <c r="AX281" s="13" t="s">
        <v>87</v>
      </c>
      <c r="AY281" s="155" t="s">
        <v>185</v>
      </c>
    </row>
    <row r="282" spans="2:65" s="1" customFormat="1" ht="21.75" customHeight="1">
      <c r="B282" s="31"/>
      <c r="C282" s="161" t="s">
        <v>720</v>
      </c>
      <c r="D282" s="161" t="s">
        <v>247</v>
      </c>
      <c r="E282" s="162" t="s">
        <v>1128</v>
      </c>
      <c r="F282" s="163" t="s">
        <v>1129</v>
      </c>
      <c r="G282" s="164" t="s">
        <v>418</v>
      </c>
      <c r="H282" s="165">
        <v>1</v>
      </c>
      <c r="I282" s="166"/>
      <c r="J282" s="167">
        <f t="shared" ref="J282:J296" si="20">ROUND(I282*H282,2)</f>
        <v>0</v>
      </c>
      <c r="K282" s="168"/>
      <c r="L282" s="169"/>
      <c r="M282" s="170" t="s">
        <v>1</v>
      </c>
      <c r="N282" s="171" t="s">
        <v>44</v>
      </c>
      <c r="P282" s="143">
        <f t="shared" ref="P282:P296" si="21">O282*H282</f>
        <v>0</v>
      </c>
      <c r="Q282" s="143">
        <v>2.5000000000000001E-4</v>
      </c>
      <c r="R282" s="143">
        <f t="shared" ref="R282:R296" si="22">Q282*H282</f>
        <v>2.5000000000000001E-4</v>
      </c>
      <c r="S282" s="143">
        <v>0</v>
      </c>
      <c r="T282" s="144">
        <f t="shared" ref="T282:T296" si="23">S282*H282</f>
        <v>0</v>
      </c>
      <c r="AR282" s="145" t="s">
        <v>226</v>
      </c>
      <c r="AT282" s="145" t="s">
        <v>247</v>
      </c>
      <c r="AU282" s="145" t="s">
        <v>87</v>
      </c>
      <c r="AY282" s="16" t="s">
        <v>185</v>
      </c>
      <c r="BE282" s="146">
        <f t="shared" ref="BE282:BE296" si="24">IF(N282="základní",J282,0)</f>
        <v>0</v>
      </c>
      <c r="BF282" s="146">
        <f t="shared" ref="BF282:BF296" si="25">IF(N282="snížená",J282,0)</f>
        <v>0</v>
      </c>
      <c r="BG282" s="146">
        <f t="shared" ref="BG282:BG296" si="26">IF(N282="zákl. přenesená",J282,0)</f>
        <v>0</v>
      </c>
      <c r="BH282" s="146">
        <f t="shared" ref="BH282:BH296" si="27">IF(N282="sníž. přenesená",J282,0)</f>
        <v>0</v>
      </c>
      <c r="BI282" s="146">
        <f t="shared" ref="BI282:BI296" si="28">IF(N282="nulová",J282,0)</f>
        <v>0</v>
      </c>
      <c r="BJ282" s="16" t="s">
        <v>87</v>
      </c>
      <c r="BK282" s="146">
        <f t="shared" ref="BK282:BK296" si="29">ROUND(I282*H282,2)</f>
        <v>0</v>
      </c>
      <c r="BL282" s="16" t="s">
        <v>191</v>
      </c>
      <c r="BM282" s="145" t="s">
        <v>1130</v>
      </c>
    </row>
    <row r="283" spans="2:65" s="1" customFormat="1" ht="16.5" customHeight="1">
      <c r="B283" s="31"/>
      <c r="C283" s="161" t="s">
        <v>724</v>
      </c>
      <c r="D283" s="161" t="s">
        <v>247</v>
      </c>
      <c r="E283" s="162" t="s">
        <v>1131</v>
      </c>
      <c r="F283" s="163" t="s">
        <v>1132</v>
      </c>
      <c r="G283" s="164" t="s">
        <v>418</v>
      </c>
      <c r="H283" s="165">
        <v>3</v>
      </c>
      <c r="I283" s="166"/>
      <c r="J283" s="167">
        <f t="shared" si="20"/>
        <v>0</v>
      </c>
      <c r="K283" s="168"/>
      <c r="L283" s="169"/>
      <c r="M283" s="170" t="s">
        <v>1</v>
      </c>
      <c r="N283" s="171" t="s">
        <v>44</v>
      </c>
      <c r="P283" s="143">
        <f t="shared" si="21"/>
        <v>0</v>
      </c>
      <c r="Q283" s="143">
        <v>0.158</v>
      </c>
      <c r="R283" s="143">
        <f t="shared" si="22"/>
        <v>0.47399999999999998</v>
      </c>
      <c r="S283" s="143">
        <v>0</v>
      </c>
      <c r="T283" s="144">
        <f t="shared" si="23"/>
        <v>0</v>
      </c>
      <c r="AR283" s="145" t="s">
        <v>226</v>
      </c>
      <c r="AT283" s="145" t="s">
        <v>247</v>
      </c>
      <c r="AU283" s="145" t="s">
        <v>87</v>
      </c>
      <c r="AY283" s="16" t="s">
        <v>185</v>
      </c>
      <c r="BE283" s="146">
        <f t="shared" si="24"/>
        <v>0</v>
      </c>
      <c r="BF283" s="146">
        <f t="shared" si="25"/>
        <v>0</v>
      </c>
      <c r="BG283" s="146">
        <f t="shared" si="26"/>
        <v>0</v>
      </c>
      <c r="BH283" s="146">
        <f t="shared" si="27"/>
        <v>0</v>
      </c>
      <c r="BI283" s="146">
        <f t="shared" si="28"/>
        <v>0</v>
      </c>
      <c r="BJ283" s="16" t="s">
        <v>87</v>
      </c>
      <c r="BK283" s="146">
        <f t="shared" si="29"/>
        <v>0</v>
      </c>
      <c r="BL283" s="16" t="s">
        <v>191</v>
      </c>
      <c r="BM283" s="145" t="s">
        <v>1133</v>
      </c>
    </row>
    <row r="284" spans="2:65" s="1" customFormat="1" ht="16.5" customHeight="1">
      <c r="B284" s="31"/>
      <c r="C284" s="161" t="s">
        <v>728</v>
      </c>
      <c r="D284" s="161" t="s">
        <v>247</v>
      </c>
      <c r="E284" s="162" t="s">
        <v>1134</v>
      </c>
      <c r="F284" s="163" t="s">
        <v>1135</v>
      </c>
      <c r="G284" s="164" t="s">
        <v>418</v>
      </c>
      <c r="H284" s="165">
        <v>2</v>
      </c>
      <c r="I284" s="166"/>
      <c r="J284" s="167">
        <f t="shared" si="20"/>
        <v>0</v>
      </c>
      <c r="K284" s="168"/>
      <c r="L284" s="169"/>
      <c r="M284" s="170" t="s">
        <v>1</v>
      </c>
      <c r="N284" s="171" t="s">
        <v>44</v>
      </c>
      <c r="P284" s="143">
        <f t="shared" si="21"/>
        <v>0</v>
      </c>
      <c r="Q284" s="143">
        <v>0.08</v>
      </c>
      <c r="R284" s="143">
        <f t="shared" si="22"/>
        <v>0.16</v>
      </c>
      <c r="S284" s="143">
        <v>0</v>
      </c>
      <c r="T284" s="144">
        <f t="shared" si="23"/>
        <v>0</v>
      </c>
      <c r="AR284" s="145" t="s">
        <v>226</v>
      </c>
      <c r="AT284" s="145" t="s">
        <v>247</v>
      </c>
      <c r="AU284" s="145" t="s">
        <v>87</v>
      </c>
      <c r="AY284" s="16" t="s">
        <v>185</v>
      </c>
      <c r="BE284" s="146">
        <f t="shared" si="24"/>
        <v>0</v>
      </c>
      <c r="BF284" s="146">
        <f t="shared" si="25"/>
        <v>0</v>
      </c>
      <c r="BG284" s="146">
        <f t="shared" si="26"/>
        <v>0</v>
      </c>
      <c r="BH284" s="146">
        <f t="shared" si="27"/>
        <v>0</v>
      </c>
      <c r="BI284" s="146">
        <f t="shared" si="28"/>
        <v>0</v>
      </c>
      <c r="BJ284" s="16" t="s">
        <v>87</v>
      </c>
      <c r="BK284" s="146">
        <f t="shared" si="29"/>
        <v>0</v>
      </c>
      <c r="BL284" s="16" t="s">
        <v>191</v>
      </c>
      <c r="BM284" s="145" t="s">
        <v>1136</v>
      </c>
    </row>
    <row r="285" spans="2:65" s="1" customFormat="1" ht="16.5" customHeight="1">
      <c r="B285" s="31"/>
      <c r="C285" s="161" t="s">
        <v>732</v>
      </c>
      <c r="D285" s="161" t="s">
        <v>247</v>
      </c>
      <c r="E285" s="162" t="s">
        <v>1137</v>
      </c>
      <c r="F285" s="163" t="s">
        <v>1138</v>
      </c>
      <c r="G285" s="164" t="s">
        <v>418</v>
      </c>
      <c r="H285" s="165">
        <v>1</v>
      </c>
      <c r="I285" s="166"/>
      <c r="J285" s="167">
        <f t="shared" si="20"/>
        <v>0</v>
      </c>
      <c r="K285" s="168"/>
      <c r="L285" s="169"/>
      <c r="M285" s="170" t="s">
        <v>1</v>
      </c>
      <c r="N285" s="171" t="s">
        <v>44</v>
      </c>
      <c r="P285" s="143">
        <f t="shared" si="21"/>
        <v>0</v>
      </c>
      <c r="Q285" s="143">
        <v>0.112</v>
      </c>
      <c r="R285" s="143">
        <f t="shared" si="22"/>
        <v>0.112</v>
      </c>
      <c r="S285" s="143">
        <v>0</v>
      </c>
      <c r="T285" s="144">
        <f t="shared" si="23"/>
        <v>0</v>
      </c>
      <c r="AR285" s="145" t="s">
        <v>226</v>
      </c>
      <c r="AT285" s="145" t="s">
        <v>247</v>
      </c>
      <c r="AU285" s="145" t="s">
        <v>87</v>
      </c>
      <c r="AY285" s="16" t="s">
        <v>185</v>
      </c>
      <c r="BE285" s="146">
        <f t="shared" si="24"/>
        <v>0</v>
      </c>
      <c r="BF285" s="146">
        <f t="shared" si="25"/>
        <v>0</v>
      </c>
      <c r="BG285" s="146">
        <f t="shared" si="26"/>
        <v>0</v>
      </c>
      <c r="BH285" s="146">
        <f t="shared" si="27"/>
        <v>0</v>
      </c>
      <c r="BI285" s="146">
        <f t="shared" si="28"/>
        <v>0</v>
      </c>
      <c r="BJ285" s="16" t="s">
        <v>87</v>
      </c>
      <c r="BK285" s="146">
        <f t="shared" si="29"/>
        <v>0</v>
      </c>
      <c r="BL285" s="16" t="s">
        <v>191</v>
      </c>
      <c r="BM285" s="145" t="s">
        <v>1139</v>
      </c>
    </row>
    <row r="286" spans="2:65" s="1" customFormat="1" ht="16.5" customHeight="1">
      <c r="B286" s="31"/>
      <c r="C286" s="161" t="s">
        <v>736</v>
      </c>
      <c r="D286" s="161" t="s">
        <v>247</v>
      </c>
      <c r="E286" s="162" t="s">
        <v>1140</v>
      </c>
      <c r="F286" s="163" t="s">
        <v>1141</v>
      </c>
      <c r="G286" s="164" t="s">
        <v>418</v>
      </c>
      <c r="H286" s="165">
        <v>2</v>
      </c>
      <c r="I286" s="166"/>
      <c r="J286" s="167">
        <f t="shared" si="20"/>
        <v>0</v>
      </c>
      <c r="K286" s="168"/>
      <c r="L286" s="169"/>
      <c r="M286" s="170" t="s">
        <v>1</v>
      </c>
      <c r="N286" s="171" t="s">
        <v>44</v>
      </c>
      <c r="P286" s="143">
        <f t="shared" si="21"/>
        <v>0</v>
      </c>
      <c r="Q286" s="143">
        <v>0.04</v>
      </c>
      <c r="R286" s="143">
        <f t="shared" si="22"/>
        <v>0.08</v>
      </c>
      <c r="S286" s="143">
        <v>0</v>
      </c>
      <c r="T286" s="144">
        <f t="shared" si="23"/>
        <v>0</v>
      </c>
      <c r="AR286" s="145" t="s">
        <v>226</v>
      </c>
      <c r="AT286" s="145" t="s">
        <v>247</v>
      </c>
      <c r="AU286" s="145" t="s">
        <v>87</v>
      </c>
      <c r="AY286" s="16" t="s">
        <v>185</v>
      </c>
      <c r="BE286" s="146">
        <f t="shared" si="24"/>
        <v>0</v>
      </c>
      <c r="BF286" s="146">
        <f t="shared" si="25"/>
        <v>0</v>
      </c>
      <c r="BG286" s="146">
        <f t="shared" si="26"/>
        <v>0</v>
      </c>
      <c r="BH286" s="146">
        <f t="shared" si="27"/>
        <v>0</v>
      </c>
      <c r="BI286" s="146">
        <f t="shared" si="28"/>
        <v>0</v>
      </c>
      <c r="BJ286" s="16" t="s">
        <v>87</v>
      </c>
      <c r="BK286" s="146">
        <f t="shared" si="29"/>
        <v>0</v>
      </c>
      <c r="BL286" s="16" t="s">
        <v>191</v>
      </c>
      <c r="BM286" s="145" t="s">
        <v>1142</v>
      </c>
    </row>
    <row r="287" spans="2:65" s="1" customFormat="1" ht="16.5" customHeight="1">
      <c r="B287" s="31"/>
      <c r="C287" s="161" t="s">
        <v>740</v>
      </c>
      <c r="D287" s="161" t="s">
        <v>247</v>
      </c>
      <c r="E287" s="162" t="s">
        <v>1143</v>
      </c>
      <c r="F287" s="163" t="s">
        <v>1144</v>
      </c>
      <c r="G287" s="164" t="s">
        <v>418</v>
      </c>
      <c r="H287" s="165">
        <v>1</v>
      </c>
      <c r="I287" s="166"/>
      <c r="J287" s="167">
        <f t="shared" si="20"/>
        <v>0</v>
      </c>
      <c r="K287" s="168"/>
      <c r="L287" s="169"/>
      <c r="M287" s="170" t="s">
        <v>1</v>
      </c>
      <c r="N287" s="171" t="s">
        <v>44</v>
      </c>
      <c r="P287" s="143">
        <f t="shared" si="21"/>
        <v>0</v>
      </c>
      <c r="Q287" s="143">
        <v>0.62</v>
      </c>
      <c r="R287" s="143">
        <f t="shared" si="22"/>
        <v>0.62</v>
      </c>
      <c r="S287" s="143">
        <v>0</v>
      </c>
      <c r="T287" s="144">
        <f t="shared" si="23"/>
        <v>0</v>
      </c>
      <c r="AR287" s="145" t="s">
        <v>226</v>
      </c>
      <c r="AT287" s="145" t="s">
        <v>247</v>
      </c>
      <c r="AU287" s="145" t="s">
        <v>87</v>
      </c>
      <c r="AY287" s="16" t="s">
        <v>185</v>
      </c>
      <c r="BE287" s="146">
        <f t="shared" si="24"/>
        <v>0</v>
      </c>
      <c r="BF287" s="146">
        <f t="shared" si="25"/>
        <v>0</v>
      </c>
      <c r="BG287" s="146">
        <f t="shared" si="26"/>
        <v>0</v>
      </c>
      <c r="BH287" s="146">
        <f t="shared" si="27"/>
        <v>0</v>
      </c>
      <c r="BI287" s="146">
        <f t="shared" si="28"/>
        <v>0</v>
      </c>
      <c r="BJ287" s="16" t="s">
        <v>87</v>
      </c>
      <c r="BK287" s="146">
        <f t="shared" si="29"/>
        <v>0</v>
      </c>
      <c r="BL287" s="16" t="s">
        <v>191</v>
      </c>
      <c r="BM287" s="145" t="s">
        <v>1145</v>
      </c>
    </row>
    <row r="288" spans="2:65" s="1" customFormat="1" ht="16.5" customHeight="1">
      <c r="B288" s="31"/>
      <c r="C288" s="161" t="s">
        <v>744</v>
      </c>
      <c r="D288" s="161" t="s">
        <v>247</v>
      </c>
      <c r="E288" s="162" t="s">
        <v>1146</v>
      </c>
      <c r="F288" s="163" t="s">
        <v>1147</v>
      </c>
      <c r="G288" s="164" t="s">
        <v>418</v>
      </c>
      <c r="H288" s="165">
        <v>1</v>
      </c>
      <c r="I288" s="166"/>
      <c r="J288" s="167">
        <f t="shared" si="20"/>
        <v>0</v>
      </c>
      <c r="K288" s="168"/>
      <c r="L288" s="169"/>
      <c r="M288" s="170" t="s">
        <v>1</v>
      </c>
      <c r="N288" s="171" t="s">
        <v>44</v>
      </c>
      <c r="P288" s="143">
        <f t="shared" si="21"/>
        <v>0</v>
      </c>
      <c r="Q288" s="143">
        <v>0.44900000000000001</v>
      </c>
      <c r="R288" s="143">
        <f t="shared" si="22"/>
        <v>0.44900000000000001</v>
      </c>
      <c r="S288" s="143">
        <v>0</v>
      </c>
      <c r="T288" s="144">
        <f t="shared" si="23"/>
        <v>0</v>
      </c>
      <c r="AR288" s="145" t="s">
        <v>226</v>
      </c>
      <c r="AT288" s="145" t="s">
        <v>247</v>
      </c>
      <c r="AU288" s="145" t="s">
        <v>87</v>
      </c>
      <c r="AY288" s="16" t="s">
        <v>185</v>
      </c>
      <c r="BE288" s="146">
        <f t="shared" si="24"/>
        <v>0</v>
      </c>
      <c r="BF288" s="146">
        <f t="shared" si="25"/>
        <v>0</v>
      </c>
      <c r="BG288" s="146">
        <f t="shared" si="26"/>
        <v>0</v>
      </c>
      <c r="BH288" s="146">
        <f t="shared" si="27"/>
        <v>0</v>
      </c>
      <c r="BI288" s="146">
        <f t="shared" si="28"/>
        <v>0</v>
      </c>
      <c r="BJ288" s="16" t="s">
        <v>87</v>
      </c>
      <c r="BK288" s="146">
        <f t="shared" si="29"/>
        <v>0</v>
      </c>
      <c r="BL288" s="16" t="s">
        <v>191</v>
      </c>
      <c r="BM288" s="145" t="s">
        <v>1148</v>
      </c>
    </row>
    <row r="289" spans="2:65" s="1" customFormat="1" ht="16.5" customHeight="1">
      <c r="B289" s="31"/>
      <c r="C289" s="161" t="s">
        <v>748</v>
      </c>
      <c r="D289" s="161" t="s">
        <v>247</v>
      </c>
      <c r="E289" s="162" t="s">
        <v>1146</v>
      </c>
      <c r="F289" s="163" t="s">
        <v>1147</v>
      </c>
      <c r="G289" s="164" t="s">
        <v>418</v>
      </c>
      <c r="H289" s="165">
        <v>1</v>
      </c>
      <c r="I289" s="166"/>
      <c r="J289" s="167">
        <f t="shared" si="20"/>
        <v>0</v>
      </c>
      <c r="K289" s="168"/>
      <c r="L289" s="169"/>
      <c r="M289" s="170" t="s">
        <v>1</v>
      </c>
      <c r="N289" s="171" t="s">
        <v>44</v>
      </c>
      <c r="P289" s="143">
        <f t="shared" si="21"/>
        <v>0</v>
      </c>
      <c r="Q289" s="143">
        <v>0.44900000000000001</v>
      </c>
      <c r="R289" s="143">
        <f t="shared" si="22"/>
        <v>0.44900000000000001</v>
      </c>
      <c r="S289" s="143">
        <v>0</v>
      </c>
      <c r="T289" s="144">
        <f t="shared" si="23"/>
        <v>0</v>
      </c>
      <c r="AR289" s="145" t="s">
        <v>226</v>
      </c>
      <c r="AT289" s="145" t="s">
        <v>247</v>
      </c>
      <c r="AU289" s="145" t="s">
        <v>87</v>
      </c>
      <c r="AY289" s="16" t="s">
        <v>185</v>
      </c>
      <c r="BE289" s="146">
        <f t="shared" si="24"/>
        <v>0</v>
      </c>
      <c r="BF289" s="146">
        <f t="shared" si="25"/>
        <v>0</v>
      </c>
      <c r="BG289" s="146">
        <f t="shared" si="26"/>
        <v>0</v>
      </c>
      <c r="BH289" s="146">
        <f t="shared" si="27"/>
        <v>0</v>
      </c>
      <c r="BI289" s="146">
        <f t="shared" si="28"/>
        <v>0</v>
      </c>
      <c r="BJ289" s="16" t="s">
        <v>87</v>
      </c>
      <c r="BK289" s="146">
        <f t="shared" si="29"/>
        <v>0</v>
      </c>
      <c r="BL289" s="16" t="s">
        <v>191</v>
      </c>
      <c r="BM289" s="145" t="s">
        <v>1149</v>
      </c>
    </row>
    <row r="290" spans="2:65" s="1" customFormat="1" ht="16.5" customHeight="1">
      <c r="B290" s="31"/>
      <c r="C290" s="161" t="s">
        <v>752</v>
      </c>
      <c r="D290" s="161" t="s">
        <v>247</v>
      </c>
      <c r="E290" s="162" t="s">
        <v>1150</v>
      </c>
      <c r="F290" s="163" t="s">
        <v>1151</v>
      </c>
      <c r="G290" s="164" t="s">
        <v>418</v>
      </c>
      <c r="H290" s="165">
        <v>1</v>
      </c>
      <c r="I290" s="166"/>
      <c r="J290" s="167">
        <f t="shared" si="20"/>
        <v>0</v>
      </c>
      <c r="K290" s="168"/>
      <c r="L290" s="169"/>
      <c r="M290" s="170" t="s">
        <v>1</v>
      </c>
      <c r="N290" s="171" t="s">
        <v>44</v>
      </c>
      <c r="P290" s="143">
        <f t="shared" si="21"/>
        <v>0</v>
      </c>
      <c r="Q290" s="143">
        <v>0.25</v>
      </c>
      <c r="R290" s="143">
        <f t="shared" si="22"/>
        <v>0.25</v>
      </c>
      <c r="S290" s="143">
        <v>0</v>
      </c>
      <c r="T290" s="144">
        <f t="shared" si="23"/>
        <v>0</v>
      </c>
      <c r="AR290" s="145" t="s">
        <v>226</v>
      </c>
      <c r="AT290" s="145" t="s">
        <v>247</v>
      </c>
      <c r="AU290" s="145" t="s">
        <v>87</v>
      </c>
      <c r="AY290" s="16" t="s">
        <v>185</v>
      </c>
      <c r="BE290" s="146">
        <f t="shared" si="24"/>
        <v>0</v>
      </c>
      <c r="BF290" s="146">
        <f t="shared" si="25"/>
        <v>0</v>
      </c>
      <c r="BG290" s="146">
        <f t="shared" si="26"/>
        <v>0</v>
      </c>
      <c r="BH290" s="146">
        <f t="shared" si="27"/>
        <v>0</v>
      </c>
      <c r="BI290" s="146">
        <f t="shared" si="28"/>
        <v>0</v>
      </c>
      <c r="BJ290" s="16" t="s">
        <v>87</v>
      </c>
      <c r="BK290" s="146">
        <f t="shared" si="29"/>
        <v>0</v>
      </c>
      <c r="BL290" s="16" t="s">
        <v>191</v>
      </c>
      <c r="BM290" s="145" t="s">
        <v>1152</v>
      </c>
    </row>
    <row r="291" spans="2:65" s="1" customFormat="1" ht="16.5" customHeight="1">
      <c r="B291" s="31"/>
      <c r="C291" s="161" t="s">
        <v>756</v>
      </c>
      <c r="D291" s="161" t="s">
        <v>247</v>
      </c>
      <c r="E291" s="162" t="s">
        <v>1153</v>
      </c>
      <c r="F291" s="163" t="s">
        <v>1154</v>
      </c>
      <c r="G291" s="164" t="s">
        <v>418</v>
      </c>
      <c r="H291" s="165">
        <v>2</v>
      </c>
      <c r="I291" s="166"/>
      <c r="J291" s="167">
        <f t="shared" si="20"/>
        <v>0</v>
      </c>
      <c r="K291" s="168"/>
      <c r="L291" s="169"/>
      <c r="M291" s="170" t="s">
        <v>1</v>
      </c>
      <c r="N291" s="171" t="s">
        <v>44</v>
      </c>
      <c r="P291" s="143">
        <f t="shared" si="21"/>
        <v>0</v>
      </c>
      <c r="Q291" s="143">
        <v>0.5</v>
      </c>
      <c r="R291" s="143">
        <f t="shared" si="22"/>
        <v>1</v>
      </c>
      <c r="S291" s="143">
        <v>0</v>
      </c>
      <c r="T291" s="144">
        <f t="shared" si="23"/>
        <v>0</v>
      </c>
      <c r="AR291" s="145" t="s">
        <v>226</v>
      </c>
      <c r="AT291" s="145" t="s">
        <v>247</v>
      </c>
      <c r="AU291" s="145" t="s">
        <v>87</v>
      </c>
      <c r="AY291" s="16" t="s">
        <v>185</v>
      </c>
      <c r="BE291" s="146">
        <f t="shared" si="24"/>
        <v>0</v>
      </c>
      <c r="BF291" s="146">
        <f t="shared" si="25"/>
        <v>0</v>
      </c>
      <c r="BG291" s="146">
        <f t="shared" si="26"/>
        <v>0</v>
      </c>
      <c r="BH291" s="146">
        <f t="shared" si="27"/>
        <v>0</v>
      </c>
      <c r="BI291" s="146">
        <f t="shared" si="28"/>
        <v>0</v>
      </c>
      <c r="BJ291" s="16" t="s">
        <v>87</v>
      </c>
      <c r="BK291" s="146">
        <f t="shared" si="29"/>
        <v>0</v>
      </c>
      <c r="BL291" s="16" t="s">
        <v>191</v>
      </c>
      <c r="BM291" s="145" t="s">
        <v>1155</v>
      </c>
    </row>
    <row r="292" spans="2:65" s="1" customFormat="1" ht="16.5" customHeight="1">
      <c r="B292" s="31"/>
      <c r="C292" s="161" t="s">
        <v>760</v>
      </c>
      <c r="D292" s="161" t="s">
        <v>247</v>
      </c>
      <c r="E292" s="162" t="s">
        <v>1156</v>
      </c>
      <c r="F292" s="163" t="s">
        <v>1157</v>
      </c>
      <c r="G292" s="164" t="s">
        <v>418</v>
      </c>
      <c r="H292" s="165">
        <v>1</v>
      </c>
      <c r="I292" s="166"/>
      <c r="J292" s="167">
        <f t="shared" si="20"/>
        <v>0</v>
      </c>
      <c r="K292" s="168"/>
      <c r="L292" s="169"/>
      <c r="M292" s="170" t="s">
        <v>1</v>
      </c>
      <c r="N292" s="171" t="s">
        <v>44</v>
      </c>
      <c r="P292" s="143">
        <f t="shared" si="21"/>
        <v>0</v>
      </c>
      <c r="Q292" s="143">
        <v>1</v>
      </c>
      <c r="R292" s="143">
        <f t="shared" si="22"/>
        <v>1</v>
      </c>
      <c r="S292" s="143">
        <v>0</v>
      </c>
      <c r="T292" s="144">
        <f t="shared" si="23"/>
        <v>0</v>
      </c>
      <c r="AR292" s="145" t="s">
        <v>226</v>
      </c>
      <c r="AT292" s="145" t="s">
        <v>247</v>
      </c>
      <c r="AU292" s="145" t="s">
        <v>87</v>
      </c>
      <c r="AY292" s="16" t="s">
        <v>185</v>
      </c>
      <c r="BE292" s="146">
        <f t="shared" si="24"/>
        <v>0</v>
      </c>
      <c r="BF292" s="146">
        <f t="shared" si="25"/>
        <v>0</v>
      </c>
      <c r="BG292" s="146">
        <f t="shared" si="26"/>
        <v>0</v>
      </c>
      <c r="BH292" s="146">
        <f t="shared" si="27"/>
        <v>0</v>
      </c>
      <c r="BI292" s="146">
        <f t="shared" si="28"/>
        <v>0</v>
      </c>
      <c r="BJ292" s="16" t="s">
        <v>87</v>
      </c>
      <c r="BK292" s="146">
        <f t="shared" si="29"/>
        <v>0</v>
      </c>
      <c r="BL292" s="16" t="s">
        <v>191</v>
      </c>
      <c r="BM292" s="145" t="s">
        <v>1158</v>
      </c>
    </row>
    <row r="293" spans="2:65" s="1" customFormat="1" ht="16.5" customHeight="1">
      <c r="B293" s="31"/>
      <c r="C293" s="161" t="s">
        <v>765</v>
      </c>
      <c r="D293" s="161" t="s">
        <v>247</v>
      </c>
      <c r="E293" s="162" t="s">
        <v>1159</v>
      </c>
      <c r="F293" s="163" t="s">
        <v>1160</v>
      </c>
      <c r="G293" s="164" t="s">
        <v>418</v>
      </c>
      <c r="H293" s="165">
        <v>1</v>
      </c>
      <c r="I293" s="166"/>
      <c r="J293" s="167">
        <f t="shared" si="20"/>
        <v>0</v>
      </c>
      <c r="K293" s="168"/>
      <c r="L293" s="169"/>
      <c r="M293" s="170" t="s">
        <v>1</v>
      </c>
      <c r="N293" s="171" t="s">
        <v>44</v>
      </c>
      <c r="P293" s="143">
        <f t="shared" si="21"/>
        <v>0</v>
      </c>
      <c r="Q293" s="143">
        <v>1.6</v>
      </c>
      <c r="R293" s="143">
        <f t="shared" si="22"/>
        <v>1.6</v>
      </c>
      <c r="S293" s="143">
        <v>0</v>
      </c>
      <c r="T293" s="144">
        <f t="shared" si="23"/>
        <v>0</v>
      </c>
      <c r="AR293" s="145" t="s">
        <v>226</v>
      </c>
      <c r="AT293" s="145" t="s">
        <v>247</v>
      </c>
      <c r="AU293" s="145" t="s">
        <v>87</v>
      </c>
      <c r="AY293" s="16" t="s">
        <v>185</v>
      </c>
      <c r="BE293" s="146">
        <f t="shared" si="24"/>
        <v>0</v>
      </c>
      <c r="BF293" s="146">
        <f t="shared" si="25"/>
        <v>0</v>
      </c>
      <c r="BG293" s="146">
        <f t="shared" si="26"/>
        <v>0</v>
      </c>
      <c r="BH293" s="146">
        <f t="shared" si="27"/>
        <v>0</v>
      </c>
      <c r="BI293" s="146">
        <f t="shared" si="28"/>
        <v>0</v>
      </c>
      <c r="BJ293" s="16" t="s">
        <v>87</v>
      </c>
      <c r="BK293" s="146">
        <f t="shared" si="29"/>
        <v>0</v>
      </c>
      <c r="BL293" s="16" t="s">
        <v>191</v>
      </c>
      <c r="BM293" s="145" t="s">
        <v>1161</v>
      </c>
    </row>
    <row r="294" spans="2:65" s="1" customFormat="1" ht="16.5" customHeight="1">
      <c r="B294" s="31"/>
      <c r="C294" s="161" t="s">
        <v>770</v>
      </c>
      <c r="D294" s="161" t="s">
        <v>247</v>
      </c>
      <c r="E294" s="162" t="s">
        <v>1162</v>
      </c>
      <c r="F294" s="163" t="s">
        <v>1163</v>
      </c>
      <c r="G294" s="164" t="s">
        <v>418</v>
      </c>
      <c r="H294" s="165">
        <v>3</v>
      </c>
      <c r="I294" s="166"/>
      <c r="J294" s="167">
        <f t="shared" si="20"/>
        <v>0</v>
      </c>
      <c r="K294" s="168"/>
      <c r="L294" s="169"/>
      <c r="M294" s="170" t="s">
        <v>1</v>
      </c>
      <c r="N294" s="171" t="s">
        <v>44</v>
      </c>
      <c r="P294" s="143">
        <f t="shared" si="21"/>
        <v>0</v>
      </c>
      <c r="Q294" s="143">
        <v>2E-3</v>
      </c>
      <c r="R294" s="143">
        <f t="shared" si="22"/>
        <v>6.0000000000000001E-3</v>
      </c>
      <c r="S294" s="143">
        <v>0</v>
      </c>
      <c r="T294" s="144">
        <f t="shared" si="23"/>
        <v>0</v>
      </c>
      <c r="AR294" s="145" t="s">
        <v>226</v>
      </c>
      <c r="AT294" s="145" t="s">
        <v>247</v>
      </c>
      <c r="AU294" s="145" t="s">
        <v>87</v>
      </c>
      <c r="AY294" s="16" t="s">
        <v>185</v>
      </c>
      <c r="BE294" s="146">
        <f t="shared" si="24"/>
        <v>0</v>
      </c>
      <c r="BF294" s="146">
        <f t="shared" si="25"/>
        <v>0</v>
      </c>
      <c r="BG294" s="146">
        <f t="shared" si="26"/>
        <v>0</v>
      </c>
      <c r="BH294" s="146">
        <f t="shared" si="27"/>
        <v>0</v>
      </c>
      <c r="BI294" s="146">
        <f t="shared" si="28"/>
        <v>0</v>
      </c>
      <c r="BJ294" s="16" t="s">
        <v>87</v>
      </c>
      <c r="BK294" s="146">
        <f t="shared" si="29"/>
        <v>0</v>
      </c>
      <c r="BL294" s="16" t="s">
        <v>191</v>
      </c>
      <c r="BM294" s="145" t="s">
        <v>1164</v>
      </c>
    </row>
    <row r="295" spans="2:65" s="1" customFormat="1" ht="16.5" customHeight="1">
      <c r="B295" s="31"/>
      <c r="C295" s="161" t="s">
        <v>776</v>
      </c>
      <c r="D295" s="161" t="s">
        <v>247</v>
      </c>
      <c r="E295" s="162" t="s">
        <v>1165</v>
      </c>
      <c r="F295" s="163" t="s">
        <v>1166</v>
      </c>
      <c r="G295" s="164" t="s">
        <v>418</v>
      </c>
      <c r="H295" s="165">
        <v>1</v>
      </c>
      <c r="I295" s="166"/>
      <c r="J295" s="167">
        <f t="shared" si="20"/>
        <v>0</v>
      </c>
      <c r="K295" s="168"/>
      <c r="L295" s="169"/>
      <c r="M295" s="170" t="s">
        <v>1</v>
      </c>
      <c r="N295" s="171" t="s">
        <v>44</v>
      </c>
      <c r="P295" s="143">
        <f t="shared" si="21"/>
        <v>0</v>
      </c>
      <c r="Q295" s="143">
        <v>4.43</v>
      </c>
      <c r="R295" s="143">
        <f t="shared" si="22"/>
        <v>4.43</v>
      </c>
      <c r="S295" s="143">
        <v>0</v>
      </c>
      <c r="T295" s="144">
        <f t="shared" si="23"/>
        <v>0</v>
      </c>
      <c r="AR295" s="145" t="s">
        <v>226</v>
      </c>
      <c r="AT295" s="145" t="s">
        <v>247</v>
      </c>
      <c r="AU295" s="145" t="s">
        <v>87</v>
      </c>
      <c r="AY295" s="16" t="s">
        <v>185</v>
      </c>
      <c r="BE295" s="146">
        <f t="shared" si="24"/>
        <v>0</v>
      </c>
      <c r="BF295" s="146">
        <f t="shared" si="25"/>
        <v>0</v>
      </c>
      <c r="BG295" s="146">
        <f t="shared" si="26"/>
        <v>0</v>
      </c>
      <c r="BH295" s="146">
        <f t="shared" si="27"/>
        <v>0</v>
      </c>
      <c r="BI295" s="146">
        <f t="shared" si="28"/>
        <v>0</v>
      </c>
      <c r="BJ295" s="16" t="s">
        <v>87</v>
      </c>
      <c r="BK295" s="146">
        <f t="shared" si="29"/>
        <v>0</v>
      </c>
      <c r="BL295" s="16" t="s">
        <v>191</v>
      </c>
      <c r="BM295" s="145" t="s">
        <v>1167</v>
      </c>
    </row>
    <row r="296" spans="2:65" s="1" customFormat="1" ht="21.75" customHeight="1">
      <c r="B296" s="31"/>
      <c r="C296" s="161" t="s">
        <v>781</v>
      </c>
      <c r="D296" s="161" t="s">
        <v>247</v>
      </c>
      <c r="E296" s="162" t="s">
        <v>1168</v>
      </c>
      <c r="F296" s="163" t="s">
        <v>1169</v>
      </c>
      <c r="G296" s="164" t="s">
        <v>418</v>
      </c>
      <c r="H296" s="165">
        <v>1</v>
      </c>
      <c r="I296" s="166"/>
      <c r="J296" s="167">
        <f t="shared" si="20"/>
        <v>0</v>
      </c>
      <c r="K296" s="168"/>
      <c r="L296" s="169"/>
      <c r="M296" s="170" t="s">
        <v>1</v>
      </c>
      <c r="N296" s="171" t="s">
        <v>44</v>
      </c>
      <c r="P296" s="143">
        <f t="shared" si="21"/>
        <v>0</v>
      </c>
      <c r="Q296" s="143">
        <v>1.73</v>
      </c>
      <c r="R296" s="143">
        <f t="shared" si="22"/>
        <v>1.73</v>
      </c>
      <c r="S296" s="143">
        <v>0</v>
      </c>
      <c r="T296" s="144">
        <f t="shared" si="23"/>
        <v>0</v>
      </c>
      <c r="AR296" s="145" t="s">
        <v>226</v>
      </c>
      <c r="AT296" s="145" t="s">
        <v>247</v>
      </c>
      <c r="AU296" s="145" t="s">
        <v>87</v>
      </c>
      <c r="AY296" s="16" t="s">
        <v>185</v>
      </c>
      <c r="BE296" s="146">
        <f t="shared" si="24"/>
        <v>0</v>
      </c>
      <c r="BF296" s="146">
        <f t="shared" si="25"/>
        <v>0</v>
      </c>
      <c r="BG296" s="146">
        <f t="shared" si="26"/>
        <v>0</v>
      </c>
      <c r="BH296" s="146">
        <f t="shared" si="27"/>
        <v>0</v>
      </c>
      <c r="BI296" s="146">
        <f t="shared" si="28"/>
        <v>0</v>
      </c>
      <c r="BJ296" s="16" t="s">
        <v>87</v>
      </c>
      <c r="BK296" s="146">
        <f t="shared" si="29"/>
        <v>0</v>
      </c>
      <c r="BL296" s="16" t="s">
        <v>191</v>
      </c>
      <c r="BM296" s="145" t="s">
        <v>1170</v>
      </c>
    </row>
    <row r="297" spans="2:65" s="11" customFormat="1" ht="25.95" customHeight="1">
      <c r="B297" s="121"/>
      <c r="D297" s="122" t="s">
        <v>78</v>
      </c>
      <c r="E297" s="123" t="s">
        <v>823</v>
      </c>
      <c r="F297" s="123" t="s">
        <v>1171</v>
      </c>
      <c r="I297" s="124"/>
      <c r="J297" s="125">
        <f>BK297</f>
        <v>0</v>
      </c>
      <c r="L297" s="121"/>
      <c r="M297" s="126"/>
      <c r="P297" s="127">
        <f>SUM(P298:P304)</f>
        <v>0</v>
      </c>
      <c r="R297" s="127">
        <f>SUM(R298:R304)</f>
        <v>0</v>
      </c>
      <c r="T297" s="128">
        <f>SUM(T298:T304)</f>
        <v>0</v>
      </c>
      <c r="AR297" s="122" t="s">
        <v>191</v>
      </c>
      <c r="AT297" s="129" t="s">
        <v>78</v>
      </c>
      <c r="AU297" s="129" t="s">
        <v>79</v>
      </c>
      <c r="AY297" s="122" t="s">
        <v>185</v>
      </c>
      <c r="BK297" s="130">
        <f>SUM(BK298:BK304)</f>
        <v>0</v>
      </c>
    </row>
    <row r="298" spans="2:65" s="1" customFormat="1" ht="16.5" customHeight="1">
      <c r="B298" s="31"/>
      <c r="C298" s="133" t="s">
        <v>785</v>
      </c>
      <c r="D298" s="133" t="s">
        <v>187</v>
      </c>
      <c r="E298" s="134" t="s">
        <v>1172</v>
      </c>
      <c r="F298" s="135" t="s">
        <v>1173</v>
      </c>
      <c r="G298" s="136" t="s">
        <v>763</v>
      </c>
      <c r="H298" s="137">
        <v>1</v>
      </c>
      <c r="I298" s="138"/>
      <c r="J298" s="139">
        <f>ROUND(I298*H298,2)</f>
        <v>0</v>
      </c>
      <c r="K298" s="140"/>
      <c r="L298" s="31"/>
      <c r="M298" s="141" t="s">
        <v>1</v>
      </c>
      <c r="N298" s="142" t="s">
        <v>44</v>
      </c>
      <c r="P298" s="143">
        <f>O298*H298</f>
        <v>0</v>
      </c>
      <c r="Q298" s="143">
        <v>0</v>
      </c>
      <c r="R298" s="143">
        <f>Q298*H298</f>
        <v>0</v>
      </c>
      <c r="S298" s="143">
        <v>0</v>
      </c>
      <c r="T298" s="144">
        <f>S298*H298</f>
        <v>0</v>
      </c>
      <c r="AR298" s="145" t="s">
        <v>191</v>
      </c>
      <c r="AT298" s="145" t="s">
        <v>187</v>
      </c>
      <c r="AU298" s="145" t="s">
        <v>87</v>
      </c>
      <c r="AY298" s="16" t="s">
        <v>185</v>
      </c>
      <c r="BE298" s="146">
        <f>IF(N298="základní",J298,0)</f>
        <v>0</v>
      </c>
      <c r="BF298" s="146">
        <f>IF(N298="snížená",J298,0)</f>
        <v>0</v>
      </c>
      <c r="BG298" s="146">
        <f>IF(N298="zákl. přenesená",J298,0)</f>
        <v>0</v>
      </c>
      <c r="BH298" s="146">
        <f>IF(N298="sníž. přenesená",J298,0)</f>
        <v>0</v>
      </c>
      <c r="BI298" s="146">
        <f>IF(N298="nulová",J298,0)</f>
        <v>0</v>
      </c>
      <c r="BJ298" s="16" t="s">
        <v>87</v>
      </c>
      <c r="BK298" s="146">
        <f>ROUND(I298*H298,2)</f>
        <v>0</v>
      </c>
      <c r="BL298" s="16" t="s">
        <v>191</v>
      </c>
      <c r="BM298" s="145" t="s">
        <v>1174</v>
      </c>
    </row>
    <row r="299" spans="2:65" s="12" customFormat="1" ht="20.399999999999999">
      <c r="B299" s="147"/>
      <c r="D299" s="148" t="s">
        <v>193</v>
      </c>
      <c r="E299" s="149" t="s">
        <v>1</v>
      </c>
      <c r="F299" s="150" t="s">
        <v>1175</v>
      </c>
      <c r="H299" s="149" t="s">
        <v>1</v>
      </c>
      <c r="I299" s="151"/>
      <c r="L299" s="147"/>
      <c r="M299" s="152"/>
      <c r="T299" s="153"/>
      <c r="AT299" s="149" t="s">
        <v>193</v>
      </c>
      <c r="AU299" s="149" t="s">
        <v>87</v>
      </c>
      <c r="AV299" s="12" t="s">
        <v>87</v>
      </c>
      <c r="AW299" s="12" t="s">
        <v>34</v>
      </c>
      <c r="AX299" s="12" t="s">
        <v>79</v>
      </c>
      <c r="AY299" s="149" t="s">
        <v>185</v>
      </c>
    </row>
    <row r="300" spans="2:65" s="13" customFormat="1" ht="10.199999999999999">
      <c r="B300" s="154"/>
      <c r="D300" s="148" t="s">
        <v>193</v>
      </c>
      <c r="E300" s="155" t="s">
        <v>1</v>
      </c>
      <c r="F300" s="156" t="s">
        <v>87</v>
      </c>
      <c r="H300" s="157">
        <v>1</v>
      </c>
      <c r="I300" s="158"/>
      <c r="L300" s="154"/>
      <c r="M300" s="159"/>
      <c r="T300" s="160"/>
      <c r="AT300" s="155" t="s">
        <v>193</v>
      </c>
      <c r="AU300" s="155" t="s">
        <v>87</v>
      </c>
      <c r="AV300" s="13" t="s">
        <v>89</v>
      </c>
      <c r="AW300" s="13" t="s">
        <v>34</v>
      </c>
      <c r="AX300" s="13" t="s">
        <v>87</v>
      </c>
      <c r="AY300" s="155" t="s">
        <v>185</v>
      </c>
    </row>
    <row r="301" spans="2:65" s="1" customFormat="1" ht="16.5" customHeight="1">
      <c r="B301" s="31"/>
      <c r="C301" s="133" t="s">
        <v>787</v>
      </c>
      <c r="D301" s="133" t="s">
        <v>187</v>
      </c>
      <c r="E301" s="134" t="s">
        <v>1176</v>
      </c>
      <c r="F301" s="135" t="s">
        <v>1177</v>
      </c>
      <c r="G301" s="136" t="s">
        <v>763</v>
      </c>
      <c r="H301" s="137">
        <v>1</v>
      </c>
      <c r="I301" s="138"/>
      <c r="J301" s="139">
        <f>ROUND(I301*H301,2)</f>
        <v>0</v>
      </c>
      <c r="K301" s="140"/>
      <c r="L301" s="31"/>
      <c r="M301" s="141" t="s">
        <v>1</v>
      </c>
      <c r="N301" s="142" t="s">
        <v>44</v>
      </c>
      <c r="P301" s="143">
        <f>O301*H301</f>
        <v>0</v>
      </c>
      <c r="Q301" s="143">
        <v>0</v>
      </c>
      <c r="R301" s="143">
        <f>Q301*H301</f>
        <v>0</v>
      </c>
      <c r="S301" s="143">
        <v>0</v>
      </c>
      <c r="T301" s="144">
        <f>S301*H301</f>
        <v>0</v>
      </c>
      <c r="AR301" s="145" t="s">
        <v>191</v>
      </c>
      <c r="AT301" s="145" t="s">
        <v>187</v>
      </c>
      <c r="AU301" s="145" t="s">
        <v>87</v>
      </c>
      <c r="AY301" s="16" t="s">
        <v>185</v>
      </c>
      <c r="BE301" s="146">
        <f>IF(N301="základní",J301,0)</f>
        <v>0</v>
      </c>
      <c r="BF301" s="146">
        <f>IF(N301="snížená",J301,0)</f>
        <v>0</v>
      </c>
      <c r="BG301" s="146">
        <f>IF(N301="zákl. přenesená",J301,0)</f>
        <v>0</v>
      </c>
      <c r="BH301" s="146">
        <f>IF(N301="sníž. přenesená",J301,0)</f>
        <v>0</v>
      </c>
      <c r="BI301" s="146">
        <f>IF(N301="nulová",J301,0)</f>
        <v>0</v>
      </c>
      <c r="BJ301" s="16" t="s">
        <v>87</v>
      </c>
      <c r="BK301" s="146">
        <f>ROUND(I301*H301,2)</f>
        <v>0</v>
      </c>
      <c r="BL301" s="16" t="s">
        <v>191</v>
      </c>
      <c r="BM301" s="145" t="s">
        <v>1178</v>
      </c>
    </row>
    <row r="302" spans="2:65" s="12" customFormat="1" ht="20.399999999999999">
      <c r="B302" s="147"/>
      <c r="D302" s="148" t="s">
        <v>193</v>
      </c>
      <c r="E302" s="149" t="s">
        <v>1</v>
      </c>
      <c r="F302" s="150" t="s">
        <v>1179</v>
      </c>
      <c r="H302" s="149" t="s">
        <v>1</v>
      </c>
      <c r="I302" s="151"/>
      <c r="L302" s="147"/>
      <c r="M302" s="152"/>
      <c r="T302" s="153"/>
      <c r="AT302" s="149" t="s">
        <v>193</v>
      </c>
      <c r="AU302" s="149" t="s">
        <v>87</v>
      </c>
      <c r="AV302" s="12" t="s">
        <v>87</v>
      </c>
      <c r="AW302" s="12" t="s">
        <v>34</v>
      </c>
      <c r="AX302" s="12" t="s">
        <v>79</v>
      </c>
      <c r="AY302" s="149" t="s">
        <v>185</v>
      </c>
    </row>
    <row r="303" spans="2:65" s="12" customFormat="1" ht="10.199999999999999">
      <c r="B303" s="147"/>
      <c r="D303" s="148" t="s">
        <v>193</v>
      </c>
      <c r="E303" s="149" t="s">
        <v>1</v>
      </c>
      <c r="F303" s="150" t="s">
        <v>1180</v>
      </c>
      <c r="H303" s="149" t="s">
        <v>1</v>
      </c>
      <c r="I303" s="151"/>
      <c r="L303" s="147"/>
      <c r="M303" s="152"/>
      <c r="T303" s="153"/>
      <c r="AT303" s="149" t="s">
        <v>193</v>
      </c>
      <c r="AU303" s="149" t="s">
        <v>87</v>
      </c>
      <c r="AV303" s="12" t="s">
        <v>87</v>
      </c>
      <c r="AW303" s="12" t="s">
        <v>34</v>
      </c>
      <c r="AX303" s="12" t="s">
        <v>79</v>
      </c>
      <c r="AY303" s="149" t="s">
        <v>185</v>
      </c>
    </row>
    <row r="304" spans="2:65" s="13" customFormat="1" ht="10.199999999999999">
      <c r="B304" s="154"/>
      <c r="D304" s="148" t="s">
        <v>193</v>
      </c>
      <c r="E304" s="155" t="s">
        <v>1</v>
      </c>
      <c r="F304" s="156" t="s">
        <v>87</v>
      </c>
      <c r="H304" s="157">
        <v>1</v>
      </c>
      <c r="I304" s="158"/>
      <c r="L304" s="154"/>
      <c r="M304" s="159"/>
      <c r="T304" s="160"/>
      <c r="AT304" s="155" t="s">
        <v>193</v>
      </c>
      <c r="AU304" s="155" t="s">
        <v>87</v>
      </c>
      <c r="AV304" s="13" t="s">
        <v>89</v>
      </c>
      <c r="AW304" s="13" t="s">
        <v>34</v>
      </c>
      <c r="AX304" s="13" t="s">
        <v>87</v>
      </c>
      <c r="AY304" s="155" t="s">
        <v>185</v>
      </c>
    </row>
    <row r="305" spans="2:65" s="11" customFormat="1" ht="25.95" customHeight="1">
      <c r="B305" s="121"/>
      <c r="D305" s="122" t="s">
        <v>78</v>
      </c>
      <c r="E305" s="123" t="s">
        <v>832</v>
      </c>
      <c r="F305" s="123" t="s">
        <v>1181</v>
      </c>
      <c r="I305" s="124"/>
      <c r="J305" s="125">
        <f>BK305</f>
        <v>0</v>
      </c>
      <c r="L305" s="121"/>
      <c r="M305" s="126"/>
      <c r="P305" s="127">
        <f>P306</f>
        <v>0</v>
      </c>
      <c r="R305" s="127">
        <f>R306</f>
        <v>0</v>
      </c>
      <c r="T305" s="128">
        <f>T306</f>
        <v>0</v>
      </c>
      <c r="AR305" s="122" t="s">
        <v>191</v>
      </c>
      <c r="AT305" s="129" t="s">
        <v>78</v>
      </c>
      <c r="AU305" s="129" t="s">
        <v>79</v>
      </c>
      <c r="AY305" s="122" t="s">
        <v>185</v>
      </c>
      <c r="BK305" s="130">
        <f>BK306</f>
        <v>0</v>
      </c>
    </row>
    <row r="306" spans="2:65" s="1" customFormat="1" ht="21.75" customHeight="1">
      <c r="B306" s="31"/>
      <c r="C306" s="133" t="s">
        <v>790</v>
      </c>
      <c r="D306" s="133" t="s">
        <v>187</v>
      </c>
      <c r="E306" s="134" t="s">
        <v>1182</v>
      </c>
      <c r="F306" s="135" t="s">
        <v>1183</v>
      </c>
      <c r="G306" s="136" t="s">
        <v>323</v>
      </c>
      <c r="H306" s="137">
        <v>345.44099999999997</v>
      </c>
      <c r="I306" s="138"/>
      <c r="J306" s="139">
        <f>ROUND(I306*H306,2)</f>
        <v>0</v>
      </c>
      <c r="K306" s="140"/>
      <c r="L306" s="31"/>
      <c r="M306" s="141" t="s">
        <v>1</v>
      </c>
      <c r="N306" s="142" t="s">
        <v>44</v>
      </c>
      <c r="P306" s="143">
        <f>O306*H306</f>
        <v>0</v>
      </c>
      <c r="Q306" s="143">
        <v>0</v>
      </c>
      <c r="R306" s="143">
        <f>Q306*H306</f>
        <v>0</v>
      </c>
      <c r="S306" s="143">
        <v>0</v>
      </c>
      <c r="T306" s="144">
        <f>S306*H306</f>
        <v>0</v>
      </c>
      <c r="AR306" s="145" t="s">
        <v>191</v>
      </c>
      <c r="AT306" s="145" t="s">
        <v>187</v>
      </c>
      <c r="AU306" s="145" t="s">
        <v>87</v>
      </c>
      <c r="AY306" s="16" t="s">
        <v>185</v>
      </c>
      <c r="BE306" s="146">
        <f>IF(N306="základní",J306,0)</f>
        <v>0</v>
      </c>
      <c r="BF306" s="146">
        <f>IF(N306="snížená",J306,0)</f>
        <v>0</v>
      </c>
      <c r="BG306" s="146">
        <f>IF(N306="zákl. přenesená",J306,0)</f>
        <v>0</v>
      </c>
      <c r="BH306" s="146">
        <f>IF(N306="sníž. přenesená",J306,0)</f>
        <v>0</v>
      </c>
      <c r="BI306" s="146">
        <f>IF(N306="nulová",J306,0)</f>
        <v>0</v>
      </c>
      <c r="BJ306" s="16" t="s">
        <v>87</v>
      </c>
      <c r="BK306" s="146">
        <f>ROUND(I306*H306,2)</f>
        <v>0</v>
      </c>
      <c r="BL306" s="16" t="s">
        <v>191</v>
      </c>
      <c r="BM306" s="145" t="s">
        <v>1184</v>
      </c>
    </row>
    <row r="307" spans="2:65" s="11" customFormat="1" ht="25.95" customHeight="1">
      <c r="B307" s="121"/>
      <c r="D307" s="122" t="s">
        <v>78</v>
      </c>
      <c r="E307" s="123" t="s">
        <v>1185</v>
      </c>
      <c r="F307" s="123" t="s">
        <v>1186</v>
      </c>
      <c r="I307" s="124"/>
      <c r="J307" s="125">
        <f>BK307</f>
        <v>0</v>
      </c>
      <c r="L307" s="121"/>
      <c r="M307" s="126"/>
      <c r="P307" s="127">
        <f>SUM(P308:P321)</f>
        <v>0</v>
      </c>
      <c r="R307" s="127">
        <f>SUM(R308:R321)</f>
        <v>0</v>
      </c>
      <c r="T307" s="128">
        <f>SUM(T308:T321)</f>
        <v>0</v>
      </c>
      <c r="AR307" s="122" t="s">
        <v>191</v>
      </c>
      <c r="AT307" s="129" t="s">
        <v>78</v>
      </c>
      <c r="AU307" s="129" t="s">
        <v>79</v>
      </c>
      <c r="AY307" s="122" t="s">
        <v>185</v>
      </c>
      <c r="BK307" s="130">
        <f>SUM(BK308:BK321)</f>
        <v>0</v>
      </c>
    </row>
    <row r="308" spans="2:65" s="1" customFormat="1" ht="16.5" customHeight="1">
      <c r="B308" s="31"/>
      <c r="C308" s="133" t="s">
        <v>792</v>
      </c>
      <c r="D308" s="133" t="s">
        <v>187</v>
      </c>
      <c r="E308" s="134" t="s">
        <v>1187</v>
      </c>
      <c r="F308" s="135" t="s">
        <v>1186</v>
      </c>
      <c r="G308" s="136" t="s">
        <v>1188</v>
      </c>
      <c r="H308" s="137">
        <v>1</v>
      </c>
      <c r="I308" s="138"/>
      <c r="J308" s="139">
        <f>ROUND(I308*H308,2)</f>
        <v>0</v>
      </c>
      <c r="K308" s="140"/>
      <c r="L308" s="31"/>
      <c r="M308" s="141" t="s">
        <v>1</v>
      </c>
      <c r="N308" s="142" t="s">
        <v>44</v>
      </c>
      <c r="P308" s="143">
        <f>O308*H308</f>
        <v>0</v>
      </c>
      <c r="Q308" s="143">
        <v>0</v>
      </c>
      <c r="R308" s="143">
        <f>Q308*H308</f>
        <v>0</v>
      </c>
      <c r="S308" s="143">
        <v>0</v>
      </c>
      <c r="T308" s="144">
        <f>S308*H308</f>
        <v>0</v>
      </c>
      <c r="AR308" s="145" t="s">
        <v>693</v>
      </c>
      <c r="AT308" s="145" t="s">
        <v>187</v>
      </c>
      <c r="AU308" s="145" t="s">
        <v>87</v>
      </c>
      <c r="AY308" s="16" t="s">
        <v>185</v>
      </c>
      <c r="BE308" s="146">
        <f>IF(N308="základní",J308,0)</f>
        <v>0</v>
      </c>
      <c r="BF308" s="146">
        <f>IF(N308="snížená",J308,0)</f>
        <v>0</v>
      </c>
      <c r="BG308" s="146">
        <f>IF(N308="zákl. přenesená",J308,0)</f>
        <v>0</v>
      </c>
      <c r="BH308" s="146">
        <f>IF(N308="sníž. přenesená",J308,0)</f>
        <v>0</v>
      </c>
      <c r="BI308" s="146">
        <f>IF(N308="nulová",J308,0)</f>
        <v>0</v>
      </c>
      <c r="BJ308" s="16" t="s">
        <v>87</v>
      </c>
      <c r="BK308" s="146">
        <f>ROUND(I308*H308,2)</f>
        <v>0</v>
      </c>
      <c r="BL308" s="16" t="s">
        <v>693</v>
      </c>
      <c r="BM308" s="145" t="s">
        <v>1189</v>
      </c>
    </row>
    <row r="309" spans="2:65" s="12" customFormat="1" ht="10.199999999999999">
      <c r="B309" s="147"/>
      <c r="D309" s="148" t="s">
        <v>193</v>
      </c>
      <c r="E309" s="149" t="s">
        <v>1</v>
      </c>
      <c r="F309" s="150" t="s">
        <v>1190</v>
      </c>
      <c r="H309" s="149" t="s">
        <v>1</v>
      </c>
      <c r="I309" s="151"/>
      <c r="L309" s="147"/>
      <c r="M309" s="152"/>
      <c r="T309" s="153"/>
      <c r="AT309" s="149" t="s">
        <v>193</v>
      </c>
      <c r="AU309" s="149" t="s">
        <v>87</v>
      </c>
      <c r="AV309" s="12" t="s">
        <v>87</v>
      </c>
      <c r="AW309" s="12" t="s">
        <v>34</v>
      </c>
      <c r="AX309" s="12" t="s">
        <v>79</v>
      </c>
      <c r="AY309" s="149" t="s">
        <v>185</v>
      </c>
    </row>
    <row r="310" spans="2:65" s="12" customFormat="1" ht="10.199999999999999">
      <c r="B310" s="147"/>
      <c r="D310" s="148" t="s">
        <v>193</v>
      </c>
      <c r="E310" s="149" t="s">
        <v>1</v>
      </c>
      <c r="F310" s="150" t="s">
        <v>1191</v>
      </c>
      <c r="H310" s="149" t="s">
        <v>1</v>
      </c>
      <c r="I310" s="151"/>
      <c r="L310" s="147"/>
      <c r="M310" s="152"/>
      <c r="T310" s="153"/>
      <c r="AT310" s="149" t="s">
        <v>193</v>
      </c>
      <c r="AU310" s="149" t="s">
        <v>87</v>
      </c>
      <c r="AV310" s="12" t="s">
        <v>87</v>
      </c>
      <c r="AW310" s="12" t="s">
        <v>34</v>
      </c>
      <c r="AX310" s="12" t="s">
        <v>79</v>
      </c>
      <c r="AY310" s="149" t="s">
        <v>185</v>
      </c>
    </row>
    <row r="311" spans="2:65" s="12" customFormat="1" ht="10.199999999999999">
      <c r="B311" s="147"/>
      <c r="D311" s="148" t="s">
        <v>193</v>
      </c>
      <c r="E311" s="149" t="s">
        <v>1</v>
      </c>
      <c r="F311" s="150" t="s">
        <v>1192</v>
      </c>
      <c r="H311" s="149" t="s">
        <v>1</v>
      </c>
      <c r="I311" s="151"/>
      <c r="L311" s="147"/>
      <c r="M311" s="152"/>
      <c r="T311" s="153"/>
      <c r="AT311" s="149" t="s">
        <v>193</v>
      </c>
      <c r="AU311" s="149" t="s">
        <v>87</v>
      </c>
      <c r="AV311" s="12" t="s">
        <v>87</v>
      </c>
      <c r="AW311" s="12" t="s">
        <v>34</v>
      </c>
      <c r="AX311" s="12" t="s">
        <v>79</v>
      </c>
      <c r="AY311" s="149" t="s">
        <v>185</v>
      </c>
    </row>
    <row r="312" spans="2:65" s="12" customFormat="1" ht="10.199999999999999">
      <c r="B312" s="147"/>
      <c r="D312" s="148" t="s">
        <v>193</v>
      </c>
      <c r="E312" s="149" t="s">
        <v>1</v>
      </c>
      <c r="F312" s="150" t="s">
        <v>1193</v>
      </c>
      <c r="H312" s="149" t="s">
        <v>1</v>
      </c>
      <c r="I312" s="151"/>
      <c r="L312" s="147"/>
      <c r="M312" s="152"/>
      <c r="T312" s="153"/>
      <c r="AT312" s="149" t="s">
        <v>193</v>
      </c>
      <c r="AU312" s="149" t="s">
        <v>87</v>
      </c>
      <c r="AV312" s="12" t="s">
        <v>87</v>
      </c>
      <c r="AW312" s="12" t="s">
        <v>34</v>
      </c>
      <c r="AX312" s="12" t="s">
        <v>79</v>
      </c>
      <c r="AY312" s="149" t="s">
        <v>185</v>
      </c>
    </row>
    <row r="313" spans="2:65" s="12" customFormat="1" ht="10.199999999999999">
      <c r="B313" s="147"/>
      <c r="D313" s="148" t="s">
        <v>193</v>
      </c>
      <c r="E313" s="149" t="s">
        <v>1</v>
      </c>
      <c r="F313" s="150" t="s">
        <v>1194</v>
      </c>
      <c r="H313" s="149" t="s">
        <v>1</v>
      </c>
      <c r="I313" s="151"/>
      <c r="L313" s="147"/>
      <c r="M313" s="152"/>
      <c r="T313" s="153"/>
      <c r="AT313" s="149" t="s">
        <v>193</v>
      </c>
      <c r="AU313" s="149" t="s">
        <v>87</v>
      </c>
      <c r="AV313" s="12" t="s">
        <v>87</v>
      </c>
      <c r="AW313" s="12" t="s">
        <v>34</v>
      </c>
      <c r="AX313" s="12" t="s">
        <v>79</v>
      </c>
      <c r="AY313" s="149" t="s">
        <v>185</v>
      </c>
    </row>
    <row r="314" spans="2:65" s="12" customFormat="1" ht="10.199999999999999">
      <c r="B314" s="147"/>
      <c r="D314" s="148" t="s">
        <v>193</v>
      </c>
      <c r="E314" s="149" t="s">
        <v>1</v>
      </c>
      <c r="F314" s="150" t="s">
        <v>1195</v>
      </c>
      <c r="H314" s="149" t="s">
        <v>1</v>
      </c>
      <c r="I314" s="151"/>
      <c r="L314" s="147"/>
      <c r="M314" s="152"/>
      <c r="T314" s="153"/>
      <c r="AT314" s="149" t="s">
        <v>193</v>
      </c>
      <c r="AU314" s="149" t="s">
        <v>87</v>
      </c>
      <c r="AV314" s="12" t="s">
        <v>87</v>
      </c>
      <c r="AW314" s="12" t="s">
        <v>34</v>
      </c>
      <c r="AX314" s="12" t="s">
        <v>79</v>
      </c>
      <c r="AY314" s="149" t="s">
        <v>185</v>
      </c>
    </row>
    <row r="315" spans="2:65" s="12" customFormat="1" ht="10.199999999999999">
      <c r="B315" s="147"/>
      <c r="D315" s="148" t="s">
        <v>193</v>
      </c>
      <c r="E315" s="149" t="s">
        <v>1</v>
      </c>
      <c r="F315" s="150" t="s">
        <v>1196</v>
      </c>
      <c r="H315" s="149" t="s">
        <v>1</v>
      </c>
      <c r="I315" s="151"/>
      <c r="L315" s="147"/>
      <c r="M315" s="152"/>
      <c r="T315" s="153"/>
      <c r="AT315" s="149" t="s">
        <v>193</v>
      </c>
      <c r="AU315" s="149" t="s">
        <v>87</v>
      </c>
      <c r="AV315" s="12" t="s">
        <v>87</v>
      </c>
      <c r="AW315" s="12" t="s">
        <v>34</v>
      </c>
      <c r="AX315" s="12" t="s">
        <v>79</v>
      </c>
      <c r="AY315" s="149" t="s">
        <v>185</v>
      </c>
    </row>
    <row r="316" spans="2:65" s="12" customFormat="1" ht="10.199999999999999">
      <c r="B316" s="147"/>
      <c r="D316" s="148" t="s">
        <v>193</v>
      </c>
      <c r="E316" s="149" t="s">
        <v>1</v>
      </c>
      <c r="F316" s="150" t="s">
        <v>1197</v>
      </c>
      <c r="H316" s="149" t="s">
        <v>1</v>
      </c>
      <c r="I316" s="151"/>
      <c r="L316" s="147"/>
      <c r="M316" s="152"/>
      <c r="T316" s="153"/>
      <c r="AT316" s="149" t="s">
        <v>193</v>
      </c>
      <c r="AU316" s="149" t="s">
        <v>87</v>
      </c>
      <c r="AV316" s="12" t="s">
        <v>87</v>
      </c>
      <c r="AW316" s="12" t="s">
        <v>34</v>
      </c>
      <c r="AX316" s="12" t="s">
        <v>79</v>
      </c>
      <c r="AY316" s="149" t="s">
        <v>185</v>
      </c>
    </row>
    <row r="317" spans="2:65" s="12" customFormat="1" ht="10.199999999999999">
      <c r="B317" s="147"/>
      <c r="D317" s="148" t="s">
        <v>193</v>
      </c>
      <c r="E317" s="149" t="s">
        <v>1</v>
      </c>
      <c r="F317" s="150" t="s">
        <v>1198</v>
      </c>
      <c r="H317" s="149" t="s">
        <v>1</v>
      </c>
      <c r="I317" s="151"/>
      <c r="L317" s="147"/>
      <c r="M317" s="152"/>
      <c r="T317" s="153"/>
      <c r="AT317" s="149" t="s">
        <v>193</v>
      </c>
      <c r="AU317" s="149" t="s">
        <v>87</v>
      </c>
      <c r="AV317" s="12" t="s">
        <v>87</v>
      </c>
      <c r="AW317" s="12" t="s">
        <v>34</v>
      </c>
      <c r="AX317" s="12" t="s">
        <v>79</v>
      </c>
      <c r="AY317" s="149" t="s">
        <v>185</v>
      </c>
    </row>
    <row r="318" spans="2:65" s="12" customFormat="1" ht="10.199999999999999">
      <c r="B318" s="147"/>
      <c r="D318" s="148" t="s">
        <v>193</v>
      </c>
      <c r="E318" s="149" t="s">
        <v>1</v>
      </c>
      <c r="F318" s="150" t="s">
        <v>1199</v>
      </c>
      <c r="H318" s="149" t="s">
        <v>1</v>
      </c>
      <c r="I318" s="151"/>
      <c r="L318" s="147"/>
      <c r="M318" s="152"/>
      <c r="T318" s="153"/>
      <c r="AT318" s="149" t="s">
        <v>193</v>
      </c>
      <c r="AU318" s="149" t="s">
        <v>87</v>
      </c>
      <c r="AV318" s="12" t="s">
        <v>87</v>
      </c>
      <c r="AW318" s="12" t="s">
        <v>34</v>
      </c>
      <c r="AX318" s="12" t="s">
        <v>79</v>
      </c>
      <c r="AY318" s="149" t="s">
        <v>185</v>
      </c>
    </row>
    <row r="319" spans="2:65" s="12" customFormat="1" ht="10.199999999999999">
      <c r="B319" s="147"/>
      <c r="D319" s="148" t="s">
        <v>193</v>
      </c>
      <c r="E319" s="149" t="s">
        <v>1</v>
      </c>
      <c r="F319" s="150" t="s">
        <v>1200</v>
      </c>
      <c r="H319" s="149" t="s">
        <v>1</v>
      </c>
      <c r="I319" s="151"/>
      <c r="L319" s="147"/>
      <c r="M319" s="152"/>
      <c r="T319" s="153"/>
      <c r="AT319" s="149" t="s">
        <v>193</v>
      </c>
      <c r="AU319" s="149" t="s">
        <v>87</v>
      </c>
      <c r="AV319" s="12" t="s">
        <v>87</v>
      </c>
      <c r="AW319" s="12" t="s">
        <v>34</v>
      </c>
      <c r="AX319" s="12" t="s">
        <v>79</v>
      </c>
      <c r="AY319" s="149" t="s">
        <v>185</v>
      </c>
    </row>
    <row r="320" spans="2:65" s="12" customFormat="1" ht="10.199999999999999">
      <c r="B320" s="147"/>
      <c r="D320" s="148" t="s">
        <v>193</v>
      </c>
      <c r="E320" s="149" t="s">
        <v>1</v>
      </c>
      <c r="F320" s="150" t="s">
        <v>1201</v>
      </c>
      <c r="H320" s="149" t="s">
        <v>1</v>
      </c>
      <c r="I320" s="151"/>
      <c r="L320" s="147"/>
      <c r="M320" s="152"/>
      <c r="T320" s="153"/>
      <c r="AT320" s="149" t="s">
        <v>193</v>
      </c>
      <c r="AU320" s="149" t="s">
        <v>87</v>
      </c>
      <c r="AV320" s="12" t="s">
        <v>87</v>
      </c>
      <c r="AW320" s="12" t="s">
        <v>34</v>
      </c>
      <c r="AX320" s="12" t="s">
        <v>79</v>
      </c>
      <c r="AY320" s="149" t="s">
        <v>185</v>
      </c>
    </row>
    <row r="321" spans="2:51" s="13" customFormat="1" ht="10.199999999999999">
      <c r="B321" s="154"/>
      <c r="D321" s="148" t="s">
        <v>193</v>
      </c>
      <c r="E321" s="155" t="s">
        <v>1</v>
      </c>
      <c r="F321" s="156" t="s">
        <v>87</v>
      </c>
      <c r="H321" s="157">
        <v>1</v>
      </c>
      <c r="I321" s="158"/>
      <c r="L321" s="154"/>
      <c r="M321" s="188"/>
      <c r="N321" s="189"/>
      <c r="O321" s="189"/>
      <c r="P321" s="189"/>
      <c r="Q321" s="189"/>
      <c r="R321" s="189"/>
      <c r="S321" s="189"/>
      <c r="T321" s="190"/>
      <c r="AT321" s="155" t="s">
        <v>193</v>
      </c>
      <c r="AU321" s="155" t="s">
        <v>87</v>
      </c>
      <c r="AV321" s="13" t="s">
        <v>89</v>
      </c>
      <c r="AW321" s="13" t="s">
        <v>34</v>
      </c>
      <c r="AX321" s="13" t="s">
        <v>87</v>
      </c>
      <c r="AY321" s="155" t="s">
        <v>185</v>
      </c>
    </row>
    <row r="322" spans="2:51" s="1" customFormat="1" ht="6.9" customHeight="1">
      <c r="B322" s="43"/>
      <c r="C322" s="44"/>
      <c r="D322" s="44"/>
      <c r="E322" s="44"/>
      <c r="F322" s="44"/>
      <c r="G322" s="44"/>
      <c r="H322" s="44"/>
      <c r="I322" s="44"/>
      <c r="J322" s="44"/>
      <c r="K322" s="44"/>
      <c r="L322" s="31"/>
    </row>
  </sheetData>
  <sheetProtection algorithmName="SHA-512" hashValue="MFcPvw9VxA83sooo6vjsOF/ZGj46EjxzfrBtEzX6e4c+rJVHV1mh3gfEK2wR8JW0w5OtlDZQRaniznTFvVxR1g==" saltValue="FWQqQOA/FnU/qSfIiKhBRPV6pkggVAeWap8gwj5ne4lLPTct+XwKftosTq46Dyy1Oj+7YjyJnRIHMrZhFTy/+g==" spinCount="100000" sheet="1" objects="1" scenarios="1" formatColumns="0" formatRows="0" autoFilter="0"/>
  <autoFilter ref="C124:K321" xr:uid="{00000000-0009-0000-0000-000003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7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6" t="s">
        <v>98</v>
      </c>
      <c r="AZ2" s="87" t="s">
        <v>102</v>
      </c>
      <c r="BA2" s="87" t="s">
        <v>1202</v>
      </c>
      <c r="BB2" s="87" t="s">
        <v>1</v>
      </c>
      <c r="BC2" s="87" t="s">
        <v>1203</v>
      </c>
      <c r="BD2" s="87" t="s">
        <v>105</v>
      </c>
    </row>
    <row r="3" spans="2:5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56" ht="24.9" customHeight="1">
      <c r="B4" s="19"/>
      <c r="D4" s="20" t="s">
        <v>109</v>
      </c>
      <c r="L4" s="19"/>
      <c r="M4" s="88" t="s">
        <v>10</v>
      </c>
      <c r="AT4" s="16" t="s">
        <v>4</v>
      </c>
    </row>
    <row r="5" spans="2:56" ht="6.9" customHeight="1">
      <c r="B5" s="19"/>
      <c r="L5" s="19"/>
    </row>
    <row r="6" spans="2:56" ht="12" customHeight="1">
      <c r="B6" s="19"/>
      <c r="D6" s="26" t="s">
        <v>16</v>
      </c>
      <c r="L6" s="19"/>
    </row>
    <row r="7" spans="2:56" ht="16.5" customHeight="1">
      <c r="B7" s="19"/>
      <c r="E7" s="237" t="str">
        <f>'Rekapitulace stavby'!K6</f>
        <v>Revitalizace prostoru před domem služeb Bolatice</v>
      </c>
      <c r="F7" s="238"/>
      <c r="G7" s="238"/>
      <c r="H7" s="238"/>
      <c r="L7" s="19"/>
    </row>
    <row r="8" spans="2:56" s="1" customFormat="1" ht="12" customHeight="1">
      <c r="B8" s="31"/>
      <c r="D8" s="26" t="s">
        <v>122</v>
      </c>
      <c r="L8" s="31"/>
    </row>
    <row r="9" spans="2:56" s="1" customFormat="1" ht="16.5" customHeight="1">
      <c r="B9" s="31"/>
      <c r="E9" s="199" t="s">
        <v>1204</v>
      </c>
      <c r="F9" s="239"/>
      <c r="G9" s="239"/>
      <c r="H9" s="239"/>
      <c r="L9" s="31"/>
    </row>
    <row r="10" spans="2:56" s="1" customFormat="1" ht="10.199999999999999">
      <c r="B10" s="31"/>
      <c r="L10" s="31"/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23. 6. 2023</v>
      </c>
      <c r="L12" s="31"/>
    </row>
    <row r="13" spans="2:56" s="1" customFormat="1" ht="10.8" customHeight="1">
      <c r="B13" s="31"/>
      <c r="L13" s="31"/>
    </row>
    <row r="14" spans="2:5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5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56" s="1" customFormat="1" ht="6.9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0" t="str">
        <f>'Rekapitulace stavby'!E14</f>
        <v>Vyplň údaj</v>
      </c>
      <c r="F18" s="221"/>
      <c r="G18" s="221"/>
      <c r="H18" s="221"/>
      <c r="I18" s="26" t="s">
        <v>28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36</v>
      </c>
      <c r="L23" s="31"/>
    </row>
    <row r="24" spans="2:12" s="1" customFormat="1" ht="18" customHeight="1">
      <c r="B24" s="31"/>
      <c r="E24" s="24" t="s">
        <v>37</v>
      </c>
      <c r="I24" s="26" t="s">
        <v>28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9"/>
      <c r="E27" s="226" t="s">
        <v>1</v>
      </c>
      <c r="F27" s="226"/>
      <c r="G27" s="226"/>
      <c r="H27" s="226"/>
      <c r="L27" s="89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39</v>
      </c>
      <c r="J30" s="65">
        <f>ROUND(J126,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" customHeight="1">
      <c r="B33" s="31"/>
      <c r="D33" s="54" t="s">
        <v>43</v>
      </c>
      <c r="E33" s="26" t="s">
        <v>44</v>
      </c>
      <c r="F33" s="91">
        <f>ROUND((SUM(BE126:BE171)),  2)</f>
        <v>0</v>
      </c>
      <c r="I33" s="92">
        <v>0.21</v>
      </c>
      <c r="J33" s="91">
        <f>ROUND(((SUM(BE126:BE171))*I33),  2)</f>
        <v>0</v>
      </c>
      <c r="L33" s="31"/>
    </row>
    <row r="34" spans="2:12" s="1" customFormat="1" ht="14.4" customHeight="1">
      <c r="B34" s="31"/>
      <c r="E34" s="26" t="s">
        <v>45</v>
      </c>
      <c r="F34" s="91">
        <f>ROUND((SUM(BF126:BF171)),  2)</f>
        <v>0</v>
      </c>
      <c r="I34" s="92">
        <v>0.15</v>
      </c>
      <c r="J34" s="91">
        <f>ROUND(((SUM(BF126:BF171))*I34),  2)</f>
        <v>0</v>
      </c>
      <c r="L34" s="31"/>
    </row>
    <row r="35" spans="2:12" s="1" customFormat="1" ht="14.4" hidden="1" customHeight="1">
      <c r="B35" s="31"/>
      <c r="E35" s="26" t="s">
        <v>46</v>
      </c>
      <c r="F35" s="91">
        <f>ROUND((SUM(BG126:BG171)),  2)</f>
        <v>0</v>
      </c>
      <c r="I35" s="92">
        <v>0.21</v>
      </c>
      <c r="J35" s="91">
        <f>0</f>
        <v>0</v>
      </c>
      <c r="L35" s="31"/>
    </row>
    <row r="36" spans="2:12" s="1" customFormat="1" ht="14.4" hidden="1" customHeight="1">
      <c r="B36" s="31"/>
      <c r="E36" s="26" t="s">
        <v>47</v>
      </c>
      <c r="F36" s="91">
        <f>ROUND((SUM(BH126:BH171)),  2)</f>
        <v>0</v>
      </c>
      <c r="I36" s="92">
        <v>0.15</v>
      </c>
      <c r="J36" s="91">
        <f>0</f>
        <v>0</v>
      </c>
      <c r="L36" s="31"/>
    </row>
    <row r="37" spans="2:12" s="1" customFormat="1" ht="14.4" hidden="1" customHeight="1">
      <c r="B37" s="31"/>
      <c r="E37" s="26" t="s">
        <v>48</v>
      </c>
      <c r="F37" s="91">
        <f>ROUND((SUM(BI126:BI171)),  2)</f>
        <v>0</v>
      </c>
      <c r="I37" s="92">
        <v>0</v>
      </c>
      <c r="J37" s="91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3"/>
      <c r="D39" s="94" t="s">
        <v>49</v>
      </c>
      <c r="E39" s="56"/>
      <c r="F39" s="56"/>
      <c r="G39" s="95" t="s">
        <v>50</v>
      </c>
      <c r="H39" s="96" t="s">
        <v>51</v>
      </c>
      <c r="I39" s="56"/>
      <c r="J39" s="97">
        <f>SUM(J30:J37)</f>
        <v>0</v>
      </c>
      <c r="K39" s="98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54</v>
      </c>
      <c r="E61" s="33"/>
      <c r="F61" s="99" t="s">
        <v>55</v>
      </c>
      <c r="G61" s="42" t="s">
        <v>54</v>
      </c>
      <c r="H61" s="33"/>
      <c r="I61" s="33"/>
      <c r="J61" s="100" t="s">
        <v>55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54</v>
      </c>
      <c r="E76" s="33"/>
      <c r="F76" s="99" t="s">
        <v>55</v>
      </c>
      <c r="G76" s="42" t="s">
        <v>54</v>
      </c>
      <c r="H76" s="33"/>
      <c r="I76" s="33"/>
      <c r="J76" s="100" t="s">
        <v>55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157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7" t="str">
        <f>E7</f>
        <v>Revitalizace prostoru před domem služeb Bolatice</v>
      </c>
      <c r="F85" s="238"/>
      <c r="G85" s="238"/>
      <c r="H85" s="238"/>
      <c r="L85" s="31"/>
    </row>
    <row r="86" spans="2:47" s="1" customFormat="1" ht="12" customHeight="1">
      <c r="B86" s="31"/>
      <c r="C86" s="26" t="s">
        <v>122</v>
      </c>
      <c r="L86" s="31"/>
    </row>
    <row r="87" spans="2:47" s="1" customFormat="1" ht="16.5" customHeight="1">
      <c r="B87" s="31"/>
      <c r="E87" s="199" t="str">
        <f>E9</f>
        <v>SO 04 - Veřejné osvětlení</v>
      </c>
      <c r="F87" s="239"/>
      <c r="G87" s="239"/>
      <c r="H87" s="239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ul. Hlučínská, 747 23  Bolatice</v>
      </c>
      <c r="I89" s="26" t="s">
        <v>22</v>
      </c>
      <c r="J89" s="51" t="str">
        <f>IF(J12="","",J12)</f>
        <v>23. 6. 2023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>Obec Bolatice</v>
      </c>
      <c r="I91" s="26" t="s">
        <v>31</v>
      </c>
      <c r="J91" s="29" t="str">
        <f>E21</f>
        <v>Ing. Daniel Halfar</v>
      </c>
      <c r="L91" s="31"/>
    </row>
    <row r="92" spans="2:47" s="1" customFormat="1" ht="15.15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Petr Dostál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158</v>
      </c>
      <c r="D94" s="93"/>
      <c r="E94" s="93"/>
      <c r="F94" s="93"/>
      <c r="G94" s="93"/>
      <c r="H94" s="93"/>
      <c r="I94" s="93"/>
      <c r="J94" s="102" t="s">
        <v>159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3" t="s">
        <v>160</v>
      </c>
      <c r="J96" s="65">
        <f>J126</f>
        <v>0</v>
      </c>
      <c r="L96" s="31"/>
      <c r="AU96" s="16" t="s">
        <v>161</v>
      </c>
    </row>
    <row r="97" spans="2:12" s="8" customFormat="1" ht="24.9" customHeight="1">
      <c r="B97" s="104"/>
      <c r="D97" s="105" t="s">
        <v>162</v>
      </c>
      <c r="E97" s="106"/>
      <c r="F97" s="106"/>
      <c r="G97" s="106"/>
      <c r="H97" s="106"/>
      <c r="I97" s="106"/>
      <c r="J97" s="107">
        <f>J127</f>
        <v>0</v>
      </c>
      <c r="L97" s="104"/>
    </row>
    <row r="98" spans="2:12" s="9" customFormat="1" ht="19.95" customHeight="1">
      <c r="B98" s="108"/>
      <c r="D98" s="109" t="s">
        <v>163</v>
      </c>
      <c r="E98" s="110"/>
      <c r="F98" s="110"/>
      <c r="G98" s="110"/>
      <c r="H98" s="110"/>
      <c r="I98" s="110"/>
      <c r="J98" s="111">
        <f>J128</f>
        <v>0</v>
      </c>
      <c r="L98" s="108"/>
    </row>
    <row r="99" spans="2:12" s="9" customFormat="1" ht="19.95" customHeight="1">
      <c r="B99" s="108"/>
      <c r="D99" s="109" t="s">
        <v>411</v>
      </c>
      <c r="E99" s="110"/>
      <c r="F99" s="110"/>
      <c r="G99" s="110"/>
      <c r="H99" s="110"/>
      <c r="I99" s="110"/>
      <c r="J99" s="111">
        <f>J131</f>
        <v>0</v>
      </c>
      <c r="L99" s="108"/>
    </row>
    <row r="100" spans="2:12" s="9" customFormat="1" ht="19.95" customHeight="1">
      <c r="B100" s="108"/>
      <c r="D100" s="109" t="s">
        <v>164</v>
      </c>
      <c r="E100" s="110"/>
      <c r="F100" s="110"/>
      <c r="G100" s="110"/>
      <c r="H100" s="110"/>
      <c r="I100" s="110"/>
      <c r="J100" s="111">
        <f>J138</f>
        <v>0</v>
      </c>
      <c r="L100" s="108"/>
    </row>
    <row r="101" spans="2:12" s="9" customFormat="1" ht="19.95" customHeight="1">
      <c r="B101" s="108"/>
      <c r="D101" s="109" t="s">
        <v>165</v>
      </c>
      <c r="E101" s="110"/>
      <c r="F101" s="110"/>
      <c r="G101" s="110"/>
      <c r="H101" s="110"/>
      <c r="I101" s="110"/>
      <c r="J101" s="111">
        <f>J140</f>
        <v>0</v>
      </c>
      <c r="L101" s="108"/>
    </row>
    <row r="102" spans="2:12" s="8" customFormat="1" ht="24.9" customHeight="1">
      <c r="B102" s="104"/>
      <c r="D102" s="105" t="s">
        <v>168</v>
      </c>
      <c r="E102" s="106"/>
      <c r="F102" s="106"/>
      <c r="G102" s="106"/>
      <c r="H102" s="106"/>
      <c r="I102" s="106"/>
      <c r="J102" s="107">
        <f>J143</f>
        <v>0</v>
      </c>
      <c r="L102" s="104"/>
    </row>
    <row r="103" spans="2:12" s="9" customFormat="1" ht="19.95" customHeight="1">
      <c r="B103" s="108"/>
      <c r="D103" s="109" t="s">
        <v>1205</v>
      </c>
      <c r="E103" s="110"/>
      <c r="F103" s="110"/>
      <c r="G103" s="110"/>
      <c r="H103" s="110"/>
      <c r="I103" s="110"/>
      <c r="J103" s="111">
        <f>J144</f>
        <v>0</v>
      </c>
      <c r="L103" s="108"/>
    </row>
    <row r="104" spans="2:12" s="8" customFormat="1" ht="24.9" customHeight="1">
      <c r="B104" s="104"/>
      <c r="D104" s="105" t="s">
        <v>1206</v>
      </c>
      <c r="E104" s="106"/>
      <c r="F104" s="106"/>
      <c r="G104" s="106"/>
      <c r="H104" s="106"/>
      <c r="I104" s="106"/>
      <c r="J104" s="107">
        <f>J149</f>
        <v>0</v>
      </c>
      <c r="L104" s="104"/>
    </row>
    <row r="105" spans="2:12" s="9" customFormat="1" ht="19.95" customHeight="1">
      <c r="B105" s="108"/>
      <c r="D105" s="109" t="s">
        <v>1207</v>
      </c>
      <c r="E105" s="110"/>
      <c r="F105" s="110"/>
      <c r="G105" s="110"/>
      <c r="H105" s="110"/>
      <c r="I105" s="110"/>
      <c r="J105" s="111">
        <f>J150</f>
        <v>0</v>
      </c>
      <c r="L105" s="108"/>
    </row>
    <row r="106" spans="2:12" s="9" customFormat="1" ht="19.95" customHeight="1">
      <c r="B106" s="108"/>
      <c r="D106" s="109" t="s">
        <v>1208</v>
      </c>
      <c r="E106" s="110"/>
      <c r="F106" s="110"/>
      <c r="G106" s="110"/>
      <c r="H106" s="110"/>
      <c r="I106" s="110"/>
      <c r="J106" s="111">
        <f>J154</f>
        <v>0</v>
      </c>
      <c r="L106" s="108"/>
    </row>
    <row r="107" spans="2:12" s="1" customFormat="1" ht="21.75" customHeight="1">
      <c r="B107" s="31"/>
      <c r="L107" s="31"/>
    </row>
    <row r="108" spans="2:12" s="1" customFormat="1" ht="6.9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1"/>
    </row>
    <row r="112" spans="2:12" s="1" customFormat="1" ht="6.9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1"/>
    </row>
    <row r="113" spans="2:63" s="1" customFormat="1" ht="24.9" customHeight="1">
      <c r="B113" s="31"/>
      <c r="C113" s="20" t="s">
        <v>170</v>
      </c>
      <c r="L113" s="31"/>
    </row>
    <row r="114" spans="2:63" s="1" customFormat="1" ht="6.9" customHeight="1">
      <c r="B114" s="31"/>
      <c r="L114" s="31"/>
    </row>
    <row r="115" spans="2:63" s="1" customFormat="1" ht="12" customHeight="1">
      <c r="B115" s="31"/>
      <c r="C115" s="26" t="s">
        <v>16</v>
      </c>
      <c r="L115" s="31"/>
    </row>
    <row r="116" spans="2:63" s="1" customFormat="1" ht="16.5" customHeight="1">
      <c r="B116" s="31"/>
      <c r="E116" s="237" t="str">
        <f>E7</f>
        <v>Revitalizace prostoru před domem služeb Bolatice</v>
      </c>
      <c r="F116" s="238"/>
      <c r="G116" s="238"/>
      <c r="H116" s="238"/>
      <c r="L116" s="31"/>
    </row>
    <row r="117" spans="2:63" s="1" customFormat="1" ht="12" customHeight="1">
      <c r="B117" s="31"/>
      <c r="C117" s="26" t="s">
        <v>122</v>
      </c>
      <c r="L117" s="31"/>
    </row>
    <row r="118" spans="2:63" s="1" customFormat="1" ht="16.5" customHeight="1">
      <c r="B118" s="31"/>
      <c r="E118" s="199" t="str">
        <f>E9</f>
        <v>SO 04 - Veřejné osvětlení</v>
      </c>
      <c r="F118" s="239"/>
      <c r="G118" s="239"/>
      <c r="H118" s="239"/>
      <c r="L118" s="31"/>
    </row>
    <row r="119" spans="2:63" s="1" customFormat="1" ht="6.9" customHeight="1">
      <c r="B119" s="31"/>
      <c r="L119" s="31"/>
    </row>
    <row r="120" spans="2:63" s="1" customFormat="1" ht="12" customHeight="1">
      <c r="B120" s="31"/>
      <c r="C120" s="26" t="s">
        <v>20</v>
      </c>
      <c r="F120" s="24" t="str">
        <f>F12</f>
        <v>ul. Hlučínská, 747 23  Bolatice</v>
      </c>
      <c r="I120" s="26" t="s">
        <v>22</v>
      </c>
      <c r="J120" s="51" t="str">
        <f>IF(J12="","",J12)</f>
        <v>23. 6. 2023</v>
      </c>
      <c r="L120" s="31"/>
    </row>
    <row r="121" spans="2:63" s="1" customFormat="1" ht="6.9" customHeight="1">
      <c r="B121" s="31"/>
      <c r="L121" s="31"/>
    </row>
    <row r="122" spans="2:63" s="1" customFormat="1" ht="15.15" customHeight="1">
      <c r="B122" s="31"/>
      <c r="C122" s="26" t="s">
        <v>24</v>
      </c>
      <c r="F122" s="24" t="str">
        <f>E15</f>
        <v>Obec Bolatice</v>
      </c>
      <c r="I122" s="26" t="s">
        <v>31</v>
      </c>
      <c r="J122" s="29" t="str">
        <f>E21</f>
        <v>Ing. Daniel Halfar</v>
      </c>
      <c r="L122" s="31"/>
    </row>
    <row r="123" spans="2:63" s="1" customFormat="1" ht="15.15" customHeight="1">
      <c r="B123" s="31"/>
      <c r="C123" s="26" t="s">
        <v>29</v>
      </c>
      <c r="F123" s="24" t="str">
        <f>IF(E18="","",E18)</f>
        <v>Vyplň údaj</v>
      </c>
      <c r="I123" s="26" t="s">
        <v>35</v>
      </c>
      <c r="J123" s="29" t="str">
        <f>E24</f>
        <v>Petr Dostál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12"/>
      <c r="C125" s="113" t="s">
        <v>171</v>
      </c>
      <c r="D125" s="114" t="s">
        <v>64</v>
      </c>
      <c r="E125" s="114" t="s">
        <v>60</v>
      </c>
      <c r="F125" s="114" t="s">
        <v>61</v>
      </c>
      <c r="G125" s="114" t="s">
        <v>172</v>
      </c>
      <c r="H125" s="114" t="s">
        <v>173</v>
      </c>
      <c r="I125" s="114" t="s">
        <v>174</v>
      </c>
      <c r="J125" s="115" t="s">
        <v>159</v>
      </c>
      <c r="K125" s="116" t="s">
        <v>175</v>
      </c>
      <c r="L125" s="112"/>
      <c r="M125" s="58" t="s">
        <v>1</v>
      </c>
      <c r="N125" s="59" t="s">
        <v>43</v>
      </c>
      <c r="O125" s="59" t="s">
        <v>176</v>
      </c>
      <c r="P125" s="59" t="s">
        <v>177</v>
      </c>
      <c r="Q125" s="59" t="s">
        <v>178</v>
      </c>
      <c r="R125" s="59" t="s">
        <v>179</v>
      </c>
      <c r="S125" s="59" t="s">
        <v>180</v>
      </c>
      <c r="T125" s="60" t="s">
        <v>181</v>
      </c>
    </row>
    <row r="126" spans="2:63" s="1" customFormat="1" ht="22.8" customHeight="1">
      <c r="B126" s="31"/>
      <c r="C126" s="63" t="s">
        <v>182</v>
      </c>
      <c r="J126" s="117">
        <f>BK126</f>
        <v>0</v>
      </c>
      <c r="L126" s="31"/>
      <c r="M126" s="61"/>
      <c r="N126" s="52"/>
      <c r="O126" s="52"/>
      <c r="P126" s="118">
        <f>P127+P143+P149</f>
        <v>0</v>
      </c>
      <c r="Q126" s="52"/>
      <c r="R126" s="118">
        <f>R127+R143+R149</f>
        <v>2.3857079999999997</v>
      </c>
      <c r="S126" s="52"/>
      <c r="T126" s="119">
        <f>T127+T143+T149</f>
        <v>4.42</v>
      </c>
      <c r="AT126" s="16" t="s">
        <v>78</v>
      </c>
      <c r="AU126" s="16" t="s">
        <v>161</v>
      </c>
      <c r="BK126" s="120">
        <f>BK127+BK143+BK149</f>
        <v>0</v>
      </c>
    </row>
    <row r="127" spans="2:63" s="11" customFormat="1" ht="25.95" customHeight="1">
      <c r="B127" s="121"/>
      <c r="D127" s="122" t="s">
        <v>78</v>
      </c>
      <c r="E127" s="123" t="s">
        <v>183</v>
      </c>
      <c r="F127" s="123" t="s">
        <v>184</v>
      </c>
      <c r="I127" s="124"/>
      <c r="J127" s="125">
        <f>BK127</f>
        <v>0</v>
      </c>
      <c r="L127" s="121"/>
      <c r="M127" s="126"/>
      <c r="P127" s="127">
        <f>P128+P131+P138+P140</f>
        <v>0</v>
      </c>
      <c r="R127" s="127">
        <f>R128+R131+R138+R140</f>
        <v>2.3514431999999998</v>
      </c>
      <c r="T127" s="128">
        <f>T128+T131+T138+T140</f>
        <v>4.42</v>
      </c>
      <c r="AR127" s="122" t="s">
        <v>87</v>
      </c>
      <c r="AT127" s="129" t="s">
        <v>78</v>
      </c>
      <c r="AU127" s="129" t="s">
        <v>79</v>
      </c>
      <c r="AY127" s="122" t="s">
        <v>185</v>
      </c>
      <c r="BK127" s="130">
        <f>BK128+BK131+BK138+BK140</f>
        <v>0</v>
      </c>
    </row>
    <row r="128" spans="2:63" s="11" customFormat="1" ht="22.8" customHeight="1">
      <c r="B128" s="121"/>
      <c r="D128" s="122" t="s">
        <v>78</v>
      </c>
      <c r="E128" s="131" t="s">
        <v>87</v>
      </c>
      <c r="F128" s="131" t="s">
        <v>186</v>
      </c>
      <c r="I128" s="124"/>
      <c r="J128" s="132">
        <f>BK128</f>
        <v>0</v>
      </c>
      <c r="L128" s="121"/>
      <c r="M128" s="126"/>
      <c r="P128" s="127">
        <f>SUM(P129:P130)</f>
        <v>0</v>
      </c>
      <c r="R128" s="127">
        <f>SUM(R129:R130)</f>
        <v>0</v>
      </c>
      <c r="T128" s="128">
        <f>SUM(T129:T130)</f>
        <v>4.42</v>
      </c>
      <c r="AR128" s="122" t="s">
        <v>87</v>
      </c>
      <c r="AT128" s="129" t="s">
        <v>78</v>
      </c>
      <c r="AU128" s="129" t="s">
        <v>87</v>
      </c>
      <c r="AY128" s="122" t="s">
        <v>185</v>
      </c>
      <c r="BK128" s="130">
        <f>SUM(BK129:BK130)</f>
        <v>0</v>
      </c>
    </row>
    <row r="129" spans="2:65" s="1" customFormat="1" ht="24.15" customHeight="1">
      <c r="B129" s="31"/>
      <c r="C129" s="133" t="s">
        <v>87</v>
      </c>
      <c r="D129" s="133" t="s">
        <v>187</v>
      </c>
      <c r="E129" s="134" t="s">
        <v>197</v>
      </c>
      <c r="F129" s="135" t="s">
        <v>198</v>
      </c>
      <c r="G129" s="136" t="s">
        <v>190</v>
      </c>
      <c r="H129" s="137">
        <v>17</v>
      </c>
      <c r="I129" s="138"/>
      <c r="J129" s="139">
        <f>ROUND(I129*H129,2)</f>
        <v>0</v>
      </c>
      <c r="K129" s="140"/>
      <c r="L129" s="31"/>
      <c r="M129" s="141" t="s">
        <v>1</v>
      </c>
      <c r="N129" s="142" t="s">
        <v>44</v>
      </c>
      <c r="P129" s="143">
        <f>O129*H129</f>
        <v>0</v>
      </c>
      <c r="Q129" s="143">
        <v>0</v>
      </c>
      <c r="R129" s="143">
        <f>Q129*H129</f>
        <v>0</v>
      </c>
      <c r="S129" s="143">
        <v>0.26</v>
      </c>
      <c r="T129" s="144">
        <f>S129*H129</f>
        <v>4.42</v>
      </c>
      <c r="AR129" s="145" t="s">
        <v>191</v>
      </c>
      <c r="AT129" s="145" t="s">
        <v>187</v>
      </c>
      <c r="AU129" s="145" t="s">
        <v>89</v>
      </c>
      <c r="AY129" s="16" t="s">
        <v>185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6" t="s">
        <v>87</v>
      </c>
      <c r="BK129" s="146">
        <f>ROUND(I129*H129,2)</f>
        <v>0</v>
      </c>
      <c r="BL129" s="16" t="s">
        <v>191</v>
      </c>
      <c r="BM129" s="145" t="s">
        <v>1209</v>
      </c>
    </row>
    <row r="130" spans="2:65" s="13" customFormat="1" ht="10.199999999999999">
      <c r="B130" s="154"/>
      <c r="D130" s="148" t="s">
        <v>193</v>
      </c>
      <c r="E130" s="155" t="s">
        <v>1</v>
      </c>
      <c r="F130" s="156" t="s">
        <v>1210</v>
      </c>
      <c r="H130" s="157">
        <v>17</v>
      </c>
      <c r="I130" s="158"/>
      <c r="L130" s="154"/>
      <c r="M130" s="159"/>
      <c r="T130" s="160"/>
      <c r="AT130" s="155" t="s">
        <v>193</v>
      </c>
      <c r="AU130" s="155" t="s">
        <v>89</v>
      </c>
      <c r="AV130" s="13" t="s">
        <v>89</v>
      </c>
      <c r="AW130" s="13" t="s">
        <v>34</v>
      </c>
      <c r="AX130" s="13" t="s">
        <v>87</v>
      </c>
      <c r="AY130" s="155" t="s">
        <v>185</v>
      </c>
    </row>
    <row r="131" spans="2:65" s="11" customFormat="1" ht="22.8" customHeight="1">
      <c r="B131" s="121"/>
      <c r="D131" s="122" t="s">
        <v>78</v>
      </c>
      <c r="E131" s="131" t="s">
        <v>89</v>
      </c>
      <c r="F131" s="131" t="s">
        <v>505</v>
      </c>
      <c r="I131" s="124"/>
      <c r="J131" s="132">
        <f>BK131</f>
        <v>0</v>
      </c>
      <c r="L131" s="121"/>
      <c r="M131" s="126"/>
      <c r="P131" s="127">
        <f>SUM(P132:P137)</f>
        <v>0</v>
      </c>
      <c r="R131" s="127">
        <f>SUM(R132:R137)</f>
        <v>0.83470319999999987</v>
      </c>
      <c r="T131" s="128">
        <f>SUM(T132:T137)</f>
        <v>0</v>
      </c>
      <c r="AR131" s="122" t="s">
        <v>87</v>
      </c>
      <c r="AT131" s="129" t="s">
        <v>78</v>
      </c>
      <c r="AU131" s="129" t="s">
        <v>87</v>
      </c>
      <c r="AY131" s="122" t="s">
        <v>185</v>
      </c>
      <c r="BK131" s="130">
        <f>SUM(BK132:BK137)</f>
        <v>0</v>
      </c>
    </row>
    <row r="132" spans="2:65" s="1" customFormat="1" ht="16.5" customHeight="1">
      <c r="B132" s="31"/>
      <c r="C132" s="133" t="s">
        <v>89</v>
      </c>
      <c r="D132" s="133" t="s">
        <v>187</v>
      </c>
      <c r="E132" s="134" t="s">
        <v>1211</v>
      </c>
      <c r="F132" s="135" t="s">
        <v>1212</v>
      </c>
      <c r="G132" s="136" t="s">
        <v>312</v>
      </c>
      <c r="H132" s="137">
        <v>0.36</v>
      </c>
      <c r="I132" s="138"/>
      <c r="J132" s="139">
        <f>ROUND(I132*H132,2)</f>
        <v>0</v>
      </c>
      <c r="K132" s="140"/>
      <c r="L132" s="31"/>
      <c r="M132" s="141" t="s">
        <v>1</v>
      </c>
      <c r="N132" s="142" t="s">
        <v>44</v>
      </c>
      <c r="P132" s="143">
        <f>O132*H132</f>
        <v>0</v>
      </c>
      <c r="Q132" s="143">
        <v>2.3010199999999998</v>
      </c>
      <c r="R132" s="143">
        <f>Q132*H132</f>
        <v>0.82836719999999986</v>
      </c>
      <c r="S132" s="143">
        <v>0</v>
      </c>
      <c r="T132" s="144">
        <f>S132*H132</f>
        <v>0</v>
      </c>
      <c r="AR132" s="145" t="s">
        <v>191</v>
      </c>
      <c r="AT132" s="145" t="s">
        <v>187</v>
      </c>
      <c r="AU132" s="145" t="s">
        <v>89</v>
      </c>
      <c r="AY132" s="16" t="s">
        <v>185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6" t="s">
        <v>87</v>
      </c>
      <c r="BK132" s="146">
        <f>ROUND(I132*H132,2)</f>
        <v>0</v>
      </c>
      <c r="BL132" s="16" t="s">
        <v>191</v>
      </c>
      <c r="BM132" s="145" t="s">
        <v>1213</v>
      </c>
    </row>
    <row r="133" spans="2:65" s="12" customFormat="1" ht="10.199999999999999">
      <c r="B133" s="147"/>
      <c r="D133" s="148" t="s">
        <v>193</v>
      </c>
      <c r="E133" s="149" t="s">
        <v>1</v>
      </c>
      <c r="F133" s="150" t="s">
        <v>1214</v>
      </c>
      <c r="H133" s="149" t="s">
        <v>1</v>
      </c>
      <c r="I133" s="151"/>
      <c r="L133" s="147"/>
      <c r="M133" s="152"/>
      <c r="T133" s="153"/>
      <c r="AT133" s="149" t="s">
        <v>193</v>
      </c>
      <c r="AU133" s="149" t="s">
        <v>89</v>
      </c>
      <c r="AV133" s="12" t="s">
        <v>87</v>
      </c>
      <c r="AW133" s="12" t="s">
        <v>34</v>
      </c>
      <c r="AX133" s="12" t="s">
        <v>79</v>
      </c>
      <c r="AY133" s="149" t="s">
        <v>185</v>
      </c>
    </row>
    <row r="134" spans="2:65" s="13" customFormat="1" ht="10.199999999999999">
      <c r="B134" s="154"/>
      <c r="D134" s="148" t="s">
        <v>193</v>
      </c>
      <c r="E134" s="155" t="s">
        <v>1</v>
      </c>
      <c r="F134" s="156" t="s">
        <v>1215</v>
      </c>
      <c r="H134" s="157">
        <v>0.36</v>
      </c>
      <c r="I134" s="158"/>
      <c r="L134" s="154"/>
      <c r="M134" s="159"/>
      <c r="T134" s="160"/>
      <c r="AT134" s="155" t="s">
        <v>193</v>
      </c>
      <c r="AU134" s="155" t="s">
        <v>89</v>
      </c>
      <c r="AV134" s="13" t="s">
        <v>89</v>
      </c>
      <c r="AW134" s="13" t="s">
        <v>34</v>
      </c>
      <c r="AX134" s="13" t="s">
        <v>87</v>
      </c>
      <c r="AY134" s="155" t="s">
        <v>185</v>
      </c>
    </row>
    <row r="135" spans="2:65" s="1" customFormat="1" ht="16.5" customHeight="1">
      <c r="B135" s="31"/>
      <c r="C135" s="133" t="s">
        <v>105</v>
      </c>
      <c r="D135" s="133" t="s">
        <v>187</v>
      </c>
      <c r="E135" s="134" t="s">
        <v>563</v>
      </c>
      <c r="F135" s="135" t="s">
        <v>564</v>
      </c>
      <c r="G135" s="136" t="s">
        <v>190</v>
      </c>
      <c r="H135" s="137">
        <v>2.4</v>
      </c>
      <c r="I135" s="138"/>
      <c r="J135" s="139">
        <f>ROUND(I135*H135,2)</f>
        <v>0</v>
      </c>
      <c r="K135" s="140"/>
      <c r="L135" s="31"/>
      <c r="M135" s="141" t="s">
        <v>1</v>
      </c>
      <c r="N135" s="142" t="s">
        <v>44</v>
      </c>
      <c r="P135" s="143">
        <f>O135*H135</f>
        <v>0</v>
      </c>
      <c r="Q135" s="143">
        <v>2.64E-3</v>
      </c>
      <c r="R135" s="143">
        <f>Q135*H135</f>
        <v>6.3359999999999996E-3</v>
      </c>
      <c r="S135" s="143">
        <v>0</v>
      </c>
      <c r="T135" s="144">
        <f>S135*H135</f>
        <v>0</v>
      </c>
      <c r="AR135" s="145" t="s">
        <v>191</v>
      </c>
      <c r="AT135" s="145" t="s">
        <v>187</v>
      </c>
      <c r="AU135" s="145" t="s">
        <v>89</v>
      </c>
      <c r="AY135" s="16" t="s">
        <v>185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6" t="s">
        <v>87</v>
      </c>
      <c r="BK135" s="146">
        <f>ROUND(I135*H135,2)</f>
        <v>0</v>
      </c>
      <c r="BL135" s="16" t="s">
        <v>191</v>
      </c>
      <c r="BM135" s="145" t="s">
        <v>1216</v>
      </c>
    </row>
    <row r="136" spans="2:65" s="13" customFormat="1" ht="10.199999999999999">
      <c r="B136" s="154"/>
      <c r="D136" s="148" t="s">
        <v>193</v>
      </c>
      <c r="E136" s="155" t="s">
        <v>1</v>
      </c>
      <c r="F136" s="156" t="s">
        <v>1217</v>
      </c>
      <c r="H136" s="157">
        <v>2.4</v>
      </c>
      <c r="I136" s="158"/>
      <c r="L136" s="154"/>
      <c r="M136" s="159"/>
      <c r="T136" s="160"/>
      <c r="AT136" s="155" t="s">
        <v>193</v>
      </c>
      <c r="AU136" s="155" t="s">
        <v>89</v>
      </c>
      <c r="AV136" s="13" t="s">
        <v>89</v>
      </c>
      <c r="AW136" s="13" t="s">
        <v>34</v>
      </c>
      <c r="AX136" s="13" t="s">
        <v>87</v>
      </c>
      <c r="AY136" s="155" t="s">
        <v>185</v>
      </c>
    </row>
    <row r="137" spans="2:65" s="1" customFormat="1" ht="16.5" customHeight="1">
      <c r="B137" s="31"/>
      <c r="C137" s="133" t="s">
        <v>191</v>
      </c>
      <c r="D137" s="133" t="s">
        <v>187</v>
      </c>
      <c r="E137" s="134" t="s">
        <v>571</v>
      </c>
      <c r="F137" s="135" t="s">
        <v>572</v>
      </c>
      <c r="G137" s="136" t="s">
        <v>190</v>
      </c>
      <c r="H137" s="137">
        <v>2.4</v>
      </c>
      <c r="I137" s="138"/>
      <c r="J137" s="139">
        <f>ROUND(I137*H137,2)</f>
        <v>0</v>
      </c>
      <c r="K137" s="140"/>
      <c r="L137" s="31"/>
      <c r="M137" s="141" t="s">
        <v>1</v>
      </c>
      <c r="N137" s="142" t="s">
        <v>44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191</v>
      </c>
      <c r="AT137" s="145" t="s">
        <v>187</v>
      </c>
      <c r="AU137" s="145" t="s">
        <v>89</v>
      </c>
      <c r="AY137" s="16" t="s">
        <v>185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6" t="s">
        <v>87</v>
      </c>
      <c r="BK137" s="146">
        <f>ROUND(I137*H137,2)</f>
        <v>0</v>
      </c>
      <c r="BL137" s="16" t="s">
        <v>191</v>
      </c>
      <c r="BM137" s="145" t="s">
        <v>1218</v>
      </c>
    </row>
    <row r="138" spans="2:65" s="11" customFormat="1" ht="22.8" customHeight="1">
      <c r="B138" s="121"/>
      <c r="D138" s="122" t="s">
        <v>78</v>
      </c>
      <c r="E138" s="131" t="s">
        <v>209</v>
      </c>
      <c r="F138" s="131" t="s">
        <v>225</v>
      </c>
      <c r="I138" s="124"/>
      <c r="J138" s="132">
        <f>BK138</f>
        <v>0</v>
      </c>
      <c r="L138" s="121"/>
      <c r="M138" s="126"/>
      <c r="P138" s="127">
        <f>P139</f>
        <v>0</v>
      </c>
      <c r="R138" s="127">
        <f>R139</f>
        <v>1.51674</v>
      </c>
      <c r="T138" s="128">
        <f>T139</f>
        <v>0</v>
      </c>
      <c r="AR138" s="122" t="s">
        <v>87</v>
      </c>
      <c r="AT138" s="129" t="s">
        <v>78</v>
      </c>
      <c r="AU138" s="129" t="s">
        <v>87</v>
      </c>
      <c r="AY138" s="122" t="s">
        <v>185</v>
      </c>
      <c r="BK138" s="130">
        <f>BK139</f>
        <v>0</v>
      </c>
    </row>
    <row r="139" spans="2:65" s="1" customFormat="1" ht="24.15" customHeight="1">
      <c r="B139" s="31"/>
      <c r="C139" s="133" t="s">
        <v>209</v>
      </c>
      <c r="D139" s="133" t="s">
        <v>187</v>
      </c>
      <c r="E139" s="134" t="s">
        <v>1219</v>
      </c>
      <c r="F139" s="135" t="s">
        <v>1220</v>
      </c>
      <c r="G139" s="136" t="s">
        <v>190</v>
      </c>
      <c r="H139" s="137">
        <v>17</v>
      </c>
      <c r="I139" s="138"/>
      <c r="J139" s="139">
        <f>ROUND(I139*H139,2)</f>
        <v>0</v>
      </c>
      <c r="K139" s="140"/>
      <c r="L139" s="31"/>
      <c r="M139" s="141" t="s">
        <v>1</v>
      </c>
      <c r="N139" s="142" t="s">
        <v>44</v>
      </c>
      <c r="P139" s="143">
        <f>O139*H139</f>
        <v>0</v>
      </c>
      <c r="Q139" s="143">
        <v>8.9219999999999994E-2</v>
      </c>
      <c r="R139" s="143">
        <f>Q139*H139</f>
        <v>1.51674</v>
      </c>
      <c r="S139" s="143">
        <v>0</v>
      </c>
      <c r="T139" s="144">
        <f>S139*H139</f>
        <v>0</v>
      </c>
      <c r="AR139" s="145" t="s">
        <v>191</v>
      </c>
      <c r="AT139" s="145" t="s">
        <v>187</v>
      </c>
      <c r="AU139" s="145" t="s">
        <v>89</v>
      </c>
      <c r="AY139" s="16" t="s">
        <v>185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6" t="s">
        <v>87</v>
      </c>
      <c r="BK139" s="146">
        <f>ROUND(I139*H139,2)</f>
        <v>0</v>
      </c>
      <c r="BL139" s="16" t="s">
        <v>191</v>
      </c>
      <c r="BM139" s="145" t="s">
        <v>1221</v>
      </c>
    </row>
    <row r="140" spans="2:65" s="11" customFormat="1" ht="22.8" customHeight="1">
      <c r="B140" s="121"/>
      <c r="D140" s="122" t="s">
        <v>78</v>
      </c>
      <c r="E140" s="131" t="s">
        <v>230</v>
      </c>
      <c r="F140" s="131" t="s">
        <v>279</v>
      </c>
      <c r="I140" s="124"/>
      <c r="J140" s="132">
        <f>BK140</f>
        <v>0</v>
      </c>
      <c r="L140" s="121"/>
      <c r="M140" s="126"/>
      <c r="P140" s="127">
        <f>SUM(P141:P142)</f>
        <v>0</v>
      </c>
      <c r="R140" s="127">
        <f>SUM(R141:R142)</f>
        <v>0</v>
      </c>
      <c r="T140" s="128">
        <f>SUM(T141:T142)</f>
        <v>0</v>
      </c>
      <c r="AR140" s="122" t="s">
        <v>87</v>
      </c>
      <c r="AT140" s="129" t="s">
        <v>78</v>
      </c>
      <c r="AU140" s="129" t="s">
        <v>87</v>
      </c>
      <c r="AY140" s="122" t="s">
        <v>185</v>
      </c>
      <c r="BK140" s="130">
        <f>SUM(BK141:BK142)</f>
        <v>0</v>
      </c>
    </row>
    <row r="141" spans="2:65" s="1" customFormat="1" ht="24.15" customHeight="1">
      <c r="B141" s="31"/>
      <c r="C141" s="133" t="s">
        <v>215</v>
      </c>
      <c r="D141" s="133" t="s">
        <v>187</v>
      </c>
      <c r="E141" s="134" t="s">
        <v>1222</v>
      </c>
      <c r="F141" s="135" t="s">
        <v>1223</v>
      </c>
      <c r="G141" s="136" t="s">
        <v>190</v>
      </c>
      <c r="H141" s="137">
        <v>17</v>
      </c>
      <c r="I141" s="138"/>
      <c r="J141" s="139">
        <f>ROUND(I141*H141,2)</f>
        <v>0</v>
      </c>
      <c r="K141" s="140"/>
      <c r="L141" s="31"/>
      <c r="M141" s="141" t="s">
        <v>1</v>
      </c>
      <c r="N141" s="142" t="s">
        <v>44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191</v>
      </c>
      <c r="AT141" s="145" t="s">
        <v>187</v>
      </c>
      <c r="AU141" s="145" t="s">
        <v>89</v>
      </c>
      <c r="AY141" s="16" t="s">
        <v>185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6" t="s">
        <v>87</v>
      </c>
      <c r="BK141" s="146">
        <f>ROUND(I141*H141,2)</f>
        <v>0</v>
      </c>
      <c r="BL141" s="16" t="s">
        <v>191</v>
      </c>
      <c r="BM141" s="145" t="s">
        <v>1224</v>
      </c>
    </row>
    <row r="142" spans="2:65" s="13" customFormat="1" ht="10.199999999999999">
      <c r="B142" s="154"/>
      <c r="D142" s="148" t="s">
        <v>193</v>
      </c>
      <c r="E142" s="155" t="s">
        <v>1</v>
      </c>
      <c r="F142" s="156" t="s">
        <v>1210</v>
      </c>
      <c r="H142" s="157">
        <v>17</v>
      </c>
      <c r="I142" s="158"/>
      <c r="L142" s="154"/>
      <c r="M142" s="159"/>
      <c r="T142" s="160"/>
      <c r="AT142" s="155" t="s">
        <v>193</v>
      </c>
      <c r="AU142" s="155" t="s">
        <v>89</v>
      </c>
      <c r="AV142" s="13" t="s">
        <v>89</v>
      </c>
      <c r="AW142" s="13" t="s">
        <v>34</v>
      </c>
      <c r="AX142" s="13" t="s">
        <v>87</v>
      </c>
      <c r="AY142" s="155" t="s">
        <v>185</v>
      </c>
    </row>
    <row r="143" spans="2:65" s="11" customFormat="1" ht="25.95" customHeight="1">
      <c r="B143" s="121"/>
      <c r="D143" s="122" t="s">
        <v>78</v>
      </c>
      <c r="E143" s="123" t="s">
        <v>350</v>
      </c>
      <c r="F143" s="123" t="s">
        <v>351</v>
      </c>
      <c r="I143" s="124"/>
      <c r="J143" s="125">
        <f>BK143</f>
        <v>0</v>
      </c>
      <c r="L143" s="121"/>
      <c r="M143" s="126"/>
      <c r="P143" s="127">
        <f>P144</f>
        <v>0</v>
      </c>
      <c r="R143" s="127">
        <f>R144</f>
        <v>7.9350000000000011E-3</v>
      </c>
      <c r="T143" s="128">
        <f>T144</f>
        <v>0</v>
      </c>
      <c r="AR143" s="122" t="s">
        <v>89</v>
      </c>
      <c r="AT143" s="129" t="s">
        <v>78</v>
      </c>
      <c r="AU143" s="129" t="s">
        <v>79</v>
      </c>
      <c r="AY143" s="122" t="s">
        <v>185</v>
      </c>
      <c r="BK143" s="130">
        <f>BK144</f>
        <v>0</v>
      </c>
    </row>
    <row r="144" spans="2:65" s="11" customFormat="1" ht="22.8" customHeight="1">
      <c r="B144" s="121"/>
      <c r="D144" s="122" t="s">
        <v>78</v>
      </c>
      <c r="E144" s="131" t="s">
        <v>1225</v>
      </c>
      <c r="F144" s="131" t="s">
        <v>1226</v>
      </c>
      <c r="I144" s="124"/>
      <c r="J144" s="132">
        <f>BK144</f>
        <v>0</v>
      </c>
      <c r="L144" s="121"/>
      <c r="M144" s="126"/>
      <c r="P144" s="127">
        <f>SUM(P145:P148)</f>
        <v>0</v>
      </c>
      <c r="R144" s="127">
        <f>SUM(R145:R148)</f>
        <v>7.9350000000000011E-3</v>
      </c>
      <c r="T144" s="128">
        <f>SUM(T145:T148)</f>
        <v>0</v>
      </c>
      <c r="AR144" s="122" t="s">
        <v>89</v>
      </c>
      <c r="AT144" s="129" t="s">
        <v>78</v>
      </c>
      <c r="AU144" s="129" t="s">
        <v>87</v>
      </c>
      <c r="AY144" s="122" t="s">
        <v>185</v>
      </c>
      <c r="BK144" s="130">
        <f>SUM(BK145:BK148)</f>
        <v>0</v>
      </c>
    </row>
    <row r="145" spans="2:65" s="1" customFormat="1" ht="24.15" customHeight="1">
      <c r="B145" s="31"/>
      <c r="C145" s="133" t="s">
        <v>220</v>
      </c>
      <c r="D145" s="133" t="s">
        <v>187</v>
      </c>
      <c r="E145" s="134" t="s">
        <v>1227</v>
      </c>
      <c r="F145" s="135" t="s">
        <v>1228</v>
      </c>
      <c r="G145" s="136" t="s">
        <v>212</v>
      </c>
      <c r="H145" s="137">
        <v>30</v>
      </c>
      <c r="I145" s="138"/>
      <c r="J145" s="139">
        <f>ROUND(I145*H145,2)</f>
        <v>0</v>
      </c>
      <c r="K145" s="140"/>
      <c r="L145" s="31"/>
      <c r="M145" s="141" t="s">
        <v>1</v>
      </c>
      <c r="N145" s="142" t="s">
        <v>44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264</v>
      </c>
      <c r="AT145" s="145" t="s">
        <v>187</v>
      </c>
      <c r="AU145" s="145" t="s">
        <v>89</v>
      </c>
      <c r="AY145" s="16" t="s">
        <v>185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6" t="s">
        <v>87</v>
      </c>
      <c r="BK145" s="146">
        <f>ROUND(I145*H145,2)</f>
        <v>0</v>
      </c>
      <c r="BL145" s="16" t="s">
        <v>264</v>
      </c>
      <c r="BM145" s="145" t="s">
        <v>1229</v>
      </c>
    </row>
    <row r="146" spans="2:65" s="1" customFormat="1" ht="24.15" customHeight="1">
      <c r="B146" s="31"/>
      <c r="C146" s="161" t="s">
        <v>226</v>
      </c>
      <c r="D146" s="161" t="s">
        <v>247</v>
      </c>
      <c r="E146" s="162" t="s">
        <v>1230</v>
      </c>
      <c r="F146" s="163" t="s">
        <v>1231</v>
      </c>
      <c r="G146" s="164" t="s">
        <v>212</v>
      </c>
      <c r="H146" s="165">
        <v>34.5</v>
      </c>
      <c r="I146" s="166"/>
      <c r="J146" s="167">
        <f>ROUND(I146*H146,2)</f>
        <v>0</v>
      </c>
      <c r="K146" s="168"/>
      <c r="L146" s="169"/>
      <c r="M146" s="170" t="s">
        <v>1</v>
      </c>
      <c r="N146" s="171" t="s">
        <v>44</v>
      </c>
      <c r="P146" s="143">
        <f>O146*H146</f>
        <v>0</v>
      </c>
      <c r="Q146" s="143">
        <v>2.3000000000000001E-4</v>
      </c>
      <c r="R146" s="143">
        <f>Q146*H146</f>
        <v>7.9350000000000011E-3</v>
      </c>
      <c r="S146" s="143">
        <v>0</v>
      </c>
      <c r="T146" s="144">
        <f>S146*H146</f>
        <v>0</v>
      </c>
      <c r="AR146" s="145" t="s">
        <v>354</v>
      </c>
      <c r="AT146" s="145" t="s">
        <v>247</v>
      </c>
      <c r="AU146" s="145" t="s">
        <v>89</v>
      </c>
      <c r="AY146" s="16" t="s">
        <v>185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6" t="s">
        <v>87</v>
      </c>
      <c r="BK146" s="146">
        <f>ROUND(I146*H146,2)</f>
        <v>0</v>
      </c>
      <c r="BL146" s="16" t="s">
        <v>264</v>
      </c>
      <c r="BM146" s="145" t="s">
        <v>1232</v>
      </c>
    </row>
    <row r="147" spans="2:65" s="1" customFormat="1" ht="19.2">
      <c r="B147" s="31"/>
      <c r="D147" s="148" t="s">
        <v>296</v>
      </c>
      <c r="F147" s="172" t="s">
        <v>1233</v>
      </c>
      <c r="I147" s="173"/>
      <c r="L147" s="31"/>
      <c r="M147" s="174"/>
      <c r="T147" s="55"/>
      <c r="AT147" s="16" t="s">
        <v>296</v>
      </c>
      <c r="AU147" s="16" t="s">
        <v>89</v>
      </c>
    </row>
    <row r="148" spans="2:65" s="13" customFormat="1" ht="10.199999999999999">
      <c r="B148" s="154"/>
      <c r="D148" s="148" t="s">
        <v>193</v>
      </c>
      <c r="F148" s="156" t="s">
        <v>1234</v>
      </c>
      <c r="H148" s="157">
        <v>34.5</v>
      </c>
      <c r="I148" s="158"/>
      <c r="L148" s="154"/>
      <c r="M148" s="159"/>
      <c r="T148" s="160"/>
      <c r="AT148" s="155" t="s">
        <v>193</v>
      </c>
      <c r="AU148" s="155" t="s">
        <v>89</v>
      </c>
      <c r="AV148" s="13" t="s">
        <v>89</v>
      </c>
      <c r="AW148" s="13" t="s">
        <v>4</v>
      </c>
      <c r="AX148" s="13" t="s">
        <v>87</v>
      </c>
      <c r="AY148" s="155" t="s">
        <v>185</v>
      </c>
    </row>
    <row r="149" spans="2:65" s="11" customFormat="1" ht="25.95" customHeight="1">
      <c r="B149" s="121"/>
      <c r="D149" s="122" t="s">
        <v>78</v>
      </c>
      <c r="E149" s="123" t="s">
        <v>247</v>
      </c>
      <c r="F149" s="123" t="s">
        <v>1235</v>
      </c>
      <c r="I149" s="124"/>
      <c r="J149" s="125">
        <f>BK149</f>
        <v>0</v>
      </c>
      <c r="L149" s="121"/>
      <c r="M149" s="126"/>
      <c r="P149" s="127">
        <f>P150+P154</f>
        <v>0</v>
      </c>
      <c r="R149" s="127">
        <f>R150+R154</f>
        <v>2.63298E-2</v>
      </c>
      <c r="T149" s="128">
        <f>T150+T154</f>
        <v>0</v>
      </c>
      <c r="AR149" s="122" t="s">
        <v>105</v>
      </c>
      <c r="AT149" s="129" t="s">
        <v>78</v>
      </c>
      <c r="AU149" s="129" t="s">
        <v>79</v>
      </c>
      <c r="AY149" s="122" t="s">
        <v>185</v>
      </c>
      <c r="BK149" s="130">
        <f>BK150+BK154</f>
        <v>0</v>
      </c>
    </row>
    <row r="150" spans="2:65" s="11" customFormat="1" ht="22.8" customHeight="1">
      <c r="B150" s="121"/>
      <c r="D150" s="122" t="s">
        <v>78</v>
      </c>
      <c r="E150" s="131" t="s">
        <v>1236</v>
      </c>
      <c r="F150" s="131" t="s">
        <v>1237</v>
      </c>
      <c r="I150" s="124"/>
      <c r="J150" s="132">
        <f>BK150</f>
        <v>0</v>
      </c>
      <c r="L150" s="121"/>
      <c r="M150" s="126"/>
      <c r="P150" s="127">
        <f>SUM(P151:P153)</f>
        <v>0</v>
      </c>
      <c r="R150" s="127">
        <f>SUM(R151:R153)</f>
        <v>0</v>
      </c>
      <c r="T150" s="128">
        <f>SUM(T151:T153)</f>
        <v>0</v>
      </c>
      <c r="AR150" s="122" t="s">
        <v>105</v>
      </c>
      <c r="AT150" s="129" t="s">
        <v>78</v>
      </c>
      <c r="AU150" s="129" t="s">
        <v>87</v>
      </c>
      <c r="AY150" s="122" t="s">
        <v>185</v>
      </c>
      <c r="BK150" s="130">
        <f>SUM(BK151:BK153)</f>
        <v>0</v>
      </c>
    </row>
    <row r="151" spans="2:65" s="1" customFormat="1" ht="37.799999999999997" customHeight="1">
      <c r="B151" s="31"/>
      <c r="C151" s="133" t="s">
        <v>230</v>
      </c>
      <c r="D151" s="133" t="s">
        <v>187</v>
      </c>
      <c r="E151" s="134" t="s">
        <v>1238</v>
      </c>
      <c r="F151" s="135" t="s">
        <v>1239</v>
      </c>
      <c r="G151" s="136" t="s">
        <v>418</v>
      </c>
      <c r="H151" s="137">
        <v>1</v>
      </c>
      <c r="I151" s="138"/>
      <c r="J151" s="139">
        <f>ROUND(I151*H151,2)</f>
        <v>0</v>
      </c>
      <c r="K151" s="140"/>
      <c r="L151" s="31"/>
      <c r="M151" s="141" t="s">
        <v>1</v>
      </c>
      <c r="N151" s="142" t="s">
        <v>44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693</v>
      </c>
      <c r="AT151" s="145" t="s">
        <v>187</v>
      </c>
      <c r="AU151" s="145" t="s">
        <v>89</v>
      </c>
      <c r="AY151" s="16" t="s">
        <v>185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6" t="s">
        <v>87</v>
      </c>
      <c r="BK151" s="146">
        <f>ROUND(I151*H151,2)</f>
        <v>0</v>
      </c>
      <c r="BL151" s="16" t="s">
        <v>693</v>
      </c>
      <c r="BM151" s="145" t="s">
        <v>1240</v>
      </c>
    </row>
    <row r="152" spans="2:65" s="1" customFormat="1" ht="24.15" customHeight="1">
      <c r="B152" s="31"/>
      <c r="C152" s="161" t="s">
        <v>235</v>
      </c>
      <c r="D152" s="161" t="s">
        <v>247</v>
      </c>
      <c r="E152" s="162" t="s">
        <v>1241</v>
      </c>
      <c r="F152" s="163" t="s">
        <v>1242</v>
      </c>
      <c r="G152" s="164" t="s">
        <v>418</v>
      </c>
      <c r="H152" s="165">
        <v>1</v>
      </c>
      <c r="I152" s="166"/>
      <c r="J152" s="167">
        <f>ROUND(I152*H152,2)</f>
        <v>0</v>
      </c>
      <c r="K152" s="168"/>
      <c r="L152" s="169"/>
      <c r="M152" s="170" t="s">
        <v>1</v>
      </c>
      <c r="N152" s="171" t="s">
        <v>44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1243</v>
      </c>
      <c r="AT152" s="145" t="s">
        <v>247</v>
      </c>
      <c r="AU152" s="145" t="s">
        <v>89</v>
      </c>
      <c r="AY152" s="16" t="s">
        <v>185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6" t="s">
        <v>87</v>
      </c>
      <c r="BK152" s="146">
        <f>ROUND(I152*H152,2)</f>
        <v>0</v>
      </c>
      <c r="BL152" s="16" t="s">
        <v>693</v>
      </c>
      <c r="BM152" s="145" t="s">
        <v>1244</v>
      </c>
    </row>
    <row r="153" spans="2:65" s="1" customFormat="1" ht="33" customHeight="1">
      <c r="B153" s="31"/>
      <c r="C153" s="133" t="s">
        <v>240</v>
      </c>
      <c r="D153" s="133" t="s">
        <v>187</v>
      </c>
      <c r="E153" s="134" t="s">
        <v>1245</v>
      </c>
      <c r="F153" s="135" t="s">
        <v>1246</v>
      </c>
      <c r="G153" s="136" t="s">
        <v>418</v>
      </c>
      <c r="H153" s="137">
        <v>1</v>
      </c>
      <c r="I153" s="138"/>
      <c r="J153" s="139">
        <f>ROUND(I153*H153,2)</f>
        <v>0</v>
      </c>
      <c r="K153" s="140"/>
      <c r="L153" s="31"/>
      <c r="M153" s="141" t="s">
        <v>1</v>
      </c>
      <c r="N153" s="142" t="s">
        <v>44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693</v>
      </c>
      <c r="AT153" s="145" t="s">
        <v>187</v>
      </c>
      <c r="AU153" s="145" t="s">
        <v>89</v>
      </c>
      <c r="AY153" s="16" t="s">
        <v>185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6" t="s">
        <v>87</v>
      </c>
      <c r="BK153" s="146">
        <f>ROUND(I153*H153,2)</f>
        <v>0</v>
      </c>
      <c r="BL153" s="16" t="s">
        <v>693</v>
      </c>
      <c r="BM153" s="145" t="s">
        <v>1247</v>
      </c>
    </row>
    <row r="154" spans="2:65" s="11" customFormat="1" ht="22.8" customHeight="1">
      <c r="B154" s="121"/>
      <c r="D154" s="122" t="s">
        <v>78</v>
      </c>
      <c r="E154" s="131" t="s">
        <v>1248</v>
      </c>
      <c r="F154" s="131" t="s">
        <v>1249</v>
      </c>
      <c r="I154" s="124"/>
      <c r="J154" s="132">
        <f>BK154</f>
        <v>0</v>
      </c>
      <c r="L154" s="121"/>
      <c r="M154" s="126"/>
      <c r="P154" s="127">
        <f>SUM(P155:P171)</f>
        <v>0</v>
      </c>
      <c r="R154" s="127">
        <f>SUM(R155:R171)</f>
        <v>2.63298E-2</v>
      </c>
      <c r="T154" s="128">
        <f>SUM(T155:T171)</f>
        <v>0</v>
      </c>
      <c r="AR154" s="122" t="s">
        <v>105</v>
      </c>
      <c r="AT154" s="129" t="s">
        <v>78</v>
      </c>
      <c r="AU154" s="129" t="s">
        <v>87</v>
      </c>
      <c r="AY154" s="122" t="s">
        <v>185</v>
      </c>
      <c r="BK154" s="130">
        <f>SUM(BK155:BK171)</f>
        <v>0</v>
      </c>
    </row>
    <row r="155" spans="2:65" s="1" customFormat="1" ht="24.15" customHeight="1">
      <c r="B155" s="31"/>
      <c r="C155" s="133" t="s">
        <v>246</v>
      </c>
      <c r="D155" s="133" t="s">
        <v>187</v>
      </c>
      <c r="E155" s="134" t="s">
        <v>1250</v>
      </c>
      <c r="F155" s="135" t="s">
        <v>1251</v>
      </c>
      <c r="G155" s="136" t="s">
        <v>312</v>
      </c>
      <c r="H155" s="137">
        <v>1</v>
      </c>
      <c r="I155" s="138"/>
      <c r="J155" s="139">
        <f>ROUND(I155*H155,2)</f>
        <v>0</v>
      </c>
      <c r="K155" s="140"/>
      <c r="L155" s="31"/>
      <c r="M155" s="141" t="s">
        <v>1</v>
      </c>
      <c r="N155" s="142" t="s">
        <v>44</v>
      </c>
      <c r="P155" s="143">
        <f>O155*H155</f>
        <v>0</v>
      </c>
      <c r="Q155" s="143">
        <v>0</v>
      </c>
      <c r="R155" s="143">
        <f>Q155*H155</f>
        <v>0</v>
      </c>
      <c r="S155" s="143">
        <v>0</v>
      </c>
      <c r="T155" s="144">
        <f>S155*H155</f>
        <v>0</v>
      </c>
      <c r="AR155" s="145" t="s">
        <v>693</v>
      </c>
      <c r="AT155" s="145" t="s">
        <v>187</v>
      </c>
      <c r="AU155" s="145" t="s">
        <v>89</v>
      </c>
      <c r="AY155" s="16" t="s">
        <v>185</v>
      </c>
      <c r="BE155" s="146">
        <f>IF(N155="základní",J155,0)</f>
        <v>0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6" t="s">
        <v>87</v>
      </c>
      <c r="BK155" s="146">
        <f>ROUND(I155*H155,2)</f>
        <v>0</v>
      </c>
      <c r="BL155" s="16" t="s">
        <v>693</v>
      </c>
      <c r="BM155" s="145" t="s">
        <v>1252</v>
      </c>
    </row>
    <row r="156" spans="2:65" s="13" customFormat="1" ht="10.199999999999999">
      <c r="B156" s="154"/>
      <c r="D156" s="148" t="s">
        <v>193</v>
      </c>
      <c r="E156" s="155" t="s">
        <v>1</v>
      </c>
      <c r="F156" s="156" t="s">
        <v>1253</v>
      </c>
      <c r="H156" s="157">
        <v>1</v>
      </c>
      <c r="I156" s="158"/>
      <c r="L156" s="154"/>
      <c r="M156" s="159"/>
      <c r="T156" s="160"/>
      <c r="AT156" s="155" t="s">
        <v>193</v>
      </c>
      <c r="AU156" s="155" t="s">
        <v>89</v>
      </c>
      <c r="AV156" s="13" t="s">
        <v>89</v>
      </c>
      <c r="AW156" s="13" t="s">
        <v>34</v>
      </c>
      <c r="AX156" s="13" t="s">
        <v>87</v>
      </c>
      <c r="AY156" s="155" t="s">
        <v>185</v>
      </c>
    </row>
    <row r="157" spans="2:65" s="1" customFormat="1" ht="24.15" customHeight="1">
      <c r="B157" s="31"/>
      <c r="C157" s="133" t="s">
        <v>252</v>
      </c>
      <c r="D157" s="133" t="s">
        <v>187</v>
      </c>
      <c r="E157" s="134" t="s">
        <v>1254</v>
      </c>
      <c r="F157" s="135" t="s">
        <v>1255</v>
      </c>
      <c r="G157" s="136" t="s">
        <v>212</v>
      </c>
      <c r="H157" s="137">
        <v>23.939</v>
      </c>
      <c r="I157" s="138"/>
      <c r="J157" s="139">
        <f>ROUND(I157*H157,2)</f>
        <v>0</v>
      </c>
      <c r="K157" s="140"/>
      <c r="L157" s="31"/>
      <c r="M157" s="141" t="s">
        <v>1</v>
      </c>
      <c r="N157" s="142" t="s">
        <v>44</v>
      </c>
      <c r="P157" s="143">
        <f>O157*H157</f>
        <v>0</v>
      </c>
      <c r="Q157" s="143">
        <v>0</v>
      </c>
      <c r="R157" s="143">
        <f>Q157*H157</f>
        <v>0</v>
      </c>
      <c r="S157" s="143">
        <v>0</v>
      </c>
      <c r="T157" s="144">
        <f>S157*H157</f>
        <v>0</v>
      </c>
      <c r="AR157" s="145" t="s">
        <v>693</v>
      </c>
      <c r="AT157" s="145" t="s">
        <v>187</v>
      </c>
      <c r="AU157" s="145" t="s">
        <v>89</v>
      </c>
      <c r="AY157" s="16" t="s">
        <v>185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6" t="s">
        <v>87</v>
      </c>
      <c r="BK157" s="146">
        <f>ROUND(I157*H157,2)</f>
        <v>0</v>
      </c>
      <c r="BL157" s="16" t="s">
        <v>693</v>
      </c>
      <c r="BM157" s="145" t="s">
        <v>1256</v>
      </c>
    </row>
    <row r="158" spans="2:65" s="12" customFormat="1" ht="10.199999999999999">
      <c r="B158" s="147"/>
      <c r="D158" s="148" t="s">
        <v>193</v>
      </c>
      <c r="E158" s="149" t="s">
        <v>1</v>
      </c>
      <c r="F158" s="150" t="s">
        <v>194</v>
      </c>
      <c r="H158" s="149" t="s">
        <v>1</v>
      </c>
      <c r="I158" s="151"/>
      <c r="L158" s="147"/>
      <c r="M158" s="152"/>
      <c r="T158" s="153"/>
      <c r="AT158" s="149" t="s">
        <v>193</v>
      </c>
      <c r="AU158" s="149" t="s">
        <v>89</v>
      </c>
      <c r="AV158" s="12" t="s">
        <v>87</v>
      </c>
      <c r="AW158" s="12" t="s">
        <v>34</v>
      </c>
      <c r="AX158" s="12" t="s">
        <v>79</v>
      </c>
      <c r="AY158" s="149" t="s">
        <v>185</v>
      </c>
    </row>
    <row r="159" spans="2:65" s="12" customFormat="1" ht="10.199999999999999">
      <c r="B159" s="147"/>
      <c r="D159" s="148" t="s">
        <v>193</v>
      </c>
      <c r="E159" s="149" t="s">
        <v>1</v>
      </c>
      <c r="F159" s="150" t="s">
        <v>1257</v>
      </c>
      <c r="H159" s="149" t="s">
        <v>1</v>
      </c>
      <c r="I159" s="151"/>
      <c r="L159" s="147"/>
      <c r="M159" s="152"/>
      <c r="T159" s="153"/>
      <c r="AT159" s="149" t="s">
        <v>193</v>
      </c>
      <c r="AU159" s="149" t="s">
        <v>89</v>
      </c>
      <c r="AV159" s="12" t="s">
        <v>87</v>
      </c>
      <c r="AW159" s="12" t="s">
        <v>34</v>
      </c>
      <c r="AX159" s="12" t="s">
        <v>79</v>
      </c>
      <c r="AY159" s="149" t="s">
        <v>185</v>
      </c>
    </row>
    <row r="160" spans="2:65" s="13" customFormat="1" ht="10.199999999999999">
      <c r="B160" s="154"/>
      <c r="D160" s="148" t="s">
        <v>193</v>
      </c>
      <c r="E160" s="155" t="s">
        <v>1</v>
      </c>
      <c r="F160" s="156" t="s">
        <v>102</v>
      </c>
      <c r="H160" s="157">
        <v>23.939</v>
      </c>
      <c r="I160" s="158"/>
      <c r="L160" s="154"/>
      <c r="M160" s="159"/>
      <c r="T160" s="160"/>
      <c r="AT160" s="155" t="s">
        <v>193</v>
      </c>
      <c r="AU160" s="155" t="s">
        <v>89</v>
      </c>
      <c r="AV160" s="13" t="s">
        <v>89</v>
      </c>
      <c r="AW160" s="13" t="s">
        <v>34</v>
      </c>
      <c r="AX160" s="13" t="s">
        <v>87</v>
      </c>
      <c r="AY160" s="155" t="s">
        <v>185</v>
      </c>
    </row>
    <row r="161" spans="2:65" s="1" customFormat="1" ht="37.799999999999997" customHeight="1">
      <c r="B161" s="31"/>
      <c r="C161" s="133" t="s">
        <v>257</v>
      </c>
      <c r="D161" s="133" t="s">
        <v>187</v>
      </c>
      <c r="E161" s="134" t="s">
        <v>1258</v>
      </c>
      <c r="F161" s="135" t="s">
        <v>1259</v>
      </c>
      <c r="G161" s="136" t="s">
        <v>212</v>
      </c>
      <c r="H161" s="137">
        <v>41.2</v>
      </c>
      <c r="I161" s="138"/>
      <c r="J161" s="139">
        <f t="shared" ref="J161:J167" si="0">ROUND(I161*H161,2)</f>
        <v>0</v>
      </c>
      <c r="K161" s="140"/>
      <c r="L161" s="31"/>
      <c r="M161" s="141" t="s">
        <v>1</v>
      </c>
      <c r="N161" s="142" t="s">
        <v>44</v>
      </c>
      <c r="P161" s="143">
        <f t="shared" ref="P161:P167" si="1">O161*H161</f>
        <v>0</v>
      </c>
      <c r="Q161" s="143">
        <v>0</v>
      </c>
      <c r="R161" s="143">
        <f t="shared" ref="R161:R167" si="2">Q161*H161</f>
        <v>0</v>
      </c>
      <c r="S161" s="143">
        <v>0</v>
      </c>
      <c r="T161" s="144">
        <f t="shared" ref="T161:T167" si="3">S161*H161</f>
        <v>0</v>
      </c>
      <c r="AR161" s="145" t="s">
        <v>693</v>
      </c>
      <c r="AT161" s="145" t="s">
        <v>187</v>
      </c>
      <c r="AU161" s="145" t="s">
        <v>89</v>
      </c>
      <c r="AY161" s="16" t="s">
        <v>185</v>
      </c>
      <c r="BE161" s="146">
        <f t="shared" ref="BE161:BE167" si="4">IF(N161="základní",J161,0)</f>
        <v>0</v>
      </c>
      <c r="BF161" s="146">
        <f t="shared" ref="BF161:BF167" si="5">IF(N161="snížená",J161,0)</f>
        <v>0</v>
      </c>
      <c r="BG161" s="146">
        <f t="shared" ref="BG161:BG167" si="6">IF(N161="zákl. přenesená",J161,0)</f>
        <v>0</v>
      </c>
      <c r="BH161" s="146">
        <f t="shared" ref="BH161:BH167" si="7">IF(N161="sníž. přenesená",J161,0)</f>
        <v>0</v>
      </c>
      <c r="BI161" s="146">
        <f t="shared" ref="BI161:BI167" si="8">IF(N161="nulová",J161,0)</f>
        <v>0</v>
      </c>
      <c r="BJ161" s="16" t="s">
        <v>87</v>
      </c>
      <c r="BK161" s="146">
        <f t="shared" ref="BK161:BK167" si="9">ROUND(I161*H161,2)</f>
        <v>0</v>
      </c>
      <c r="BL161" s="16" t="s">
        <v>693</v>
      </c>
      <c r="BM161" s="145" t="s">
        <v>1260</v>
      </c>
    </row>
    <row r="162" spans="2:65" s="1" customFormat="1" ht="24.15" customHeight="1">
      <c r="B162" s="31"/>
      <c r="C162" s="133" t="s">
        <v>8</v>
      </c>
      <c r="D162" s="133" t="s">
        <v>187</v>
      </c>
      <c r="E162" s="134" t="s">
        <v>1261</v>
      </c>
      <c r="F162" s="135" t="s">
        <v>1262</v>
      </c>
      <c r="G162" s="136" t="s">
        <v>212</v>
      </c>
      <c r="H162" s="137">
        <v>23.939</v>
      </c>
      <c r="I162" s="138"/>
      <c r="J162" s="139">
        <f t="shared" si="0"/>
        <v>0</v>
      </c>
      <c r="K162" s="140"/>
      <c r="L162" s="31"/>
      <c r="M162" s="141" t="s">
        <v>1</v>
      </c>
      <c r="N162" s="142" t="s">
        <v>44</v>
      </c>
      <c r="P162" s="143">
        <f t="shared" si="1"/>
        <v>0</v>
      </c>
      <c r="Q162" s="143">
        <v>0</v>
      </c>
      <c r="R162" s="143">
        <f t="shared" si="2"/>
        <v>0</v>
      </c>
      <c r="S162" s="143">
        <v>0</v>
      </c>
      <c r="T162" s="144">
        <f t="shared" si="3"/>
        <v>0</v>
      </c>
      <c r="AR162" s="145" t="s">
        <v>693</v>
      </c>
      <c r="AT162" s="145" t="s">
        <v>187</v>
      </c>
      <c r="AU162" s="145" t="s">
        <v>89</v>
      </c>
      <c r="AY162" s="16" t="s">
        <v>185</v>
      </c>
      <c r="BE162" s="146">
        <f t="shared" si="4"/>
        <v>0</v>
      </c>
      <c r="BF162" s="146">
        <f t="shared" si="5"/>
        <v>0</v>
      </c>
      <c r="BG162" s="146">
        <f t="shared" si="6"/>
        <v>0</v>
      </c>
      <c r="BH162" s="146">
        <f t="shared" si="7"/>
        <v>0</v>
      </c>
      <c r="BI162" s="146">
        <f t="shared" si="8"/>
        <v>0</v>
      </c>
      <c r="BJ162" s="16" t="s">
        <v>87</v>
      </c>
      <c r="BK162" s="146">
        <f t="shared" si="9"/>
        <v>0</v>
      </c>
      <c r="BL162" s="16" t="s">
        <v>693</v>
      </c>
      <c r="BM162" s="145" t="s">
        <v>1263</v>
      </c>
    </row>
    <row r="163" spans="2:65" s="1" customFormat="1" ht="37.799999999999997" customHeight="1">
      <c r="B163" s="31"/>
      <c r="C163" s="133" t="s">
        <v>264</v>
      </c>
      <c r="D163" s="133" t="s">
        <v>187</v>
      </c>
      <c r="E163" s="134" t="s">
        <v>1264</v>
      </c>
      <c r="F163" s="135" t="s">
        <v>1265</v>
      </c>
      <c r="G163" s="136" t="s">
        <v>212</v>
      </c>
      <c r="H163" s="137">
        <v>41.2</v>
      </c>
      <c r="I163" s="138"/>
      <c r="J163" s="139">
        <f t="shared" si="0"/>
        <v>0</v>
      </c>
      <c r="K163" s="140"/>
      <c r="L163" s="31"/>
      <c r="M163" s="141" t="s">
        <v>1</v>
      </c>
      <c r="N163" s="142" t="s">
        <v>44</v>
      </c>
      <c r="P163" s="143">
        <f t="shared" si="1"/>
        <v>0</v>
      </c>
      <c r="Q163" s="143">
        <v>0</v>
      </c>
      <c r="R163" s="143">
        <f t="shared" si="2"/>
        <v>0</v>
      </c>
      <c r="S163" s="143">
        <v>0</v>
      </c>
      <c r="T163" s="144">
        <f t="shared" si="3"/>
        <v>0</v>
      </c>
      <c r="AR163" s="145" t="s">
        <v>693</v>
      </c>
      <c r="AT163" s="145" t="s">
        <v>187</v>
      </c>
      <c r="AU163" s="145" t="s">
        <v>89</v>
      </c>
      <c r="AY163" s="16" t="s">
        <v>185</v>
      </c>
      <c r="BE163" s="146">
        <f t="shared" si="4"/>
        <v>0</v>
      </c>
      <c r="BF163" s="146">
        <f t="shared" si="5"/>
        <v>0</v>
      </c>
      <c r="BG163" s="146">
        <f t="shared" si="6"/>
        <v>0</v>
      </c>
      <c r="BH163" s="146">
        <f t="shared" si="7"/>
        <v>0</v>
      </c>
      <c r="BI163" s="146">
        <f t="shared" si="8"/>
        <v>0</v>
      </c>
      <c r="BJ163" s="16" t="s">
        <v>87</v>
      </c>
      <c r="BK163" s="146">
        <f t="shared" si="9"/>
        <v>0</v>
      </c>
      <c r="BL163" s="16" t="s">
        <v>693</v>
      </c>
      <c r="BM163" s="145" t="s">
        <v>1266</v>
      </c>
    </row>
    <row r="164" spans="2:65" s="1" customFormat="1" ht="24.15" customHeight="1">
      <c r="B164" s="31"/>
      <c r="C164" s="133" t="s">
        <v>269</v>
      </c>
      <c r="D164" s="133" t="s">
        <v>187</v>
      </c>
      <c r="E164" s="134" t="s">
        <v>1267</v>
      </c>
      <c r="F164" s="135" t="s">
        <v>1268</v>
      </c>
      <c r="G164" s="136" t="s">
        <v>212</v>
      </c>
      <c r="H164" s="137">
        <v>23.939</v>
      </c>
      <c r="I164" s="138"/>
      <c r="J164" s="139">
        <f t="shared" si="0"/>
        <v>0</v>
      </c>
      <c r="K164" s="140"/>
      <c r="L164" s="31"/>
      <c r="M164" s="141" t="s">
        <v>1</v>
      </c>
      <c r="N164" s="142" t="s">
        <v>44</v>
      </c>
      <c r="P164" s="143">
        <f t="shared" si="1"/>
        <v>0</v>
      </c>
      <c r="Q164" s="143">
        <v>0</v>
      </c>
      <c r="R164" s="143">
        <f t="shared" si="2"/>
        <v>0</v>
      </c>
      <c r="S164" s="143">
        <v>0</v>
      </c>
      <c r="T164" s="144">
        <f t="shared" si="3"/>
        <v>0</v>
      </c>
      <c r="AR164" s="145" t="s">
        <v>693</v>
      </c>
      <c r="AT164" s="145" t="s">
        <v>187</v>
      </c>
      <c r="AU164" s="145" t="s">
        <v>89</v>
      </c>
      <c r="AY164" s="16" t="s">
        <v>185</v>
      </c>
      <c r="BE164" s="146">
        <f t="shared" si="4"/>
        <v>0</v>
      </c>
      <c r="BF164" s="146">
        <f t="shared" si="5"/>
        <v>0</v>
      </c>
      <c r="BG164" s="146">
        <f t="shared" si="6"/>
        <v>0</v>
      </c>
      <c r="BH164" s="146">
        <f t="shared" si="7"/>
        <v>0</v>
      </c>
      <c r="BI164" s="146">
        <f t="shared" si="8"/>
        <v>0</v>
      </c>
      <c r="BJ164" s="16" t="s">
        <v>87</v>
      </c>
      <c r="BK164" s="146">
        <f t="shared" si="9"/>
        <v>0</v>
      </c>
      <c r="BL164" s="16" t="s">
        <v>693</v>
      </c>
      <c r="BM164" s="145" t="s">
        <v>1269</v>
      </c>
    </row>
    <row r="165" spans="2:65" s="1" customFormat="1" ht="33" customHeight="1">
      <c r="B165" s="31"/>
      <c r="C165" s="133" t="s">
        <v>274</v>
      </c>
      <c r="D165" s="133" t="s">
        <v>187</v>
      </c>
      <c r="E165" s="134" t="s">
        <v>1270</v>
      </c>
      <c r="F165" s="135" t="s">
        <v>1271</v>
      </c>
      <c r="G165" s="136" t="s">
        <v>212</v>
      </c>
      <c r="H165" s="137">
        <v>41.2</v>
      </c>
      <c r="I165" s="138"/>
      <c r="J165" s="139">
        <f t="shared" si="0"/>
        <v>0</v>
      </c>
      <c r="K165" s="140"/>
      <c r="L165" s="31"/>
      <c r="M165" s="141" t="s">
        <v>1</v>
      </c>
      <c r="N165" s="142" t="s">
        <v>44</v>
      </c>
      <c r="P165" s="143">
        <f t="shared" si="1"/>
        <v>0</v>
      </c>
      <c r="Q165" s="143">
        <v>0</v>
      </c>
      <c r="R165" s="143">
        <f t="shared" si="2"/>
        <v>0</v>
      </c>
      <c r="S165" s="143">
        <v>0</v>
      </c>
      <c r="T165" s="144">
        <f t="shared" si="3"/>
        <v>0</v>
      </c>
      <c r="AR165" s="145" t="s">
        <v>693</v>
      </c>
      <c r="AT165" s="145" t="s">
        <v>187</v>
      </c>
      <c r="AU165" s="145" t="s">
        <v>89</v>
      </c>
      <c r="AY165" s="16" t="s">
        <v>185</v>
      </c>
      <c r="BE165" s="146">
        <f t="shared" si="4"/>
        <v>0</v>
      </c>
      <c r="BF165" s="146">
        <f t="shared" si="5"/>
        <v>0</v>
      </c>
      <c r="BG165" s="146">
        <f t="shared" si="6"/>
        <v>0</v>
      </c>
      <c r="BH165" s="146">
        <f t="shared" si="7"/>
        <v>0</v>
      </c>
      <c r="BI165" s="146">
        <f t="shared" si="8"/>
        <v>0</v>
      </c>
      <c r="BJ165" s="16" t="s">
        <v>87</v>
      </c>
      <c r="BK165" s="146">
        <f t="shared" si="9"/>
        <v>0</v>
      </c>
      <c r="BL165" s="16" t="s">
        <v>693</v>
      </c>
      <c r="BM165" s="145" t="s">
        <v>1272</v>
      </c>
    </row>
    <row r="166" spans="2:65" s="1" customFormat="1" ht="24.15" customHeight="1">
      <c r="B166" s="31"/>
      <c r="C166" s="133" t="s">
        <v>280</v>
      </c>
      <c r="D166" s="133" t="s">
        <v>187</v>
      </c>
      <c r="E166" s="134" t="s">
        <v>1273</v>
      </c>
      <c r="F166" s="135" t="s">
        <v>1274</v>
      </c>
      <c r="G166" s="136" t="s">
        <v>212</v>
      </c>
      <c r="H166" s="137">
        <v>26</v>
      </c>
      <c r="I166" s="138"/>
      <c r="J166" s="139">
        <f t="shared" si="0"/>
        <v>0</v>
      </c>
      <c r="K166" s="140"/>
      <c r="L166" s="31"/>
      <c r="M166" s="141" t="s">
        <v>1</v>
      </c>
      <c r="N166" s="142" t="s">
        <v>44</v>
      </c>
      <c r="P166" s="143">
        <f t="shared" si="1"/>
        <v>0</v>
      </c>
      <c r="Q166" s="143">
        <v>0</v>
      </c>
      <c r="R166" s="143">
        <f t="shared" si="2"/>
        <v>0</v>
      </c>
      <c r="S166" s="143">
        <v>0</v>
      </c>
      <c r="T166" s="144">
        <f t="shared" si="3"/>
        <v>0</v>
      </c>
      <c r="AR166" s="145" t="s">
        <v>693</v>
      </c>
      <c r="AT166" s="145" t="s">
        <v>187</v>
      </c>
      <c r="AU166" s="145" t="s">
        <v>89</v>
      </c>
      <c r="AY166" s="16" t="s">
        <v>185</v>
      </c>
      <c r="BE166" s="146">
        <f t="shared" si="4"/>
        <v>0</v>
      </c>
      <c r="BF166" s="146">
        <f t="shared" si="5"/>
        <v>0</v>
      </c>
      <c r="BG166" s="146">
        <f t="shared" si="6"/>
        <v>0</v>
      </c>
      <c r="BH166" s="146">
        <f t="shared" si="7"/>
        <v>0</v>
      </c>
      <c r="BI166" s="146">
        <f t="shared" si="8"/>
        <v>0</v>
      </c>
      <c r="BJ166" s="16" t="s">
        <v>87</v>
      </c>
      <c r="BK166" s="146">
        <f t="shared" si="9"/>
        <v>0</v>
      </c>
      <c r="BL166" s="16" t="s">
        <v>693</v>
      </c>
      <c r="BM166" s="145" t="s">
        <v>1275</v>
      </c>
    </row>
    <row r="167" spans="2:65" s="1" customFormat="1" ht="16.5" customHeight="1">
      <c r="B167" s="31"/>
      <c r="C167" s="161" t="s">
        <v>285</v>
      </c>
      <c r="D167" s="161" t="s">
        <v>247</v>
      </c>
      <c r="E167" s="162" t="s">
        <v>1276</v>
      </c>
      <c r="F167" s="163" t="s">
        <v>1277</v>
      </c>
      <c r="G167" s="164" t="s">
        <v>212</v>
      </c>
      <c r="H167" s="165">
        <v>27.3</v>
      </c>
      <c r="I167" s="166"/>
      <c r="J167" s="167">
        <f t="shared" si="0"/>
        <v>0</v>
      </c>
      <c r="K167" s="168"/>
      <c r="L167" s="169"/>
      <c r="M167" s="170" t="s">
        <v>1</v>
      </c>
      <c r="N167" s="171" t="s">
        <v>44</v>
      </c>
      <c r="P167" s="143">
        <f t="shared" si="1"/>
        <v>0</v>
      </c>
      <c r="Q167" s="143">
        <v>2.5000000000000001E-4</v>
      </c>
      <c r="R167" s="143">
        <f t="shared" si="2"/>
        <v>6.8250000000000003E-3</v>
      </c>
      <c r="S167" s="143">
        <v>0</v>
      </c>
      <c r="T167" s="144">
        <f t="shared" si="3"/>
        <v>0</v>
      </c>
      <c r="AR167" s="145" t="s">
        <v>484</v>
      </c>
      <c r="AT167" s="145" t="s">
        <v>247</v>
      </c>
      <c r="AU167" s="145" t="s">
        <v>89</v>
      </c>
      <c r="AY167" s="16" t="s">
        <v>185</v>
      </c>
      <c r="BE167" s="146">
        <f t="shared" si="4"/>
        <v>0</v>
      </c>
      <c r="BF167" s="146">
        <f t="shared" si="5"/>
        <v>0</v>
      </c>
      <c r="BG167" s="146">
        <f t="shared" si="6"/>
        <v>0</v>
      </c>
      <c r="BH167" s="146">
        <f t="shared" si="7"/>
        <v>0</v>
      </c>
      <c r="BI167" s="146">
        <f t="shared" si="8"/>
        <v>0</v>
      </c>
      <c r="BJ167" s="16" t="s">
        <v>87</v>
      </c>
      <c r="BK167" s="146">
        <f t="shared" si="9"/>
        <v>0</v>
      </c>
      <c r="BL167" s="16" t="s">
        <v>484</v>
      </c>
      <c r="BM167" s="145" t="s">
        <v>1278</v>
      </c>
    </row>
    <row r="168" spans="2:65" s="13" customFormat="1" ht="10.199999999999999">
      <c r="B168" s="154"/>
      <c r="D168" s="148" t="s">
        <v>193</v>
      </c>
      <c r="F168" s="156" t="s">
        <v>1279</v>
      </c>
      <c r="H168" s="157">
        <v>27.3</v>
      </c>
      <c r="I168" s="158"/>
      <c r="L168" s="154"/>
      <c r="M168" s="159"/>
      <c r="T168" s="160"/>
      <c r="AT168" s="155" t="s">
        <v>193</v>
      </c>
      <c r="AU168" s="155" t="s">
        <v>89</v>
      </c>
      <c r="AV168" s="13" t="s">
        <v>89</v>
      </c>
      <c r="AW168" s="13" t="s">
        <v>4</v>
      </c>
      <c r="AX168" s="13" t="s">
        <v>87</v>
      </c>
      <c r="AY168" s="155" t="s">
        <v>185</v>
      </c>
    </row>
    <row r="169" spans="2:65" s="1" customFormat="1" ht="37.799999999999997" customHeight="1">
      <c r="B169" s="31"/>
      <c r="C169" s="133" t="s">
        <v>7</v>
      </c>
      <c r="D169" s="133" t="s">
        <v>187</v>
      </c>
      <c r="E169" s="134" t="s">
        <v>1280</v>
      </c>
      <c r="F169" s="135" t="s">
        <v>1281</v>
      </c>
      <c r="G169" s="136" t="s">
        <v>212</v>
      </c>
      <c r="H169" s="137">
        <v>43.2</v>
      </c>
      <c r="I169" s="138"/>
      <c r="J169" s="139">
        <f>ROUND(I169*H169,2)</f>
        <v>0</v>
      </c>
      <c r="K169" s="140"/>
      <c r="L169" s="31"/>
      <c r="M169" s="141" t="s">
        <v>1</v>
      </c>
      <c r="N169" s="142" t="s">
        <v>44</v>
      </c>
      <c r="P169" s="143">
        <f>O169*H169</f>
        <v>0</v>
      </c>
      <c r="Q169" s="143">
        <v>0</v>
      </c>
      <c r="R169" s="143">
        <f>Q169*H169</f>
        <v>0</v>
      </c>
      <c r="S169" s="143">
        <v>0</v>
      </c>
      <c r="T169" s="144">
        <f>S169*H169</f>
        <v>0</v>
      </c>
      <c r="AR169" s="145" t="s">
        <v>693</v>
      </c>
      <c r="AT169" s="145" t="s">
        <v>187</v>
      </c>
      <c r="AU169" s="145" t="s">
        <v>89</v>
      </c>
      <c r="AY169" s="16" t="s">
        <v>185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6" t="s">
        <v>87</v>
      </c>
      <c r="BK169" s="146">
        <f>ROUND(I169*H169,2)</f>
        <v>0</v>
      </c>
      <c r="BL169" s="16" t="s">
        <v>693</v>
      </c>
      <c r="BM169" s="145" t="s">
        <v>1282</v>
      </c>
    </row>
    <row r="170" spans="2:65" s="1" customFormat="1" ht="24.15" customHeight="1">
      <c r="B170" s="31"/>
      <c r="C170" s="161" t="s">
        <v>292</v>
      </c>
      <c r="D170" s="161" t="s">
        <v>247</v>
      </c>
      <c r="E170" s="162" t="s">
        <v>1283</v>
      </c>
      <c r="F170" s="163" t="s">
        <v>1284</v>
      </c>
      <c r="G170" s="164" t="s">
        <v>212</v>
      </c>
      <c r="H170" s="165">
        <v>45.36</v>
      </c>
      <c r="I170" s="166"/>
      <c r="J170" s="167">
        <f>ROUND(I170*H170,2)</f>
        <v>0</v>
      </c>
      <c r="K170" s="168"/>
      <c r="L170" s="169"/>
      <c r="M170" s="170" t="s">
        <v>1</v>
      </c>
      <c r="N170" s="171" t="s">
        <v>44</v>
      </c>
      <c r="P170" s="143">
        <f>O170*H170</f>
        <v>0</v>
      </c>
      <c r="Q170" s="143">
        <v>4.2999999999999999E-4</v>
      </c>
      <c r="R170" s="143">
        <f>Q170*H170</f>
        <v>1.9504799999999999E-2</v>
      </c>
      <c r="S170" s="143">
        <v>0</v>
      </c>
      <c r="T170" s="144">
        <f>S170*H170</f>
        <v>0</v>
      </c>
      <c r="AR170" s="145" t="s">
        <v>484</v>
      </c>
      <c r="AT170" s="145" t="s">
        <v>247</v>
      </c>
      <c r="AU170" s="145" t="s">
        <v>89</v>
      </c>
      <c r="AY170" s="16" t="s">
        <v>185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6" t="s">
        <v>87</v>
      </c>
      <c r="BK170" s="146">
        <f>ROUND(I170*H170,2)</f>
        <v>0</v>
      </c>
      <c r="BL170" s="16" t="s">
        <v>484</v>
      </c>
      <c r="BM170" s="145" t="s">
        <v>1285</v>
      </c>
    </row>
    <row r="171" spans="2:65" s="13" customFormat="1" ht="10.199999999999999">
      <c r="B171" s="154"/>
      <c r="D171" s="148" t="s">
        <v>193</v>
      </c>
      <c r="F171" s="156" t="s">
        <v>1286</v>
      </c>
      <c r="H171" s="157">
        <v>45.36</v>
      </c>
      <c r="I171" s="158"/>
      <c r="L171" s="154"/>
      <c r="M171" s="188"/>
      <c r="N171" s="189"/>
      <c r="O171" s="189"/>
      <c r="P171" s="189"/>
      <c r="Q171" s="189"/>
      <c r="R171" s="189"/>
      <c r="S171" s="189"/>
      <c r="T171" s="190"/>
      <c r="AT171" s="155" t="s">
        <v>193</v>
      </c>
      <c r="AU171" s="155" t="s">
        <v>89</v>
      </c>
      <c r="AV171" s="13" t="s">
        <v>89</v>
      </c>
      <c r="AW171" s="13" t="s">
        <v>4</v>
      </c>
      <c r="AX171" s="13" t="s">
        <v>87</v>
      </c>
      <c r="AY171" s="155" t="s">
        <v>185</v>
      </c>
    </row>
    <row r="172" spans="2:65" s="1" customFormat="1" ht="6.9" customHeight="1">
      <c r="B172" s="43"/>
      <c r="C172" s="44"/>
      <c r="D172" s="44"/>
      <c r="E172" s="44"/>
      <c r="F172" s="44"/>
      <c r="G172" s="44"/>
      <c r="H172" s="44"/>
      <c r="I172" s="44"/>
      <c r="J172" s="44"/>
      <c r="K172" s="44"/>
      <c r="L172" s="31"/>
    </row>
  </sheetData>
  <sheetProtection algorithmName="SHA-512" hashValue="1+DOdit5SJ+qib2lZGL3Ev/EGe5oMZLA81UtIoWL+MnqkT8YrLxJ+3HArFuF3KEBx5yvM+NTKY3UIlvpCbTlbw==" saltValue="Pfg6ZpxByYXjVfQZLnPytLBys7smRTbPsDO2hlpDKM2wUYOBRPOT3xrD/ateTCL7S1IDwaq69TJeTUJD9V91GQ==" spinCount="100000" sheet="1" objects="1" scenarios="1" formatColumns="0" formatRows="0" autoFilter="0"/>
  <autoFilter ref="C125:K171" xr:uid="{00000000-0009-0000-0000-000004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6" t="s">
        <v>101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" customHeight="1">
      <c r="B4" s="19"/>
      <c r="D4" s="20" t="s">
        <v>109</v>
      </c>
      <c r="L4" s="19"/>
      <c r="M4" s="88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7" t="str">
        <f>'Rekapitulace stavby'!K6</f>
        <v>Revitalizace prostoru před domem služeb Bolatice</v>
      </c>
      <c r="F7" s="238"/>
      <c r="G7" s="238"/>
      <c r="H7" s="238"/>
      <c r="L7" s="19"/>
    </row>
    <row r="8" spans="2:46" s="1" customFormat="1" ht="12" customHeight="1">
      <c r="B8" s="31"/>
      <c r="D8" s="26" t="s">
        <v>122</v>
      </c>
      <c r="L8" s="31"/>
    </row>
    <row r="9" spans="2:46" s="1" customFormat="1" ht="16.5" customHeight="1">
      <c r="B9" s="31"/>
      <c r="E9" s="199" t="s">
        <v>1287</v>
      </c>
      <c r="F9" s="239"/>
      <c r="G9" s="239"/>
      <c r="H9" s="239"/>
      <c r="L9" s="31"/>
    </row>
    <row r="10" spans="2:46" s="1" customFormat="1" ht="10.199999999999999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23. 6. 2023</v>
      </c>
      <c r="L12" s="31"/>
    </row>
    <row r="13" spans="2:46" s="1" customFormat="1" ht="10.8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1</v>
      </c>
      <c r="L15" s="31"/>
    </row>
    <row r="16" spans="2:46" s="1" customFormat="1" ht="6.9" customHeight="1">
      <c r="B16" s="31"/>
      <c r="L16" s="31"/>
    </row>
    <row r="17" spans="2:12" s="1" customFormat="1" ht="12" customHeight="1">
      <c r="B17" s="31"/>
      <c r="D17" s="26" t="s">
        <v>29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40" t="str">
        <f>'Rekapitulace stavby'!E14</f>
        <v>Vyplň údaj</v>
      </c>
      <c r="F18" s="221"/>
      <c r="G18" s="221"/>
      <c r="H18" s="221"/>
      <c r="I18" s="26" t="s">
        <v>28</v>
      </c>
      <c r="J18" s="27" t="str">
        <f>'Rekapitulace stavby'!AN14</f>
        <v>Vyplň údaj</v>
      </c>
      <c r="L18" s="31"/>
    </row>
    <row r="19" spans="2:12" s="1" customFormat="1" ht="6.9" customHeight="1">
      <c r="B19" s="31"/>
      <c r="L19" s="31"/>
    </row>
    <row r="20" spans="2:12" s="1" customFormat="1" ht="12" customHeight="1">
      <c r="B20" s="31"/>
      <c r="D20" s="26" t="s">
        <v>31</v>
      </c>
      <c r="I20" s="26" t="s">
        <v>25</v>
      </c>
      <c r="J20" s="24" t="s">
        <v>32</v>
      </c>
      <c r="L20" s="31"/>
    </row>
    <row r="21" spans="2:12" s="1" customFormat="1" ht="18" customHeight="1">
      <c r="B21" s="31"/>
      <c r="E21" s="24" t="s">
        <v>33</v>
      </c>
      <c r="I21" s="26" t="s">
        <v>28</v>
      </c>
      <c r="J21" s="24" t="s">
        <v>1</v>
      </c>
      <c r="L21" s="31"/>
    </row>
    <row r="22" spans="2:12" s="1" customFormat="1" ht="6.9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25</v>
      </c>
      <c r="J23" s="24" t="s">
        <v>36</v>
      </c>
      <c r="L23" s="31"/>
    </row>
    <row r="24" spans="2:12" s="1" customFormat="1" ht="18" customHeight="1">
      <c r="B24" s="31"/>
      <c r="E24" s="24" t="s">
        <v>37</v>
      </c>
      <c r="I24" s="26" t="s">
        <v>28</v>
      </c>
      <c r="J24" s="24" t="s">
        <v>1</v>
      </c>
      <c r="L24" s="31"/>
    </row>
    <row r="25" spans="2:12" s="1" customFormat="1" ht="6.9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9"/>
      <c r="E27" s="226" t="s">
        <v>1</v>
      </c>
      <c r="F27" s="226"/>
      <c r="G27" s="226"/>
      <c r="H27" s="226"/>
      <c r="L27" s="89"/>
    </row>
    <row r="28" spans="2:12" s="1" customFormat="1" ht="6.9" customHeight="1">
      <c r="B28" s="31"/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39</v>
      </c>
      <c r="J30" s="65">
        <f>ROUND(J120, 2)</f>
        <v>0</v>
      </c>
      <c r="L30" s="31"/>
    </row>
    <row r="31" spans="2:12" s="1" customFormat="1" ht="6.9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" customHeight="1">
      <c r="B33" s="31"/>
      <c r="D33" s="54" t="s">
        <v>43</v>
      </c>
      <c r="E33" s="26" t="s">
        <v>44</v>
      </c>
      <c r="F33" s="91">
        <f>ROUND((SUM(BE120:BE129)),  2)</f>
        <v>0</v>
      </c>
      <c r="I33" s="92">
        <v>0.21</v>
      </c>
      <c r="J33" s="91">
        <f>ROUND(((SUM(BE120:BE129))*I33),  2)</f>
        <v>0</v>
      </c>
      <c r="L33" s="31"/>
    </row>
    <row r="34" spans="2:12" s="1" customFormat="1" ht="14.4" customHeight="1">
      <c r="B34" s="31"/>
      <c r="E34" s="26" t="s">
        <v>45</v>
      </c>
      <c r="F34" s="91">
        <f>ROUND((SUM(BF120:BF129)),  2)</f>
        <v>0</v>
      </c>
      <c r="I34" s="92">
        <v>0.15</v>
      </c>
      <c r="J34" s="91">
        <f>ROUND(((SUM(BF120:BF129))*I34),  2)</f>
        <v>0</v>
      </c>
      <c r="L34" s="31"/>
    </row>
    <row r="35" spans="2:12" s="1" customFormat="1" ht="14.4" hidden="1" customHeight="1">
      <c r="B35" s="31"/>
      <c r="E35" s="26" t="s">
        <v>46</v>
      </c>
      <c r="F35" s="91">
        <f>ROUND((SUM(BG120:BG129)),  2)</f>
        <v>0</v>
      </c>
      <c r="I35" s="92">
        <v>0.21</v>
      </c>
      <c r="J35" s="91">
        <f>0</f>
        <v>0</v>
      </c>
      <c r="L35" s="31"/>
    </row>
    <row r="36" spans="2:12" s="1" customFormat="1" ht="14.4" hidden="1" customHeight="1">
      <c r="B36" s="31"/>
      <c r="E36" s="26" t="s">
        <v>47</v>
      </c>
      <c r="F36" s="91">
        <f>ROUND((SUM(BH120:BH129)),  2)</f>
        <v>0</v>
      </c>
      <c r="I36" s="92">
        <v>0.15</v>
      </c>
      <c r="J36" s="91">
        <f>0</f>
        <v>0</v>
      </c>
      <c r="L36" s="31"/>
    </row>
    <row r="37" spans="2:12" s="1" customFormat="1" ht="14.4" hidden="1" customHeight="1">
      <c r="B37" s="31"/>
      <c r="E37" s="26" t="s">
        <v>48</v>
      </c>
      <c r="F37" s="91">
        <f>ROUND((SUM(BI120:BI129)),  2)</f>
        <v>0</v>
      </c>
      <c r="I37" s="92">
        <v>0</v>
      </c>
      <c r="J37" s="91">
        <f>0</f>
        <v>0</v>
      </c>
      <c r="L37" s="31"/>
    </row>
    <row r="38" spans="2:12" s="1" customFormat="1" ht="6.9" customHeight="1">
      <c r="B38" s="31"/>
      <c r="L38" s="31"/>
    </row>
    <row r="39" spans="2:12" s="1" customFormat="1" ht="25.35" customHeight="1">
      <c r="B39" s="31"/>
      <c r="C39" s="93"/>
      <c r="D39" s="94" t="s">
        <v>49</v>
      </c>
      <c r="E39" s="56"/>
      <c r="F39" s="56"/>
      <c r="G39" s="95" t="s">
        <v>50</v>
      </c>
      <c r="H39" s="96" t="s">
        <v>51</v>
      </c>
      <c r="I39" s="56"/>
      <c r="J39" s="97">
        <f>SUM(J30:J37)</f>
        <v>0</v>
      </c>
      <c r="K39" s="98"/>
      <c r="L39" s="31"/>
    </row>
    <row r="40" spans="2:12" s="1" customFormat="1" ht="14.4" customHeight="1">
      <c r="B40" s="31"/>
      <c r="L40" s="31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54</v>
      </c>
      <c r="E61" s="33"/>
      <c r="F61" s="99" t="s">
        <v>55</v>
      </c>
      <c r="G61" s="42" t="s">
        <v>54</v>
      </c>
      <c r="H61" s="33"/>
      <c r="I61" s="33"/>
      <c r="J61" s="100" t="s">
        <v>55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54</v>
      </c>
      <c r="E76" s="33"/>
      <c r="F76" s="99" t="s">
        <v>55</v>
      </c>
      <c r="G76" s="42" t="s">
        <v>54</v>
      </c>
      <c r="H76" s="33"/>
      <c r="I76" s="33"/>
      <c r="J76" s="100" t="s">
        <v>55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157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37" t="str">
        <f>E7</f>
        <v>Revitalizace prostoru před domem služeb Bolatice</v>
      </c>
      <c r="F85" s="238"/>
      <c r="G85" s="238"/>
      <c r="H85" s="238"/>
      <c r="L85" s="31"/>
    </row>
    <row r="86" spans="2:47" s="1" customFormat="1" ht="12" customHeight="1">
      <c r="B86" s="31"/>
      <c r="C86" s="26" t="s">
        <v>122</v>
      </c>
      <c r="L86" s="31"/>
    </row>
    <row r="87" spans="2:47" s="1" customFormat="1" ht="16.5" customHeight="1">
      <c r="B87" s="31"/>
      <c r="E87" s="199" t="str">
        <f>E9</f>
        <v>OST - Ostatní a vedlejší náklady</v>
      </c>
      <c r="F87" s="239"/>
      <c r="G87" s="239"/>
      <c r="H87" s="239"/>
      <c r="L87" s="31"/>
    </row>
    <row r="88" spans="2:47" s="1" customFormat="1" ht="6.9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ul. Hlučínská, 747 23  Bolatice</v>
      </c>
      <c r="I89" s="26" t="s">
        <v>22</v>
      </c>
      <c r="J89" s="51" t="str">
        <f>IF(J12="","",J12)</f>
        <v>23. 6. 2023</v>
      </c>
      <c r="L89" s="31"/>
    </row>
    <row r="90" spans="2:47" s="1" customFormat="1" ht="6.9" customHeight="1">
      <c r="B90" s="31"/>
      <c r="L90" s="31"/>
    </row>
    <row r="91" spans="2:47" s="1" customFormat="1" ht="15.15" customHeight="1">
      <c r="B91" s="31"/>
      <c r="C91" s="26" t="s">
        <v>24</v>
      </c>
      <c r="F91" s="24" t="str">
        <f>E15</f>
        <v>Obec Bolatice</v>
      </c>
      <c r="I91" s="26" t="s">
        <v>31</v>
      </c>
      <c r="J91" s="29" t="str">
        <f>E21</f>
        <v>Ing. Daniel Halfar</v>
      </c>
      <c r="L91" s="31"/>
    </row>
    <row r="92" spans="2:47" s="1" customFormat="1" ht="15.15" customHeight="1">
      <c r="B92" s="31"/>
      <c r="C92" s="26" t="s">
        <v>29</v>
      </c>
      <c r="F92" s="24" t="str">
        <f>IF(E18="","",E18)</f>
        <v>Vyplň údaj</v>
      </c>
      <c r="I92" s="26" t="s">
        <v>35</v>
      </c>
      <c r="J92" s="29" t="str">
        <f>E24</f>
        <v>Petr Dostál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158</v>
      </c>
      <c r="D94" s="93"/>
      <c r="E94" s="93"/>
      <c r="F94" s="93"/>
      <c r="G94" s="93"/>
      <c r="H94" s="93"/>
      <c r="I94" s="93"/>
      <c r="J94" s="102" t="s">
        <v>159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8" customHeight="1">
      <c r="B96" s="31"/>
      <c r="C96" s="103" t="s">
        <v>160</v>
      </c>
      <c r="J96" s="65">
        <f>J120</f>
        <v>0</v>
      </c>
      <c r="L96" s="31"/>
      <c r="AU96" s="16" t="s">
        <v>161</v>
      </c>
    </row>
    <row r="97" spans="2:12" s="8" customFormat="1" ht="24.9" customHeight="1">
      <c r="B97" s="104"/>
      <c r="D97" s="105" t="s">
        <v>1288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9" customFormat="1" ht="19.95" customHeight="1">
      <c r="B98" s="108"/>
      <c r="D98" s="109" t="s">
        <v>1289</v>
      </c>
      <c r="E98" s="110"/>
      <c r="F98" s="110"/>
      <c r="G98" s="110"/>
      <c r="H98" s="110"/>
      <c r="I98" s="110"/>
      <c r="J98" s="111">
        <f>J122</f>
        <v>0</v>
      </c>
      <c r="L98" s="108"/>
    </row>
    <row r="99" spans="2:12" s="9" customFormat="1" ht="19.95" customHeight="1">
      <c r="B99" s="108"/>
      <c r="D99" s="109" t="s">
        <v>1290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2:12" s="9" customFormat="1" ht="19.95" customHeight="1">
      <c r="B100" s="108"/>
      <c r="D100" s="109" t="s">
        <v>1291</v>
      </c>
      <c r="E100" s="110"/>
      <c r="F100" s="110"/>
      <c r="G100" s="110"/>
      <c r="H100" s="110"/>
      <c r="I100" s="110"/>
      <c r="J100" s="111">
        <f>J128</f>
        <v>0</v>
      </c>
      <c r="L100" s="108"/>
    </row>
    <row r="101" spans="2:12" s="1" customFormat="1" ht="21.75" customHeight="1">
      <c r="B101" s="31"/>
      <c r="L101" s="31"/>
    </row>
    <row r="102" spans="2:12" s="1" customFormat="1" ht="6.9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" customHeight="1">
      <c r="B107" s="31"/>
      <c r="C107" s="20" t="s">
        <v>170</v>
      </c>
      <c r="L107" s="31"/>
    </row>
    <row r="108" spans="2:12" s="1" customFormat="1" ht="6.9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16.5" customHeight="1">
      <c r="B110" s="31"/>
      <c r="E110" s="237" t="str">
        <f>E7</f>
        <v>Revitalizace prostoru před domem služeb Bolatice</v>
      </c>
      <c r="F110" s="238"/>
      <c r="G110" s="238"/>
      <c r="H110" s="238"/>
      <c r="L110" s="31"/>
    </row>
    <row r="111" spans="2:12" s="1" customFormat="1" ht="12" customHeight="1">
      <c r="B111" s="31"/>
      <c r="C111" s="26" t="s">
        <v>122</v>
      </c>
      <c r="L111" s="31"/>
    </row>
    <row r="112" spans="2:12" s="1" customFormat="1" ht="16.5" customHeight="1">
      <c r="B112" s="31"/>
      <c r="E112" s="199" t="str">
        <f>E9</f>
        <v>OST - Ostatní a vedlejší náklady</v>
      </c>
      <c r="F112" s="239"/>
      <c r="G112" s="239"/>
      <c r="H112" s="239"/>
      <c r="L112" s="31"/>
    </row>
    <row r="113" spans="2:65" s="1" customFormat="1" ht="6.9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>ul. Hlučínská, 747 23  Bolatice</v>
      </c>
      <c r="I114" s="26" t="s">
        <v>22</v>
      </c>
      <c r="J114" s="51" t="str">
        <f>IF(J12="","",J12)</f>
        <v>23. 6. 2023</v>
      </c>
      <c r="L114" s="31"/>
    </row>
    <row r="115" spans="2:65" s="1" customFormat="1" ht="6.9" customHeight="1">
      <c r="B115" s="31"/>
      <c r="L115" s="31"/>
    </row>
    <row r="116" spans="2:65" s="1" customFormat="1" ht="15.15" customHeight="1">
      <c r="B116" s="31"/>
      <c r="C116" s="26" t="s">
        <v>24</v>
      </c>
      <c r="F116" s="24" t="str">
        <f>E15</f>
        <v>Obec Bolatice</v>
      </c>
      <c r="I116" s="26" t="s">
        <v>31</v>
      </c>
      <c r="J116" s="29" t="str">
        <f>E21</f>
        <v>Ing. Daniel Halfar</v>
      </c>
      <c r="L116" s="31"/>
    </row>
    <row r="117" spans="2:65" s="1" customFormat="1" ht="15.15" customHeight="1">
      <c r="B117" s="31"/>
      <c r="C117" s="26" t="s">
        <v>29</v>
      </c>
      <c r="F117" s="24" t="str">
        <f>IF(E18="","",E18)</f>
        <v>Vyplň údaj</v>
      </c>
      <c r="I117" s="26" t="s">
        <v>35</v>
      </c>
      <c r="J117" s="29" t="str">
        <f>E24</f>
        <v>Petr Dostál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2"/>
      <c r="C119" s="113" t="s">
        <v>171</v>
      </c>
      <c r="D119" s="114" t="s">
        <v>64</v>
      </c>
      <c r="E119" s="114" t="s">
        <v>60</v>
      </c>
      <c r="F119" s="114" t="s">
        <v>61</v>
      </c>
      <c r="G119" s="114" t="s">
        <v>172</v>
      </c>
      <c r="H119" s="114" t="s">
        <v>173</v>
      </c>
      <c r="I119" s="114" t="s">
        <v>174</v>
      </c>
      <c r="J119" s="115" t="s">
        <v>159</v>
      </c>
      <c r="K119" s="116" t="s">
        <v>175</v>
      </c>
      <c r="L119" s="112"/>
      <c r="M119" s="58" t="s">
        <v>1</v>
      </c>
      <c r="N119" s="59" t="s">
        <v>43</v>
      </c>
      <c r="O119" s="59" t="s">
        <v>176</v>
      </c>
      <c r="P119" s="59" t="s">
        <v>177</v>
      </c>
      <c r="Q119" s="59" t="s">
        <v>178</v>
      </c>
      <c r="R119" s="59" t="s">
        <v>179</v>
      </c>
      <c r="S119" s="59" t="s">
        <v>180</v>
      </c>
      <c r="T119" s="60" t="s">
        <v>181</v>
      </c>
    </row>
    <row r="120" spans="2:65" s="1" customFormat="1" ht="22.8" customHeight="1">
      <c r="B120" s="31"/>
      <c r="C120" s="63" t="s">
        <v>182</v>
      </c>
      <c r="J120" s="117">
        <f>BK120</f>
        <v>0</v>
      </c>
      <c r="L120" s="31"/>
      <c r="M120" s="61"/>
      <c r="N120" s="52"/>
      <c r="O120" s="52"/>
      <c r="P120" s="118">
        <f>P121</f>
        <v>0</v>
      </c>
      <c r="Q120" s="52"/>
      <c r="R120" s="118">
        <f>R121</f>
        <v>0</v>
      </c>
      <c r="S120" s="52"/>
      <c r="T120" s="119">
        <f>T121</f>
        <v>0</v>
      </c>
      <c r="AT120" s="16" t="s">
        <v>78</v>
      </c>
      <c r="AU120" s="16" t="s">
        <v>161</v>
      </c>
      <c r="BK120" s="120">
        <f>BK121</f>
        <v>0</v>
      </c>
    </row>
    <row r="121" spans="2:65" s="11" customFormat="1" ht="25.95" customHeight="1">
      <c r="B121" s="121"/>
      <c r="D121" s="122" t="s">
        <v>78</v>
      </c>
      <c r="E121" s="123" t="s">
        <v>1292</v>
      </c>
      <c r="F121" s="123" t="s">
        <v>1293</v>
      </c>
      <c r="I121" s="124"/>
      <c r="J121" s="125">
        <f>BK121</f>
        <v>0</v>
      </c>
      <c r="L121" s="121"/>
      <c r="M121" s="126"/>
      <c r="P121" s="127">
        <f>P122+P126+P128</f>
        <v>0</v>
      </c>
      <c r="R121" s="127">
        <f>R122+R126+R128</f>
        <v>0</v>
      </c>
      <c r="T121" s="128">
        <f>T122+T126+T128</f>
        <v>0</v>
      </c>
      <c r="AR121" s="122" t="s">
        <v>209</v>
      </c>
      <c r="AT121" s="129" t="s">
        <v>78</v>
      </c>
      <c r="AU121" s="129" t="s">
        <v>79</v>
      </c>
      <c r="AY121" s="122" t="s">
        <v>185</v>
      </c>
      <c r="BK121" s="130">
        <f>BK122+BK126+BK128</f>
        <v>0</v>
      </c>
    </row>
    <row r="122" spans="2:65" s="11" customFormat="1" ht="22.8" customHeight="1">
      <c r="B122" s="121"/>
      <c r="D122" s="122" t="s">
        <v>78</v>
      </c>
      <c r="E122" s="131" t="s">
        <v>1294</v>
      </c>
      <c r="F122" s="131" t="s">
        <v>1295</v>
      </c>
      <c r="I122" s="124"/>
      <c r="J122" s="132">
        <f>BK122</f>
        <v>0</v>
      </c>
      <c r="L122" s="121"/>
      <c r="M122" s="126"/>
      <c r="P122" s="127">
        <f>SUM(P123:P125)</f>
        <v>0</v>
      </c>
      <c r="R122" s="127">
        <f>SUM(R123:R125)</f>
        <v>0</v>
      </c>
      <c r="T122" s="128">
        <f>SUM(T123:T125)</f>
        <v>0</v>
      </c>
      <c r="AR122" s="122" t="s">
        <v>209</v>
      </c>
      <c r="AT122" s="129" t="s">
        <v>78</v>
      </c>
      <c r="AU122" s="129" t="s">
        <v>87</v>
      </c>
      <c r="AY122" s="122" t="s">
        <v>185</v>
      </c>
      <c r="BK122" s="130">
        <f>SUM(BK123:BK125)</f>
        <v>0</v>
      </c>
    </row>
    <row r="123" spans="2:65" s="1" customFormat="1" ht="16.5" customHeight="1">
      <c r="B123" s="31"/>
      <c r="C123" s="133" t="s">
        <v>87</v>
      </c>
      <c r="D123" s="133" t="s">
        <v>187</v>
      </c>
      <c r="E123" s="134" t="s">
        <v>1296</v>
      </c>
      <c r="F123" s="135" t="s">
        <v>1297</v>
      </c>
      <c r="G123" s="136" t="s">
        <v>763</v>
      </c>
      <c r="H123" s="137">
        <v>1</v>
      </c>
      <c r="I123" s="138"/>
      <c r="J123" s="139">
        <f>ROUND(I123*H123,2)</f>
        <v>0</v>
      </c>
      <c r="K123" s="140"/>
      <c r="L123" s="31"/>
      <c r="M123" s="141" t="s">
        <v>1</v>
      </c>
      <c r="N123" s="142" t="s">
        <v>44</v>
      </c>
      <c r="P123" s="143">
        <f>O123*H123</f>
        <v>0</v>
      </c>
      <c r="Q123" s="143">
        <v>0</v>
      </c>
      <c r="R123" s="143">
        <f>Q123*H123</f>
        <v>0</v>
      </c>
      <c r="S123" s="143">
        <v>0</v>
      </c>
      <c r="T123" s="144">
        <f>S123*H123</f>
        <v>0</v>
      </c>
      <c r="AR123" s="145" t="s">
        <v>1298</v>
      </c>
      <c r="AT123" s="145" t="s">
        <v>187</v>
      </c>
      <c r="AU123" s="145" t="s">
        <v>89</v>
      </c>
      <c r="AY123" s="16" t="s">
        <v>185</v>
      </c>
      <c r="BE123" s="146">
        <f>IF(N123="základní",J123,0)</f>
        <v>0</v>
      </c>
      <c r="BF123" s="146">
        <f>IF(N123="snížená",J123,0)</f>
        <v>0</v>
      </c>
      <c r="BG123" s="146">
        <f>IF(N123="zákl. přenesená",J123,0)</f>
        <v>0</v>
      </c>
      <c r="BH123" s="146">
        <f>IF(N123="sníž. přenesená",J123,0)</f>
        <v>0</v>
      </c>
      <c r="BI123" s="146">
        <f>IF(N123="nulová",J123,0)</f>
        <v>0</v>
      </c>
      <c r="BJ123" s="16" t="s">
        <v>87</v>
      </c>
      <c r="BK123" s="146">
        <f>ROUND(I123*H123,2)</f>
        <v>0</v>
      </c>
      <c r="BL123" s="16" t="s">
        <v>1298</v>
      </c>
      <c r="BM123" s="145" t="s">
        <v>1299</v>
      </c>
    </row>
    <row r="124" spans="2:65" s="1" customFormat="1" ht="16.5" customHeight="1">
      <c r="B124" s="31"/>
      <c r="C124" s="133" t="s">
        <v>89</v>
      </c>
      <c r="D124" s="133" t="s">
        <v>187</v>
      </c>
      <c r="E124" s="134" t="s">
        <v>1300</v>
      </c>
      <c r="F124" s="135" t="s">
        <v>1301</v>
      </c>
      <c r="G124" s="136" t="s">
        <v>763</v>
      </c>
      <c r="H124" s="137">
        <v>1</v>
      </c>
      <c r="I124" s="138"/>
      <c r="J124" s="139">
        <f>ROUND(I124*H124,2)</f>
        <v>0</v>
      </c>
      <c r="K124" s="140"/>
      <c r="L124" s="31"/>
      <c r="M124" s="141" t="s">
        <v>1</v>
      </c>
      <c r="N124" s="142" t="s">
        <v>44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AR124" s="145" t="s">
        <v>1298</v>
      </c>
      <c r="AT124" s="145" t="s">
        <v>187</v>
      </c>
      <c r="AU124" s="145" t="s">
        <v>89</v>
      </c>
      <c r="AY124" s="16" t="s">
        <v>185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6" t="s">
        <v>87</v>
      </c>
      <c r="BK124" s="146">
        <f>ROUND(I124*H124,2)</f>
        <v>0</v>
      </c>
      <c r="BL124" s="16" t="s">
        <v>1298</v>
      </c>
      <c r="BM124" s="145" t="s">
        <v>1302</v>
      </c>
    </row>
    <row r="125" spans="2:65" s="1" customFormat="1" ht="16.5" customHeight="1">
      <c r="B125" s="31"/>
      <c r="C125" s="133" t="s">
        <v>105</v>
      </c>
      <c r="D125" s="133" t="s">
        <v>187</v>
      </c>
      <c r="E125" s="134" t="s">
        <v>1303</v>
      </c>
      <c r="F125" s="135" t="s">
        <v>1304</v>
      </c>
      <c r="G125" s="136" t="s">
        <v>763</v>
      </c>
      <c r="H125" s="137">
        <v>1</v>
      </c>
      <c r="I125" s="138"/>
      <c r="J125" s="139">
        <f>ROUND(I125*H125,2)</f>
        <v>0</v>
      </c>
      <c r="K125" s="140"/>
      <c r="L125" s="31"/>
      <c r="M125" s="141" t="s">
        <v>1</v>
      </c>
      <c r="N125" s="142" t="s">
        <v>44</v>
      </c>
      <c r="P125" s="143">
        <f>O125*H125</f>
        <v>0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AR125" s="145" t="s">
        <v>1298</v>
      </c>
      <c r="AT125" s="145" t="s">
        <v>187</v>
      </c>
      <c r="AU125" s="145" t="s">
        <v>89</v>
      </c>
      <c r="AY125" s="16" t="s">
        <v>185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6" t="s">
        <v>87</v>
      </c>
      <c r="BK125" s="146">
        <f>ROUND(I125*H125,2)</f>
        <v>0</v>
      </c>
      <c r="BL125" s="16" t="s">
        <v>1298</v>
      </c>
      <c r="BM125" s="145" t="s">
        <v>1305</v>
      </c>
    </row>
    <row r="126" spans="2:65" s="11" customFormat="1" ht="22.8" customHeight="1">
      <c r="B126" s="121"/>
      <c r="D126" s="122" t="s">
        <v>78</v>
      </c>
      <c r="E126" s="131" t="s">
        <v>1306</v>
      </c>
      <c r="F126" s="131" t="s">
        <v>1307</v>
      </c>
      <c r="I126" s="124"/>
      <c r="J126" s="132">
        <f>BK126</f>
        <v>0</v>
      </c>
      <c r="L126" s="121"/>
      <c r="M126" s="126"/>
      <c r="P126" s="127">
        <f>P127</f>
        <v>0</v>
      </c>
      <c r="R126" s="127">
        <f>R127</f>
        <v>0</v>
      </c>
      <c r="T126" s="128">
        <f>T127</f>
        <v>0</v>
      </c>
      <c r="AR126" s="122" t="s">
        <v>209</v>
      </c>
      <c r="AT126" s="129" t="s">
        <v>78</v>
      </c>
      <c r="AU126" s="129" t="s">
        <v>87</v>
      </c>
      <c r="AY126" s="122" t="s">
        <v>185</v>
      </c>
      <c r="BK126" s="130">
        <f>BK127</f>
        <v>0</v>
      </c>
    </row>
    <row r="127" spans="2:65" s="1" customFormat="1" ht="16.5" customHeight="1">
      <c r="B127" s="31"/>
      <c r="C127" s="133" t="s">
        <v>191</v>
      </c>
      <c r="D127" s="133" t="s">
        <v>187</v>
      </c>
      <c r="E127" s="134" t="s">
        <v>1308</v>
      </c>
      <c r="F127" s="135" t="s">
        <v>1307</v>
      </c>
      <c r="G127" s="136" t="s">
        <v>763</v>
      </c>
      <c r="H127" s="137">
        <v>1</v>
      </c>
      <c r="I127" s="138"/>
      <c r="J127" s="139">
        <f>ROUND(I127*H127,2)</f>
        <v>0</v>
      </c>
      <c r="K127" s="140"/>
      <c r="L127" s="31"/>
      <c r="M127" s="141" t="s">
        <v>1</v>
      </c>
      <c r="N127" s="142" t="s">
        <v>44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1298</v>
      </c>
      <c r="AT127" s="145" t="s">
        <v>187</v>
      </c>
      <c r="AU127" s="145" t="s">
        <v>89</v>
      </c>
      <c r="AY127" s="16" t="s">
        <v>185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6" t="s">
        <v>87</v>
      </c>
      <c r="BK127" s="146">
        <f>ROUND(I127*H127,2)</f>
        <v>0</v>
      </c>
      <c r="BL127" s="16" t="s">
        <v>1298</v>
      </c>
      <c r="BM127" s="145" t="s">
        <v>1309</v>
      </c>
    </row>
    <row r="128" spans="2:65" s="11" customFormat="1" ht="22.8" customHeight="1">
      <c r="B128" s="121"/>
      <c r="D128" s="122" t="s">
        <v>78</v>
      </c>
      <c r="E128" s="131" t="s">
        <v>1310</v>
      </c>
      <c r="F128" s="131" t="s">
        <v>1311</v>
      </c>
      <c r="I128" s="124"/>
      <c r="J128" s="132">
        <f>BK128</f>
        <v>0</v>
      </c>
      <c r="L128" s="121"/>
      <c r="M128" s="126"/>
      <c r="P128" s="127">
        <f>P129</f>
        <v>0</v>
      </c>
      <c r="R128" s="127">
        <f>R129</f>
        <v>0</v>
      </c>
      <c r="T128" s="128">
        <f>T129</f>
        <v>0</v>
      </c>
      <c r="AR128" s="122" t="s">
        <v>209</v>
      </c>
      <c r="AT128" s="129" t="s">
        <v>78</v>
      </c>
      <c r="AU128" s="129" t="s">
        <v>87</v>
      </c>
      <c r="AY128" s="122" t="s">
        <v>185</v>
      </c>
      <c r="BK128" s="130">
        <f>BK129</f>
        <v>0</v>
      </c>
    </row>
    <row r="129" spans="2:65" s="1" customFormat="1" ht="16.5" customHeight="1">
      <c r="B129" s="31"/>
      <c r="C129" s="133" t="s">
        <v>209</v>
      </c>
      <c r="D129" s="133" t="s">
        <v>187</v>
      </c>
      <c r="E129" s="134" t="s">
        <v>1312</v>
      </c>
      <c r="F129" s="135" t="s">
        <v>1313</v>
      </c>
      <c r="G129" s="136" t="s">
        <v>763</v>
      </c>
      <c r="H129" s="137">
        <v>1</v>
      </c>
      <c r="I129" s="138"/>
      <c r="J129" s="139">
        <f>ROUND(I129*H129,2)</f>
        <v>0</v>
      </c>
      <c r="K129" s="140"/>
      <c r="L129" s="31"/>
      <c r="M129" s="183" t="s">
        <v>1</v>
      </c>
      <c r="N129" s="184" t="s">
        <v>44</v>
      </c>
      <c r="O129" s="185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AR129" s="145" t="s">
        <v>1298</v>
      </c>
      <c r="AT129" s="145" t="s">
        <v>187</v>
      </c>
      <c r="AU129" s="145" t="s">
        <v>89</v>
      </c>
      <c r="AY129" s="16" t="s">
        <v>185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6" t="s">
        <v>87</v>
      </c>
      <c r="BK129" s="146">
        <f>ROUND(I129*H129,2)</f>
        <v>0</v>
      </c>
      <c r="BL129" s="16" t="s">
        <v>1298</v>
      </c>
      <c r="BM129" s="145" t="s">
        <v>1314</v>
      </c>
    </row>
    <row r="130" spans="2:65" s="1" customFormat="1" ht="6.9" customHeight="1"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31"/>
    </row>
  </sheetData>
  <sheetProtection algorithmName="SHA-512" hashValue="COej1GtEdZZrrfJPV7VjEzgmG+ClQyMC3YhzKRK8N1K+hzS7tY2pyKjJSrKEINZWIcqG5fefduFytx+t1No39Q==" saltValue="TJiuvUjKqgrOEo/JSL0VSDHLdqCZkJT8GpK0GPRhyfLqeYsYWuBjkIGvapwi4158tDdHjmpU8O6CwaVsic6I2g==" spinCount="100000" sheet="1" objects="1" scenarios="1" formatColumns="0" formatRows="0" autoFilter="0"/>
  <autoFilter ref="C119:K129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221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7"/>
      <c r="C3" s="18"/>
      <c r="D3" s="18"/>
      <c r="E3" s="18"/>
      <c r="F3" s="18"/>
      <c r="G3" s="18"/>
      <c r="H3" s="19"/>
    </row>
    <row r="4" spans="2:8" ht="24.9" customHeight="1">
      <c r="B4" s="19"/>
      <c r="C4" s="20" t="s">
        <v>1315</v>
      </c>
      <c r="H4" s="19"/>
    </row>
    <row r="5" spans="2:8" ht="12" customHeight="1">
      <c r="B5" s="19"/>
      <c r="C5" s="23" t="s">
        <v>13</v>
      </c>
      <c r="D5" s="226" t="s">
        <v>14</v>
      </c>
      <c r="E5" s="222"/>
      <c r="F5" s="222"/>
      <c r="H5" s="19"/>
    </row>
    <row r="6" spans="2:8" ht="36.9" customHeight="1">
      <c r="B6" s="19"/>
      <c r="C6" s="25" t="s">
        <v>16</v>
      </c>
      <c r="D6" s="223" t="s">
        <v>17</v>
      </c>
      <c r="E6" s="222"/>
      <c r="F6" s="222"/>
      <c r="H6" s="19"/>
    </row>
    <row r="7" spans="2:8" ht="16.5" customHeight="1">
      <c r="B7" s="19"/>
      <c r="C7" s="26" t="s">
        <v>22</v>
      </c>
      <c r="D7" s="51" t="str">
        <f>'Rekapitulace stavby'!AN8</f>
        <v>23. 6. 2023</v>
      </c>
      <c r="H7" s="19"/>
    </row>
    <row r="8" spans="2:8" s="1" customFormat="1" ht="10.8" customHeight="1">
      <c r="B8" s="31"/>
      <c r="H8" s="31"/>
    </row>
    <row r="9" spans="2:8" s="10" customFormat="1" ht="29.25" customHeight="1">
      <c r="B9" s="112"/>
      <c r="C9" s="113" t="s">
        <v>60</v>
      </c>
      <c r="D9" s="114" t="s">
        <v>61</v>
      </c>
      <c r="E9" s="114" t="s">
        <v>172</v>
      </c>
      <c r="F9" s="115" t="s">
        <v>1316</v>
      </c>
      <c r="H9" s="112"/>
    </row>
    <row r="10" spans="2:8" s="1" customFormat="1" ht="26.4" customHeight="1">
      <c r="B10" s="31"/>
      <c r="C10" s="191" t="s">
        <v>1317</v>
      </c>
      <c r="D10" s="191" t="s">
        <v>85</v>
      </c>
      <c r="H10" s="31"/>
    </row>
    <row r="11" spans="2:8" s="1" customFormat="1" ht="16.8" customHeight="1">
      <c r="B11" s="31"/>
      <c r="C11" s="192" t="s">
        <v>102</v>
      </c>
      <c r="D11" s="193" t="s">
        <v>103</v>
      </c>
      <c r="E11" s="194" t="s">
        <v>1</v>
      </c>
      <c r="F11" s="195">
        <v>219.48</v>
      </c>
      <c r="H11" s="31"/>
    </row>
    <row r="12" spans="2:8" s="1" customFormat="1" ht="16.8" customHeight="1">
      <c r="B12" s="31"/>
      <c r="C12" s="196" t="s">
        <v>1</v>
      </c>
      <c r="D12" s="196" t="s">
        <v>1318</v>
      </c>
      <c r="E12" s="16" t="s">
        <v>1</v>
      </c>
      <c r="F12" s="197">
        <v>219.48</v>
      </c>
      <c r="H12" s="31"/>
    </row>
    <row r="13" spans="2:8" s="1" customFormat="1" ht="16.8" customHeight="1">
      <c r="B13" s="31"/>
      <c r="C13" s="196" t="s">
        <v>1</v>
      </c>
      <c r="D13" s="196" t="s">
        <v>317</v>
      </c>
      <c r="E13" s="16" t="s">
        <v>1</v>
      </c>
      <c r="F13" s="197">
        <v>219.48</v>
      </c>
      <c r="H13" s="31"/>
    </row>
    <row r="14" spans="2:8" s="1" customFormat="1" ht="16.8" customHeight="1">
      <c r="B14" s="31"/>
      <c r="C14" s="198" t="s">
        <v>1319</v>
      </c>
      <c r="H14" s="31"/>
    </row>
    <row r="15" spans="2:8" s="1" customFormat="1" ht="16.8" customHeight="1">
      <c r="B15" s="31"/>
      <c r="C15" s="196" t="s">
        <v>197</v>
      </c>
      <c r="D15" s="196" t="s">
        <v>198</v>
      </c>
      <c r="E15" s="16" t="s">
        <v>190</v>
      </c>
      <c r="F15" s="197">
        <v>219.48</v>
      </c>
      <c r="H15" s="31"/>
    </row>
    <row r="16" spans="2:8" s="1" customFormat="1" ht="16.8" customHeight="1">
      <c r="B16" s="31"/>
      <c r="C16" s="192" t="s">
        <v>106</v>
      </c>
      <c r="D16" s="193" t="s">
        <v>107</v>
      </c>
      <c r="E16" s="194" t="s">
        <v>1</v>
      </c>
      <c r="F16" s="195">
        <v>427.02</v>
      </c>
      <c r="H16" s="31"/>
    </row>
    <row r="17" spans="2:8" s="1" customFormat="1" ht="16.8" customHeight="1">
      <c r="B17" s="31"/>
      <c r="C17" s="196" t="s">
        <v>1</v>
      </c>
      <c r="D17" s="196" t="s">
        <v>1320</v>
      </c>
      <c r="E17" s="16" t="s">
        <v>1</v>
      </c>
      <c r="F17" s="197">
        <v>427.02</v>
      </c>
      <c r="H17" s="31"/>
    </row>
    <row r="18" spans="2:8" s="1" customFormat="1" ht="16.8" customHeight="1">
      <c r="B18" s="31"/>
      <c r="C18" s="196" t="s">
        <v>1</v>
      </c>
      <c r="D18" s="196" t="s">
        <v>317</v>
      </c>
      <c r="E18" s="16" t="s">
        <v>1</v>
      </c>
      <c r="F18" s="197">
        <v>427.02</v>
      </c>
      <c r="H18" s="31"/>
    </row>
    <row r="19" spans="2:8" s="1" customFormat="1" ht="16.8" customHeight="1">
      <c r="B19" s="31"/>
      <c r="C19" s="198" t="s">
        <v>1319</v>
      </c>
      <c r="H19" s="31"/>
    </row>
    <row r="20" spans="2:8" s="1" customFormat="1" ht="16.8" customHeight="1">
      <c r="B20" s="31"/>
      <c r="C20" s="196" t="s">
        <v>188</v>
      </c>
      <c r="D20" s="196" t="s">
        <v>189</v>
      </c>
      <c r="E20" s="16" t="s">
        <v>190</v>
      </c>
      <c r="F20" s="197">
        <v>427.02</v>
      </c>
      <c r="H20" s="31"/>
    </row>
    <row r="21" spans="2:8" s="1" customFormat="1" ht="16.8" customHeight="1">
      <c r="B21" s="31"/>
      <c r="C21" s="192" t="s">
        <v>110</v>
      </c>
      <c r="D21" s="193" t="s">
        <v>111</v>
      </c>
      <c r="E21" s="194" t="s">
        <v>1</v>
      </c>
      <c r="F21" s="195">
        <v>28.68</v>
      </c>
      <c r="H21" s="31"/>
    </row>
    <row r="22" spans="2:8" s="1" customFormat="1" ht="16.8" customHeight="1">
      <c r="B22" s="31"/>
      <c r="C22" s="196" t="s">
        <v>1</v>
      </c>
      <c r="D22" s="196" t="s">
        <v>112</v>
      </c>
      <c r="E22" s="16" t="s">
        <v>1</v>
      </c>
      <c r="F22" s="197">
        <v>28.68</v>
      </c>
      <c r="H22" s="31"/>
    </row>
    <row r="23" spans="2:8" s="1" customFormat="1" ht="16.8" customHeight="1">
      <c r="B23" s="31"/>
      <c r="C23" s="196" t="s">
        <v>1</v>
      </c>
      <c r="D23" s="196" t="s">
        <v>317</v>
      </c>
      <c r="E23" s="16" t="s">
        <v>1</v>
      </c>
      <c r="F23" s="197">
        <v>28.68</v>
      </c>
      <c r="H23" s="31"/>
    </row>
    <row r="24" spans="2:8" s="1" customFormat="1" ht="16.8" customHeight="1">
      <c r="B24" s="31"/>
      <c r="C24" s="198" t="s">
        <v>1319</v>
      </c>
      <c r="H24" s="31"/>
    </row>
    <row r="25" spans="2:8" s="1" customFormat="1" ht="16.8" customHeight="1">
      <c r="B25" s="31"/>
      <c r="C25" s="196" t="s">
        <v>205</v>
      </c>
      <c r="D25" s="196" t="s">
        <v>206</v>
      </c>
      <c r="E25" s="16" t="s">
        <v>190</v>
      </c>
      <c r="F25" s="197">
        <v>28.68</v>
      </c>
      <c r="H25" s="31"/>
    </row>
    <row r="26" spans="2:8" s="1" customFormat="1" ht="16.8" customHeight="1">
      <c r="B26" s="31"/>
      <c r="C26" s="192" t="s">
        <v>113</v>
      </c>
      <c r="D26" s="193" t="s">
        <v>114</v>
      </c>
      <c r="E26" s="194" t="s">
        <v>1</v>
      </c>
      <c r="F26" s="195">
        <v>150.02000000000001</v>
      </c>
      <c r="H26" s="31"/>
    </row>
    <row r="27" spans="2:8" s="1" customFormat="1" ht="16.8" customHeight="1">
      <c r="B27" s="31"/>
      <c r="C27" s="196" t="s">
        <v>1</v>
      </c>
      <c r="D27" s="196" t="s">
        <v>1321</v>
      </c>
      <c r="E27" s="16" t="s">
        <v>1</v>
      </c>
      <c r="F27" s="197">
        <v>150.02000000000001</v>
      </c>
      <c r="H27" s="31"/>
    </row>
    <row r="28" spans="2:8" s="1" customFormat="1" ht="16.8" customHeight="1">
      <c r="B28" s="31"/>
      <c r="C28" s="196" t="s">
        <v>1</v>
      </c>
      <c r="D28" s="196" t="s">
        <v>317</v>
      </c>
      <c r="E28" s="16" t="s">
        <v>1</v>
      </c>
      <c r="F28" s="197">
        <v>150.02000000000001</v>
      </c>
      <c r="H28" s="31"/>
    </row>
    <row r="29" spans="2:8" s="1" customFormat="1" ht="16.8" customHeight="1">
      <c r="B29" s="31"/>
      <c r="C29" s="198" t="s">
        <v>1319</v>
      </c>
      <c r="H29" s="31"/>
    </row>
    <row r="30" spans="2:8" s="1" customFormat="1" ht="16.8" customHeight="1">
      <c r="B30" s="31"/>
      <c r="C30" s="196" t="s">
        <v>216</v>
      </c>
      <c r="D30" s="196" t="s">
        <v>217</v>
      </c>
      <c r="E30" s="16" t="s">
        <v>190</v>
      </c>
      <c r="F30" s="197">
        <v>150.02000000000001</v>
      </c>
      <c r="H30" s="31"/>
    </row>
    <row r="31" spans="2:8" s="1" customFormat="1" ht="16.8" customHeight="1">
      <c r="B31" s="31"/>
      <c r="C31" s="192" t="s">
        <v>116</v>
      </c>
      <c r="D31" s="193" t="s">
        <v>117</v>
      </c>
      <c r="E31" s="194" t="s">
        <v>1</v>
      </c>
      <c r="F31" s="195">
        <v>101.128</v>
      </c>
      <c r="H31" s="31"/>
    </row>
    <row r="32" spans="2:8" s="1" customFormat="1" ht="16.8" customHeight="1">
      <c r="B32" s="31"/>
      <c r="C32" s="196" t="s">
        <v>1</v>
      </c>
      <c r="D32" s="196" t="s">
        <v>118</v>
      </c>
      <c r="E32" s="16" t="s">
        <v>1</v>
      </c>
      <c r="F32" s="197">
        <v>101.128</v>
      </c>
      <c r="H32" s="31"/>
    </row>
    <row r="33" spans="2:8" s="1" customFormat="1" ht="16.8" customHeight="1">
      <c r="B33" s="31"/>
      <c r="C33" s="196" t="s">
        <v>1</v>
      </c>
      <c r="D33" s="196" t="s">
        <v>317</v>
      </c>
      <c r="E33" s="16" t="s">
        <v>1</v>
      </c>
      <c r="F33" s="197">
        <v>101.128</v>
      </c>
      <c r="H33" s="31"/>
    </row>
    <row r="34" spans="2:8" s="1" customFormat="1" ht="16.8" customHeight="1">
      <c r="B34" s="31"/>
      <c r="C34" s="198" t="s">
        <v>1319</v>
      </c>
      <c r="H34" s="31"/>
    </row>
    <row r="35" spans="2:8" s="1" customFormat="1" ht="16.8" customHeight="1">
      <c r="B35" s="31"/>
      <c r="C35" s="196" t="s">
        <v>210</v>
      </c>
      <c r="D35" s="196" t="s">
        <v>211</v>
      </c>
      <c r="E35" s="16" t="s">
        <v>212</v>
      </c>
      <c r="F35" s="197">
        <v>101.128</v>
      </c>
      <c r="H35" s="31"/>
    </row>
    <row r="36" spans="2:8" s="1" customFormat="1" ht="16.8" customHeight="1">
      <c r="B36" s="31"/>
      <c r="C36" s="192" t="s">
        <v>119</v>
      </c>
      <c r="D36" s="193" t="s">
        <v>120</v>
      </c>
      <c r="E36" s="194" t="s">
        <v>1</v>
      </c>
      <c r="F36" s="195">
        <v>525.16999999999996</v>
      </c>
      <c r="H36" s="31"/>
    </row>
    <row r="37" spans="2:8" s="1" customFormat="1" ht="16.8" customHeight="1">
      <c r="B37" s="31"/>
      <c r="C37" s="196" t="s">
        <v>1</v>
      </c>
      <c r="D37" s="196" t="s">
        <v>1322</v>
      </c>
      <c r="E37" s="16" t="s">
        <v>1</v>
      </c>
      <c r="F37" s="197">
        <v>525.16999999999996</v>
      </c>
      <c r="H37" s="31"/>
    </row>
    <row r="38" spans="2:8" s="1" customFormat="1" ht="16.8" customHeight="1">
      <c r="B38" s="31"/>
      <c r="C38" s="196" t="s">
        <v>1</v>
      </c>
      <c r="D38" s="196" t="s">
        <v>317</v>
      </c>
      <c r="E38" s="16" t="s">
        <v>1</v>
      </c>
      <c r="F38" s="197">
        <v>525.16999999999996</v>
      </c>
      <c r="H38" s="31"/>
    </row>
    <row r="39" spans="2:8" s="1" customFormat="1" ht="16.8" customHeight="1">
      <c r="B39" s="31"/>
      <c r="C39" s="198" t="s">
        <v>1319</v>
      </c>
      <c r="H39" s="31"/>
    </row>
    <row r="40" spans="2:8" s="1" customFormat="1" ht="16.8" customHeight="1">
      <c r="B40" s="31"/>
      <c r="C40" s="196" t="s">
        <v>201</v>
      </c>
      <c r="D40" s="196" t="s">
        <v>202</v>
      </c>
      <c r="E40" s="16" t="s">
        <v>190</v>
      </c>
      <c r="F40" s="197">
        <v>525.16999999999996</v>
      </c>
      <c r="H40" s="31"/>
    </row>
    <row r="41" spans="2:8" s="1" customFormat="1" ht="16.8" customHeight="1">
      <c r="B41" s="31"/>
      <c r="C41" s="192" t="s">
        <v>123</v>
      </c>
      <c r="D41" s="193" t="s">
        <v>124</v>
      </c>
      <c r="E41" s="194" t="s">
        <v>1</v>
      </c>
      <c r="F41" s="195">
        <v>802.92</v>
      </c>
      <c r="H41" s="31"/>
    </row>
    <row r="42" spans="2:8" s="1" customFormat="1" ht="16.8" customHeight="1">
      <c r="B42" s="31"/>
      <c r="C42" s="196" t="s">
        <v>1</v>
      </c>
      <c r="D42" s="196" t="s">
        <v>1323</v>
      </c>
      <c r="E42" s="16" t="s">
        <v>1</v>
      </c>
      <c r="F42" s="197">
        <v>802.92</v>
      </c>
      <c r="H42" s="31"/>
    </row>
    <row r="43" spans="2:8" s="1" customFormat="1" ht="16.8" customHeight="1">
      <c r="B43" s="31"/>
      <c r="C43" s="196" t="s">
        <v>1</v>
      </c>
      <c r="D43" s="196" t="s">
        <v>317</v>
      </c>
      <c r="E43" s="16" t="s">
        <v>1</v>
      </c>
      <c r="F43" s="197">
        <v>802.92</v>
      </c>
      <c r="H43" s="31"/>
    </row>
    <row r="44" spans="2:8" s="1" customFormat="1" ht="16.8" customHeight="1">
      <c r="B44" s="31"/>
      <c r="C44" s="198" t="s">
        <v>1319</v>
      </c>
      <c r="H44" s="31"/>
    </row>
    <row r="45" spans="2:8" s="1" customFormat="1" ht="16.8" customHeight="1">
      <c r="B45" s="31"/>
      <c r="C45" s="196" t="s">
        <v>221</v>
      </c>
      <c r="D45" s="196" t="s">
        <v>222</v>
      </c>
      <c r="E45" s="16" t="s">
        <v>190</v>
      </c>
      <c r="F45" s="197">
        <v>802.92</v>
      </c>
      <c r="H45" s="31"/>
    </row>
    <row r="46" spans="2:8" s="1" customFormat="1" ht="16.8" customHeight="1">
      <c r="B46" s="31"/>
      <c r="C46" s="192" t="s">
        <v>127</v>
      </c>
      <c r="D46" s="193" t="s">
        <v>128</v>
      </c>
      <c r="E46" s="194" t="s">
        <v>1</v>
      </c>
      <c r="F46" s="195">
        <v>167.06</v>
      </c>
      <c r="H46" s="31"/>
    </row>
    <row r="47" spans="2:8" s="1" customFormat="1" ht="16.8" customHeight="1">
      <c r="B47" s="31"/>
      <c r="C47" s="196" t="s">
        <v>1</v>
      </c>
      <c r="D47" s="196" t="s">
        <v>1324</v>
      </c>
      <c r="E47" s="16" t="s">
        <v>1</v>
      </c>
      <c r="F47" s="197">
        <v>167.06</v>
      </c>
      <c r="H47" s="31"/>
    </row>
    <row r="48" spans="2:8" s="1" customFormat="1" ht="16.8" customHeight="1">
      <c r="B48" s="31"/>
      <c r="C48" s="196" t="s">
        <v>1</v>
      </c>
      <c r="D48" s="196" t="s">
        <v>317</v>
      </c>
      <c r="E48" s="16" t="s">
        <v>1</v>
      </c>
      <c r="F48" s="197">
        <v>167.06</v>
      </c>
      <c r="H48" s="31"/>
    </row>
    <row r="49" spans="2:8" s="1" customFormat="1" ht="16.8" customHeight="1">
      <c r="B49" s="31"/>
      <c r="C49" s="198" t="s">
        <v>1319</v>
      </c>
      <c r="H49" s="31"/>
    </row>
    <row r="50" spans="2:8" s="1" customFormat="1" ht="16.8" customHeight="1">
      <c r="B50" s="31"/>
      <c r="C50" s="196" t="s">
        <v>236</v>
      </c>
      <c r="D50" s="196" t="s">
        <v>237</v>
      </c>
      <c r="E50" s="16" t="s">
        <v>190</v>
      </c>
      <c r="F50" s="197">
        <v>167.06</v>
      </c>
      <c r="H50" s="31"/>
    </row>
    <row r="51" spans="2:8" s="1" customFormat="1" ht="16.8" customHeight="1">
      <c r="B51" s="31"/>
      <c r="C51" s="192" t="s">
        <v>130</v>
      </c>
      <c r="D51" s="193" t="s">
        <v>131</v>
      </c>
      <c r="E51" s="194" t="s">
        <v>1</v>
      </c>
      <c r="F51" s="195">
        <v>832.75</v>
      </c>
      <c r="H51" s="31"/>
    </row>
    <row r="52" spans="2:8" s="1" customFormat="1" ht="16.8" customHeight="1">
      <c r="B52" s="31"/>
      <c r="C52" s="196" t="s">
        <v>1</v>
      </c>
      <c r="D52" s="196" t="s">
        <v>1325</v>
      </c>
      <c r="E52" s="16" t="s">
        <v>1</v>
      </c>
      <c r="F52" s="197">
        <v>832.75</v>
      </c>
      <c r="H52" s="31"/>
    </row>
    <row r="53" spans="2:8" s="1" customFormat="1" ht="16.8" customHeight="1">
      <c r="B53" s="31"/>
      <c r="C53" s="196" t="s">
        <v>1</v>
      </c>
      <c r="D53" s="196" t="s">
        <v>317</v>
      </c>
      <c r="E53" s="16" t="s">
        <v>1</v>
      </c>
      <c r="F53" s="197">
        <v>832.75</v>
      </c>
      <c r="H53" s="31"/>
    </row>
    <row r="54" spans="2:8" s="1" customFormat="1" ht="16.8" customHeight="1">
      <c r="B54" s="31"/>
      <c r="C54" s="198" t="s">
        <v>1319</v>
      </c>
      <c r="H54" s="31"/>
    </row>
    <row r="55" spans="2:8" s="1" customFormat="1" ht="16.8" customHeight="1">
      <c r="B55" s="31"/>
      <c r="C55" s="196" t="s">
        <v>231</v>
      </c>
      <c r="D55" s="196" t="s">
        <v>232</v>
      </c>
      <c r="E55" s="16" t="s">
        <v>190</v>
      </c>
      <c r="F55" s="197">
        <v>832.75</v>
      </c>
      <c r="H55" s="31"/>
    </row>
    <row r="56" spans="2:8" s="1" customFormat="1" ht="16.8" customHeight="1">
      <c r="B56" s="31"/>
      <c r="C56" s="192" t="s">
        <v>133</v>
      </c>
      <c r="D56" s="193" t="s">
        <v>134</v>
      </c>
      <c r="E56" s="194" t="s">
        <v>1</v>
      </c>
      <c r="F56" s="195">
        <v>23.774999999999999</v>
      </c>
      <c r="H56" s="31"/>
    </row>
    <row r="57" spans="2:8" s="1" customFormat="1" ht="16.8" customHeight="1">
      <c r="B57" s="31"/>
      <c r="C57" s="196" t="s">
        <v>1</v>
      </c>
      <c r="D57" s="196" t="s">
        <v>135</v>
      </c>
      <c r="E57" s="16" t="s">
        <v>1</v>
      </c>
      <c r="F57" s="197">
        <v>23.774999999999999</v>
      </c>
      <c r="H57" s="31"/>
    </row>
    <row r="58" spans="2:8" s="1" customFormat="1" ht="16.8" customHeight="1">
      <c r="B58" s="31"/>
      <c r="C58" s="196" t="s">
        <v>1</v>
      </c>
      <c r="D58" s="196" t="s">
        <v>317</v>
      </c>
      <c r="E58" s="16" t="s">
        <v>1</v>
      </c>
      <c r="F58" s="197">
        <v>23.774999999999999</v>
      </c>
      <c r="H58" s="31"/>
    </row>
    <row r="59" spans="2:8" s="1" customFormat="1" ht="16.8" customHeight="1">
      <c r="B59" s="31"/>
      <c r="C59" s="198" t="s">
        <v>1319</v>
      </c>
      <c r="H59" s="31"/>
    </row>
    <row r="60" spans="2:8" s="1" customFormat="1" ht="20.399999999999999">
      <c r="B60" s="31"/>
      <c r="C60" s="196" t="s">
        <v>300</v>
      </c>
      <c r="D60" s="196" t="s">
        <v>301</v>
      </c>
      <c r="E60" s="16" t="s">
        <v>212</v>
      </c>
      <c r="F60" s="197">
        <v>23.774999999999999</v>
      </c>
      <c r="H60" s="31"/>
    </row>
    <row r="61" spans="2:8" s="1" customFormat="1" ht="16.8" customHeight="1">
      <c r="B61" s="31"/>
      <c r="C61" s="192" t="s">
        <v>136</v>
      </c>
      <c r="D61" s="193" t="s">
        <v>137</v>
      </c>
      <c r="E61" s="194" t="s">
        <v>1</v>
      </c>
      <c r="F61" s="195">
        <v>25.088000000000001</v>
      </c>
      <c r="H61" s="31"/>
    </row>
    <row r="62" spans="2:8" s="1" customFormat="1" ht="16.8" customHeight="1">
      <c r="B62" s="31"/>
      <c r="C62" s="196" t="s">
        <v>1</v>
      </c>
      <c r="D62" s="196" t="s">
        <v>138</v>
      </c>
      <c r="E62" s="16" t="s">
        <v>1</v>
      </c>
      <c r="F62" s="197">
        <v>25.088000000000001</v>
      </c>
      <c r="H62" s="31"/>
    </row>
    <row r="63" spans="2:8" s="1" customFormat="1" ht="16.8" customHeight="1">
      <c r="B63" s="31"/>
      <c r="C63" s="196" t="s">
        <v>1</v>
      </c>
      <c r="D63" s="196" t="s">
        <v>317</v>
      </c>
      <c r="E63" s="16" t="s">
        <v>1</v>
      </c>
      <c r="F63" s="197">
        <v>25.088000000000001</v>
      </c>
      <c r="H63" s="31"/>
    </row>
    <row r="64" spans="2:8" s="1" customFormat="1" ht="16.8" customHeight="1">
      <c r="B64" s="31"/>
      <c r="C64" s="198" t="s">
        <v>1319</v>
      </c>
      <c r="H64" s="31"/>
    </row>
    <row r="65" spans="2:8" s="1" customFormat="1" ht="16.8" customHeight="1">
      <c r="B65" s="31"/>
      <c r="C65" s="196" t="s">
        <v>288</v>
      </c>
      <c r="D65" s="196" t="s">
        <v>289</v>
      </c>
      <c r="E65" s="16" t="s">
        <v>212</v>
      </c>
      <c r="F65" s="197">
        <v>25.088000000000001</v>
      </c>
      <c r="H65" s="31"/>
    </row>
    <row r="66" spans="2:8" s="1" customFormat="1" ht="16.8" customHeight="1">
      <c r="B66" s="31"/>
      <c r="C66" s="192" t="s">
        <v>139</v>
      </c>
      <c r="D66" s="193" t="s">
        <v>140</v>
      </c>
      <c r="E66" s="194" t="s">
        <v>1</v>
      </c>
      <c r="F66" s="195">
        <v>51.177</v>
      </c>
      <c r="H66" s="31"/>
    </row>
    <row r="67" spans="2:8" s="1" customFormat="1" ht="16.8" customHeight="1">
      <c r="B67" s="31"/>
      <c r="C67" s="196" t="s">
        <v>1</v>
      </c>
      <c r="D67" s="196" t="s">
        <v>141</v>
      </c>
      <c r="E67" s="16" t="s">
        <v>1</v>
      </c>
      <c r="F67" s="197">
        <v>51.177</v>
      </c>
      <c r="H67" s="31"/>
    </row>
    <row r="68" spans="2:8" s="1" customFormat="1" ht="16.8" customHeight="1">
      <c r="B68" s="31"/>
      <c r="C68" s="196" t="s">
        <v>1</v>
      </c>
      <c r="D68" s="196" t="s">
        <v>317</v>
      </c>
      <c r="E68" s="16" t="s">
        <v>1</v>
      </c>
      <c r="F68" s="197">
        <v>51.177</v>
      </c>
      <c r="H68" s="31"/>
    </row>
    <row r="69" spans="2:8" s="1" customFormat="1" ht="16.8" customHeight="1">
      <c r="B69" s="31"/>
      <c r="C69" s="198" t="s">
        <v>1319</v>
      </c>
      <c r="H69" s="31"/>
    </row>
    <row r="70" spans="2:8" s="1" customFormat="1" ht="16.8" customHeight="1">
      <c r="B70" s="31"/>
      <c r="C70" s="196" t="s">
        <v>281</v>
      </c>
      <c r="D70" s="196" t="s">
        <v>282</v>
      </c>
      <c r="E70" s="16" t="s">
        <v>212</v>
      </c>
      <c r="F70" s="197">
        <v>51.177</v>
      </c>
      <c r="H70" s="31"/>
    </row>
    <row r="71" spans="2:8" s="1" customFormat="1" ht="16.8" customHeight="1">
      <c r="B71" s="31"/>
      <c r="C71" s="192" t="s">
        <v>142</v>
      </c>
      <c r="D71" s="193" t="s">
        <v>143</v>
      </c>
      <c r="E71" s="194" t="s">
        <v>1</v>
      </c>
      <c r="F71" s="195">
        <v>640.36</v>
      </c>
      <c r="H71" s="31"/>
    </row>
    <row r="72" spans="2:8" s="1" customFormat="1" ht="16.8" customHeight="1">
      <c r="B72" s="31"/>
      <c r="C72" s="196" t="s">
        <v>1</v>
      </c>
      <c r="D72" s="196" t="s">
        <v>1326</v>
      </c>
      <c r="E72" s="16" t="s">
        <v>1</v>
      </c>
      <c r="F72" s="197">
        <v>640.36</v>
      </c>
      <c r="H72" s="31"/>
    </row>
    <row r="73" spans="2:8" s="1" customFormat="1" ht="16.8" customHeight="1">
      <c r="B73" s="31"/>
      <c r="C73" s="196" t="s">
        <v>1</v>
      </c>
      <c r="D73" s="196" t="s">
        <v>317</v>
      </c>
      <c r="E73" s="16" t="s">
        <v>1</v>
      </c>
      <c r="F73" s="197">
        <v>640.36</v>
      </c>
      <c r="H73" s="31"/>
    </row>
    <row r="74" spans="2:8" s="1" customFormat="1" ht="16.8" customHeight="1">
      <c r="B74" s="31"/>
      <c r="C74" s="198" t="s">
        <v>1319</v>
      </c>
      <c r="H74" s="31"/>
    </row>
    <row r="75" spans="2:8" s="1" customFormat="1" ht="16.8" customHeight="1">
      <c r="B75" s="31"/>
      <c r="C75" s="196" t="s">
        <v>270</v>
      </c>
      <c r="D75" s="196" t="s">
        <v>271</v>
      </c>
      <c r="E75" s="16" t="s">
        <v>190</v>
      </c>
      <c r="F75" s="197">
        <v>640.36</v>
      </c>
      <c r="H75" s="31"/>
    </row>
    <row r="76" spans="2:8" s="1" customFormat="1" ht="16.8" customHeight="1">
      <c r="B76" s="31"/>
      <c r="C76" s="192" t="s">
        <v>145</v>
      </c>
      <c r="D76" s="193" t="s">
        <v>146</v>
      </c>
      <c r="E76" s="194" t="s">
        <v>1</v>
      </c>
      <c r="F76" s="195">
        <v>49.496000000000002</v>
      </c>
      <c r="H76" s="31"/>
    </row>
    <row r="77" spans="2:8" s="1" customFormat="1" ht="16.8" customHeight="1">
      <c r="B77" s="31"/>
      <c r="C77" s="196" t="s">
        <v>1</v>
      </c>
      <c r="D77" s="196" t="s">
        <v>147</v>
      </c>
      <c r="E77" s="16" t="s">
        <v>1</v>
      </c>
      <c r="F77" s="197">
        <v>49.496000000000002</v>
      </c>
      <c r="H77" s="31"/>
    </row>
    <row r="78" spans="2:8" s="1" customFormat="1" ht="16.8" customHeight="1">
      <c r="B78" s="31"/>
      <c r="C78" s="196" t="s">
        <v>1</v>
      </c>
      <c r="D78" s="196" t="s">
        <v>317</v>
      </c>
      <c r="E78" s="16" t="s">
        <v>1</v>
      </c>
      <c r="F78" s="197">
        <v>49.496000000000002</v>
      </c>
      <c r="H78" s="31"/>
    </row>
    <row r="79" spans="2:8" s="1" customFormat="1" ht="16.8" customHeight="1">
      <c r="B79" s="31"/>
      <c r="C79" s="198" t="s">
        <v>1319</v>
      </c>
      <c r="H79" s="31"/>
    </row>
    <row r="80" spans="2:8" s="1" customFormat="1" ht="16.8" customHeight="1">
      <c r="B80" s="31"/>
      <c r="C80" s="196" t="s">
        <v>241</v>
      </c>
      <c r="D80" s="196" t="s">
        <v>242</v>
      </c>
      <c r="E80" s="16" t="s">
        <v>190</v>
      </c>
      <c r="F80" s="197">
        <v>49.496000000000002</v>
      </c>
      <c r="H80" s="31"/>
    </row>
    <row r="81" spans="2:8" s="1" customFormat="1" ht="16.8" customHeight="1">
      <c r="B81" s="31"/>
      <c r="C81" s="192" t="s">
        <v>148</v>
      </c>
      <c r="D81" s="193" t="s">
        <v>149</v>
      </c>
      <c r="E81" s="194" t="s">
        <v>1</v>
      </c>
      <c r="F81" s="195">
        <v>6.37</v>
      </c>
      <c r="H81" s="31"/>
    </row>
    <row r="82" spans="2:8" s="1" customFormat="1" ht="16.8" customHeight="1">
      <c r="B82" s="31"/>
      <c r="C82" s="196" t="s">
        <v>1</v>
      </c>
      <c r="D82" s="196" t="s">
        <v>1327</v>
      </c>
      <c r="E82" s="16" t="s">
        <v>1</v>
      </c>
      <c r="F82" s="197">
        <v>6.37</v>
      </c>
      <c r="H82" s="31"/>
    </row>
    <row r="83" spans="2:8" s="1" customFormat="1" ht="16.8" customHeight="1">
      <c r="B83" s="31"/>
      <c r="C83" s="196" t="s">
        <v>1</v>
      </c>
      <c r="D83" s="196" t="s">
        <v>317</v>
      </c>
      <c r="E83" s="16" t="s">
        <v>1</v>
      </c>
      <c r="F83" s="197">
        <v>6.37</v>
      </c>
      <c r="H83" s="31"/>
    </row>
    <row r="84" spans="2:8" s="1" customFormat="1" ht="16.8" customHeight="1">
      <c r="B84" s="31"/>
      <c r="C84" s="198" t="s">
        <v>1319</v>
      </c>
      <c r="H84" s="31"/>
    </row>
    <row r="85" spans="2:8" s="1" customFormat="1" ht="16.8" customHeight="1">
      <c r="B85" s="31"/>
      <c r="C85" s="196" t="s">
        <v>253</v>
      </c>
      <c r="D85" s="196" t="s">
        <v>254</v>
      </c>
      <c r="E85" s="16" t="s">
        <v>190</v>
      </c>
      <c r="F85" s="197">
        <v>6.37</v>
      </c>
      <c r="H85" s="31"/>
    </row>
    <row r="86" spans="2:8" s="1" customFormat="1" ht="16.8" customHeight="1">
      <c r="B86" s="31"/>
      <c r="C86" s="192" t="s">
        <v>151</v>
      </c>
      <c r="D86" s="193" t="s">
        <v>152</v>
      </c>
      <c r="E86" s="194" t="s">
        <v>1</v>
      </c>
      <c r="F86" s="195">
        <v>5.25</v>
      </c>
      <c r="H86" s="31"/>
    </row>
    <row r="87" spans="2:8" s="1" customFormat="1" ht="16.8" customHeight="1">
      <c r="B87" s="31"/>
      <c r="C87" s="196" t="s">
        <v>1</v>
      </c>
      <c r="D87" s="196" t="s">
        <v>153</v>
      </c>
      <c r="E87" s="16" t="s">
        <v>1</v>
      </c>
      <c r="F87" s="197">
        <v>5.25</v>
      </c>
      <c r="H87" s="31"/>
    </row>
    <row r="88" spans="2:8" s="1" customFormat="1" ht="16.8" customHeight="1">
      <c r="B88" s="31"/>
      <c r="C88" s="196" t="s">
        <v>1</v>
      </c>
      <c r="D88" s="196" t="s">
        <v>317</v>
      </c>
      <c r="E88" s="16" t="s">
        <v>1</v>
      </c>
      <c r="F88" s="197">
        <v>5.25</v>
      </c>
      <c r="H88" s="31"/>
    </row>
    <row r="89" spans="2:8" s="1" customFormat="1" ht="16.8" customHeight="1">
      <c r="B89" s="31"/>
      <c r="C89" s="198" t="s">
        <v>1319</v>
      </c>
      <c r="H89" s="31"/>
    </row>
    <row r="90" spans="2:8" s="1" customFormat="1" ht="16.8" customHeight="1">
      <c r="B90" s="31"/>
      <c r="C90" s="196" t="s">
        <v>253</v>
      </c>
      <c r="D90" s="196" t="s">
        <v>254</v>
      </c>
      <c r="E90" s="16" t="s">
        <v>190</v>
      </c>
      <c r="F90" s="197">
        <v>5.25</v>
      </c>
      <c r="H90" s="31"/>
    </row>
    <row r="91" spans="2:8" s="1" customFormat="1" ht="16.8" customHeight="1">
      <c r="B91" s="31"/>
      <c r="C91" s="192" t="s">
        <v>154</v>
      </c>
      <c r="D91" s="193" t="s">
        <v>155</v>
      </c>
      <c r="E91" s="194" t="s">
        <v>1</v>
      </c>
      <c r="F91" s="195">
        <v>32.874000000000002</v>
      </c>
      <c r="H91" s="31"/>
    </row>
    <row r="92" spans="2:8" s="1" customFormat="1" ht="16.8" customHeight="1">
      <c r="B92" s="31"/>
      <c r="C92" s="196" t="s">
        <v>1</v>
      </c>
      <c r="D92" s="196" t="s">
        <v>156</v>
      </c>
      <c r="E92" s="16" t="s">
        <v>1</v>
      </c>
      <c r="F92" s="197">
        <v>32.874000000000002</v>
      </c>
      <c r="H92" s="31"/>
    </row>
    <row r="93" spans="2:8" s="1" customFormat="1" ht="16.8" customHeight="1">
      <c r="B93" s="31"/>
      <c r="C93" s="196" t="s">
        <v>1</v>
      </c>
      <c r="D93" s="196" t="s">
        <v>317</v>
      </c>
      <c r="E93" s="16" t="s">
        <v>1</v>
      </c>
      <c r="F93" s="197">
        <v>32.874000000000002</v>
      </c>
      <c r="H93" s="31"/>
    </row>
    <row r="94" spans="2:8" s="1" customFormat="1" ht="16.8" customHeight="1">
      <c r="B94" s="31"/>
      <c r="C94" s="198" t="s">
        <v>1319</v>
      </c>
      <c r="H94" s="31"/>
    </row>
    <row r="95" spans="2:8" s="1" customFormat="1" ht="16.8" customHeight="1">
      <c r="B95" s="31"/>
      <c r="C95" s="196" t="s">
        <v>355</v>
      </c>
      <c r="D95" s="196" t="s">
        <v>356</v>
      </c>
      <c r="E95" s="16" t="s">
        <v>190</v>
      </c>
      <c r="F95" s="197">
        <v>32.874000000000002</v>
      </c>
      <c r="H95" s="31"/>
    </row>
    <row r="96" spans="2:8" s="1" customFormat="1" ht="26.4" customHeight="1">
      <c r="B96" s="31"/>
      <c r="C96" s="191" t="s">
        <v>1328</v>
      </c>
      <c r="D96" s="191" t="s">
        <v>91</v>
      </c>
      <c r="H96" s="31"/>
    </row>
    <row r="97" spans="2:8" s="1" customFormat="1" ht="16.8" customHeight="1">
      <c r="B97" s="31"/>
      <c r="C97" s="192" t="s">
        <v>102</v>
      </c>
      <c r="D97" s="193" t="s">
        <v>1329</v>
      </c>
      <c r="E97" s="194" t="s">
        <v>1</v>
      </c>
      <c r="F97" s="195">
        <v>0</v>
      </c>
      <c r="H97" s="31"/>
    </row>
    <row r="98" spans="2:8" s="1" customFormat="1" ht="16.8" customHeight="1">
      <c r="B98" s="31"/>
      <c r="C98" s="196" t="s">
        <v>1</v>
      </c>
      <c r="D98" s="196" t="s">
        <v>1330</v>
      </c>
      <c r="E98" s="16" t="s">
        <v>1</v>
      </c>
      <c r="F98" s="197">
        <v>0</v>
      </c>
      <c r="H98" s="31"/>
    </row>
    <row r="99" spans="2:8" s="1" customFormat="1" ht="16.8" customHeight="1">
      <c r="B99" s="31"/>
      <c r="C99" s="196" t="s">
        <v>1</v>
      </c>
      <c r="D99" s="196" t="s">
        <v>317</v>
      </c>
      <c r="E99" s="16" t="s">
        <v>1</v>
      </c>
      <c r="F99" s="197">
        <v>0</v>
      </c>
      <c r="H99" s="31"/>
    </row>
    <row r="100" spans="2:8" s="1" customFormat="1" ht="16.8" customHeight="1">
      <c r="B100" s="31"/>
      <c r="C100" s="192" t="s">
        <v>106</v>
      </c>
      <c r="D100" s="193" t="s">
        <v>1331</v>
      </c>
      <c r="E100" s="194" t="s">
        <v>1</v>
      </c>
      <c r="F100" s="195">
        <v>33.85</v>
      </c>
      <c r="H100" s="31"/>
    </row>
    <row r="101" spans="2:8" s="1" customFormat="1" ht="16.8" customHeight="1">
      <c r="B101" s="31"/>
      <c r="C101" s="196" t="s">
        <v>1</v>
      </c>
      <c r="D101" s="196" t="s">
        <v>1332</v>
      </c>
      <c r="E101" s="16" t="s">
        <v>1</v>
      </c>
      <c r="F101" s="197">
        <v>33.85</v>
      </c>
      <c r="H101" s="31"/>
    </row>
    <row r="102" spans="2:8" s="1" customFormat="1" ht="16.8" customHeight="1">
      <c r="B102" s="31"/>
      <c r="C102" s="196" t="s">
        <v>1</v>
      </c>
      <c r="D102" s="196" t="s">
        <v>317</v>
      </c>
      <c r="E102" s="16" t="s">
        <v>1</v>
      </c>
      <c r="F102" s="197">
        <v>33.85</v>
      </c>
      <c r="H102" s="31"/>
    </row>
    <row r="103" spans="2:8" s="1" customFormat="1" ht="16.8" customHeight="1">
      <c r="B103" s="31"/>
      <c r="C103" s="192" t="s">
        <v>110</v>
      </c>
      <c r="D103" s="193" t="s">
        <v>1329</v>
      </c>
      <c r="E103" s="194" t="s">
        <v>1</v>
      </c>
      <c r="F103" s="195">
        <v>33.85</v>
      </c>
      <c r="H103" s="31"/>
    </row>
    <row r="104" spans="2:8" s="1" customFormat="1" ht="16.8" customHeight="1">
      <c r="B104" s="31"/>
      <c r="C104" s="196" t="s">
        <v>1</v>
      </c>
      <c r="D104" s="196" t="s">
        <v>1333</v>
      </c>
      <c r="E104" s="16" t="s">
        <v>1</v>
      </c>
      <c r="F104" s="197">
        <v>33.85</v>
      </c>
      <c r="H104" s="31"/>
    </row>
    <row r="105" spans="2:8" s="1" customFormat="1" ht="16.8" customHeight="1">
      <c r="B105" s="31"/>
      <c r="C105" s="196" t="s">
        <v>1</v>
      </c>
      <c r="D105" s="196" t="s">
        <v>317</v>
      </c>
      <c r="E105" s="16" t="s">
        <v>1</v>
      </c>
      <c r="F105" s="197">
        <v>33.85</v>
      </c>
      <c r="H105" s="31"/>
    </row>
    <row r="106" spans="2:8" s="1" customFormat="1" ht="16.8" customHeight="1">
      <c r="B106" s="31"/>
      <c r="C106" s="192" t="s">
        <v>113</v>
      </c>
      <c r="D106" s="193" t="s">
        <v>369</v>
      </c>
      <c r="E106" s="194" t="s">
        <v>1</v>
      </c>
      <c r="F106" s="195">
        <v>12.97</v>
      </c>
      <c r="H106" s="31"/>
    </row>
    <row r="107" spans="2:8" s="1" customFormat="1" ht="16.8" customHeight="1">
      <c r="B107" s="31"/>
      <c r="C107" s="196" t="s">
        <v>1</v>
      </c>
      <c r="D107" s="196" t="s">
        <v>1334</v>
      </c>
      <c r="E107" s="16" t="s">
        <v>1</v>
      </c>
      <c r="F107" s="197">
        <v>12.97</v>
      </c>
      <c r="H107" s="31"/>
    </row>
    <row r="108" spans="2:8" s="1" customFormat="1" ht="16.8" customHeight="1">
      <c r="B108" s="31"/>
      <c r="C108" s="196" t="s">
        <v>1</v>
      </c>
      <c r="D108" s="196" t="s">
        <v>317</v>
      </c>
      <c r="E108" s="16" t="s">
        <v>1</v>
      </c>
      <c r="F108" s="197">
        <v>12.97</v>
      </c>
      <c r="H108" s="31"/>
    </row>
    <row r="109" spans="2:8" s="1" customFormat="1" ht="16.8" customHeight="1">
      <c r="B109" s="31"/>
      <c r="C109" s="198" t="s">
        <v>1319</v>
      </c>
      <c r="H109" s="31"/>
    </row>
    <row r="110" spans="2:8" s="1" customFormat="1" ht="16.8" customHeight="1">
      <c r="B110" s="31"/>
      <c r="C110" s="196" t="s">
        <v>771</v>
      </c>
      <c r="D110" s="196" t="s">
        <v>772</v>
      </c>
      <c r="E110" s="16" t="s">
        <v>312</v>
      </c>
      <c r="F110" s="197">
        <v>12.97</v>
      </c>
      <c r="H110" s="31"/>
    </row>
    <row r="111" spans="2:8" s="1" customFormat="1" ht="16.8" customHeight="1">
      <c r="B111" s="31"/>
      <c r="C111" s="192" t="s">
        <v>116</v>
      </c>
      <c r="D111" s="193" t="s">
        <v>371</v>
      </c>
      <c r="E111" s="194" t="s">
        <v>1</v>
      </c>
      <c r="F111" s="195">
        <v>96.174999999999997</v>
      </c>
      <c r="H111" s="31"/>
    </row>
    <row r="112" spans="2:8" s="1" customFormat="1" ht="16.8" customHeight="1">
      <c r="B112" s="31"/>
      <c r="C112" s="196" t="s">
        <v>1</v>
      </c>
      <c r="D112" s="196" t="s">
        <v>372</v>
      </c>
      <c r="E112" s="16" t="s">
        <v>1</v>
      </c>
      <c r="F112" s="197">
        <v>96.174999999999997</v>
      </c>
      <c r="H112" s="31"/>
    </row>
    <row r="113" spans="2:8" s="1" customFormat="1" ht="16.8" customHeight="1">
      <c r="B113" s="31"/>
      <c r="C113" s="196" t="s">
        <v>1</v>
      </c>
      <c r="D113" s="196" t="s">
        <v>317</v>
      </c>
      <c r="E113" s="16" t="s">
        <v>1</v>
      </c>
      <c r="F113" s="197">
        <v>96.174999999999997</v>
      </c>
      <c r="H113" s="31"/>
    </row>
    <row r="114" spans="2:8" s="1" customFormat="1" ht="16.8" customHeight="1">
      <c r="B114" s="31"/>
      <c r="C114" s="198" t="s">
        <v>1319</v>
      </c>
      <c r="H114" s="31"/>
    </row>
    <row r="115" spans="2:8" s="1" customFormat="1" ht="20.399999999999999">
      <c r="B115" s="31"/>
      <c r="C115" s="196" t="s">
        <v>433</v>
      </c>
      <c r="D115" s="196" t="s">
        <v>434</v>
      </c>
      <c r="E115" s="16" t="s">
        <v>312</v>
      </c>
      <c r="F115" s="197">
        <v>96.174999999999997</v>
      </c>
      <c r="H115" s="31"/>
    </row>
    <row r="116" spans="2:8" s="1" customFormat="1" ht="16.8" customHeight="1">
      <c r="B116" s="31"/>
      <c r="C116" s="192" t="s">
        <v>119</v>
      </c>
      <c r="D116" s="193" t="s">
        <v>373</v>
      </c>
      <c r="E116" s="194" t="s">
        <v>1</v>
      </c>
      <c r="F116" s="195">
        <v>124.47499999999999</v>
      </c>
      <c r="H116" s="31"/>
    </row>
    <row r="117" spans="2:8" s="1" customFormat="1" ht="16.8" customHeight="1">
      <c r="B117" s="31"/>
      <c r="C117" s="196" t="s">
        <v>1</v>
      </c>
      <c r="D117" s="196" t="s">
        <v>374</v>
      </c>
      <c r="E117" s="16" t="s">
        <v>1</v>
      </c>
      <c r="F117" s="197">
        <v>124.47499999999999</v>
      </c>
      <c r="H117" s="31"/>
    </row>
    <row r="118" spans="2:8" s="1" customFormat="1" ht="16.8" customHeight="1">
      <c r="B118" s="31"/>
      <c r="C118" s="196" t="s">
        <v>1</v>
      </c>
      <c r="D118" s="196" t="s">
        <v>317</v>
      </c>
      <c r="E118" s="16" t="s">
        <v>1</v>
      </c>
      <c r="F118" s="197">
        <v>124.47499999999999</v>
      </c>
      <c r="H118" s="31"/>
    </row>
    <row r="119" spans="2:8" s="1" customFormat="1" ht="16.8" customHeight="1">
      <c r="B119" s="31"/>
      <c r="C119" s="198" t="s">
        <v>1319</v>
      </c>
      <c r="H119" s="31"/>
    </row>
    <row r="120" spans="2:8" s="1" customFormat="1" ht="20.399999999999999">
      <c r="B120" s="31"/>
      <c r="C120" s="196" t="s">
        <v>424</v>
      </c>
      <c r="D120" s="196" t="s">
        <v>425</v>
      </c>
      <c r="E120" s="16" t="s">
        <v>312</v>
      </c>
      <c r="F120" s="197">
        <v>124.47499999999999</v>
      </c>
      <c r="H120" s="31"/>
    </row>
    <row r="121" spans="2:8" s="1" customFormat="1" ht="16.8" customHeight="1">
      <c r="B121" s="31"/>
      <c r="C121" s="192" t="s">
        <v>123</v>
      </c>
      <c r="D121" s="193" t="s">
        <v>375</v>
      </c>
      <c r="E121" s="194" t="s">
        <v>1</v>
      </c>
      <c r="F121" s="195">
        <v>39.335999999999999</v>
      </c>
      <c r="H121" s="31"/>
    </row>
    <row r="122" spans="2:8" s="1" customFormat="1" ht="16.8" customHeight="1">
      <c r="B122" s="31"/>
      <c r="C122" s="196" t="s">
        <v>1</v>
      </c>
      <c r="D122" s="196" t="s">
        <v>376</v>
      </c>
      <c r="E122" s="16" t="s">
        <v>1</v>
      </c>
      <c r="F122" s="197">
        <v>39.335999999999999</v>
      </c>
      <c r="H122" s="31"/>
    </row>
    <row r="123" spans="2:8" s="1" customFormat="1" ht="16.8" customHeight="1">
      <c r="B123" s="31"/>
      <c r="C123" s="196" t="s">
        <v>1</v>
      </c>
      <c r="D123" s="196" t="s">
        <v>317</v>
      </c>
      <c r="E123" s="16" t="s">
        <v>1</v>
      </c>
      <c r="F123" s="197">
        <v>39.335999999999999</v>
      </c>
      <c r="H123" s="31"/>
    </row>
    <row r="124" spans="2:8" s="1" customFormat="1" ht="16.8" customHeight="1">
      <c r="B124" s="31"/>
      <c r="C124" s="198" t="s">
        <v>1319</v>
      </c>
      <c r="H124" s="31"/>
    </row>
    <row r="125" spans="2:8" s="1" customFormat="1" ht="16.8" customHeight="1">
      <c r="B125" s="31"/>
      <c r="C125" s="196" t="s">
        <v>538</v>
      </c>
      <c r="D125" s="196" t="s">
        <v>539</v>
      </c>
      <c r="E125" s="16" t="s">
        <v>312</v>
      </c>
      <c r="F125" s="197">
        <v>39.335999999999999</v>
      </c>
      <c r="H125" s="31"/>
    </row>
    <row r="126" spans="2:8" s="1" customFormat="1" ht="16.8" customHeight="1">
      <c r="B126" s="31"/>
      <c r="C126" s="192" t="s">
        <v>127</v>
      </c>
      <c r="D126" s="193" t="s">
        <v>1335</v>
      </c>
      <c r="E126" s="194" t="s">
        <v>1</v>
      </c>
      <c r="F126" s="195">
        <v>5.9290000000000003</v>
      </c>
      <c r="H126" s="31"/>
    </row>
    <row r="127" spans="2:8" s="1" customFormat="1" ht="16.8" customHeight="1">
      <c r="B127" s="31"/>
      <c r="C127" s="196" t="s">
        <v>1</v>
      </c>
      <c r="D127" s="196" t="s">
        <v>1336</v>
      </c>
      <c r="E127" s="16" t="s">
        <v>1</v>
      </c>
      <c r="F127" s="197">
        <v>5.9290000000000003</v>
      </c>
      <c r="H127" s="31"/>
    </row>
    <row r="128" spans="2:8" s="1" customFormat="1" ht="16.8" customHeight="1">
      <c r="B128" s="31"/>
      <c r="C128" s="196" t="s">
        <v>1</v>
      </c>
      <c r="D128" s="196" t="s">
        <v>317</v>
      </c>
      <c r="E128" s="16" t="s">
        <v>1</v>
      </c>
      <c r="F128" s="197">
        <v>5.9290000000000003</v>
      </c>
      <c r="H128" s="31"/>
    </row>
    <row r="129" spans="2:8" s="1" customFormat="1" ht="16.8" customHeight="1">
      <c r="B129" s="31"/>
      <c r="C129" s="192" t="s">
        <v>130</v>
      </c>
      <c r="D129" s="193" t="s">
        <v>1337</v>
      </c>
      <c r="E129" s="194" t="s">
        <v>1</v>
      </c>
      <c r="F129" s="195">
        <v>72.131</v>
      </c>
      <c r="H129" s="31"/>
    </row>
    <row r="130" spans="2:8" s="1" customFormat="1" ht="16.8" customHeight="1">
      <c r="B130" s="31"/>
      <c r="C130" s="196" t="s">
        <v>1</v>
      </c>
      <c r="D130" s="196" t="s">
        <v>1338</v>
      </c>
      <c r="E130" s="16" t="s">
        <v>1</v>
      </c>
      <c r="F130" s="197">
        <v>72.131</v>
      </c>
      <c r="H130" s="31"/>
    </row>
    <row r="131" spans="2:8" s="1" customFormat="1" ht="16.8" customHeight="1">
      <c r="B131" s="31"/>
      <c r="C131" s="196" t="s">
        <v>1</v>
      </c>
      <c r="D131" s="196" t="s">
        <v>317</v>
      </c>
      <c r="E131" s="16" t="s">
        <v>1</v>
      </c>
      <c r="F131" s="197">
        <v>72.131</v>
      </c>
      <c r="H131" s="31"/>
    </row>
    <row r="132" spans="2:8" s="1" customFormat="1" ht="16.8" customHeight="1">
      <c r="B132" s="31"/>
      <c r="C132" s="192" t="s">
        <v>133</v>
      </c>
      <c r="D132" s="193" t="s">
        <v>377</v>
      </c>
      <c r="E132" s="194" t="s">
        <v>1</v>
      </c>
      <c r="F132" s="195">
        <v>46.289000000000001</v>
      </c>
      <c r="H132" s="31"/>
    </row>
    <row r="133" spans="2:8" s="1" customFormat="1" ht="16.8" customHeight="1">
      <c r="B133" s="31"/>
      <c r="C133" s="196" t="s">
        <v>1</v>
      </c>
      <c r="D133" s="196" t="s">
        <v>378</v>
      </c>
      <c r="E133" s="16" t="s">
        <v>1</v>
      </c>
      <c r="F133" s="197">
        <v>46.289000000000001</v>
      </c>
      <c r="H133" s="31"/>
    </row>
    <row r="134" spans="2:8" s="1" customFormat="1" ht="16.8" customHeight="1">
      <c r="B134" s="31"/>
      <c r="C134" s="196" t="s">
        <v>1</v>
      </c>
      <c r="D134" s="196" t="s">
        <v>317</v>
      </c>
      <c r="E134" s="16" t="s">
        <v>1</v>
      </c>
      <c r="F134" s="197">
        <v>46.289000000000001</v>
      </c>
      <c r="H134" s="31"/>
    </row>
    <row r="135" spans="2:8" s="1" customFormat="1" ht="16.8" customHeight="1">
      <c r="B135" s="31"/>
      <c r="C135" s="198" t="s">
        <v>1319</v>
      </c>
      <c r="H135" s="31"/>
    </row>
    <row r="136" spans="2:8" s="1" customFormat="1" ht="16.8" customHeight="1">
      <c r="B136" s="31"/>
      <c r="C136" s="196" t="s">
        <v>575</v>
      </c>
      <c r="D136" s="196" t="s">
        <v>576</v>
      </c>
      <c r="E136" s="16" t="s">
        <v>312</v>
      </c>
      <c r="F136" s="197">
        <v>46.289000000000001</v>
      </c>
      <c r="H136" s="31"/>
    </row>
    <row r="137" spans="2:8" s="1" customFormat="1" ht="16.8" customHeight="1">
      <c r="B137" s="31"/>
      <c r="C137" s="192" t="s">
        <v>136</v>
      </c>
      <c r="D137" s="193" t="s">
        <v>379</v>
      </c>
      <c r="E137" s="194" t="s">
        <v>1</v>
      </c>
      <c r="F137" s="195">
        <v>306.85300000000001</v>
      </c>
      <c r="H137" s="31"/>
    </row>
    <row r="138" spans="2:8" s="1" customFormat="1" ht="16.8" customHeight="1">
      <c r="B138" s="31"/>
      <c r="C138" s="196" t="s">
        <v>1</v>
      </c>
      <c r="D138" s="196" t="s">
        <v>380</v>
      </c>
      <c r="E138" s="16" t="s">
        <v>1</v>
      </c>
      <c r="F138" s="197">
        <v>306.85300000000001</v>
      </c>
      <c r="H138" s="31"/>
    </row>
    <row r="139" spans="2:8" s="1" customFormat="1" ht="16.8" customHeight="1">
      <c r="B139" s="31"/>
      <c r="C139" s="196" t="s">
        <v>1</v>
      </c>
      <c r="D139" s="196" t="s">
        <v>317</v>
      </c>
      <c r="E139" s="16" t="s">
        <v>1</v>
      </c>
      <c r="F139" s="197">
        <v>306.85300000000001</v>
      </c>
      <c r="H139" s="31"/>
    </row>
    <row r="140" spans="2:8" s="1" customFormat="1" ht="16.8" customHeight="1">
      <c r="B140" s="31"/>
      <c r="C140" s="198" t="s">
        <v>1319</v>
      </c>
      <c r="H140" s="31"/>
    </row>
    <row r="141" spans="2:8" s="1" customFormat="1" ht="16.8" customHeight="1">
      <c r="B141" s="31"/>
      <c r="C141" s="196" t="s">
        <v>580</v>
      </c>
      <c r="D141" s="196" t="s">
        <v>581</v>
      </c>
      <c r="E141" s="16" t="s">
        <v>190</v>
      </c>
      <c r="F141" s="197">
        <v>306.85300000000001</v>
      </c>
      <c r="H141" s="31"/>
    </row>
    <row r="142" spans="2:8" s="1" customFormat="1" ht="16.8" customHeight="1">
      <c r="B142" s="31"/>
      <c r="C142" s="192" t="s">
        <v>139</v>
      </c>
      <c r="D142" s="193" t="s">
        <v>381</v>
      </c>
      <c r="E142" s="194" t="s">
        <v>1</v>
      </c>
      <c r="F142" s="195">
        <v>101.48</v>
      </c>
      <c r="H142" s="31"/>
    </row>
    <row r="143" spans="2:8" s="1" customFormat="1" ht="16.8" customHeight="1">
      <c r="B143" s="31"/>
      <c r="C143" s="196" t="s">
        <v>1</v>
      </c>
      <c r="D143" s="196" t="s">
        <v>1339</v>
      </c>
      <c r="E143" s="16" t="s">
        <v>1</v>
      </c>
      <c r="F143" s="197">
        <v>101.48</v>
      </c>
      <c r="H143" s="31"/>
    </row>
    <row r="144" spans="2:8" s="1" customFormat="1" ht="16.8" customHeight="1">
      <c r="B144" s="31"/>
      <c r="C144" s="196" t="s">
        <v>1</v>
      </c>
      <c r="D144" s="196" t="s">
        <v>317</v>
      </c>
      <c r="E144" s="16" t="s">
        <v>1</v>
      </c>
      <c r="F144" s="197">
        <v>101.48</v>
      </c>
      <c r="H144" s="31"/>
    </row>
    <row r="145" spans="2:8" s="1" customFormat="1" ht="16.8" customHeight="1">
      <c r="B145" s="31"/>
      <c r="C145" s="198" t="s">
        <v>1319</v>
      </c>
      <c r="H145" s="31"/>
    </row>
    <row r="146" spans="2:8" s="1" customFormat="1" ht="16.8" customHeight="1">
      <c r="B146" s="31"/>
      <c r="C146" s="196" t="s">
        <v>777</v>
      </c>
      <c r="D146" s="196" t="s">
        <v>778</v>
      </c>
      <c r="E146" s="16" t="s">
        <v>190</v>
      </c>
      <c r="F146" s="197">
        <v>101.48</v>
      </c>
      <c r="H146" s="31"/>
    </row>
    <row r="147" spans="2:8" s="1" customFormat="1" ht="16.8" customHeight="1">
      <c r="B147" s="31"/>
      <c r="C147" s="192" t="s">
        <v>142</v>
      </c>
      <c r="D147" s="193" t="s">
        <v>384</v>
      </c>
      <c r="E147" s="194" t="s">
        <v>1</v>
      </c>
      <c r="F147" s="195">
        <v>4.88</v>
      </c>
      <c r="H147" s="31"/>
    </row>
    <row r="148" spans="2:8" s="1" customFormat="1" ht="16.8" customHeight="1">
      <c r="B148" s="31"/>
      <c r="C148" s="196" t="s">
        <v>1</v>
      </c>
      <c r="D148" s="196" t="s">
        <v>1340</v>
      </c>
      <c r="E148" s="16" t="s">
        <v>1</v>
      </c>
      <c r="F148" s="197">
        <v>4.88</v>
      </c>
      <c r="H148" s="31"/>
    </row>
    <row r="149" spans="2:8" s="1" customFormat="1" ht="16.8" customHeight="1">
      <c r="B149" s="31"/>
      <c r="C149" s="196" t="s">
        <v>1</v>
      </c>
      <c r="D149" s="196" t="s">
        <v>317</v>
      </c>
      <c r="E149" s="16" t="s">
        <v>1</v>
      </c>
      <c r="F149" s="197">
        <v>4.88</v>
      </c>
      <c r="H149" s="31"/>
    </row>
    <row r="150" spans="2:8" s="1" customFormat="1" ht="16.8" customHeight="1">
      <c r="B150" s="31"/>
      <c r="C150" s="198" t="s">
        <v>1319</v>
      </c>
      <c r="H150" s="31"/>
    </row>
    <row r="151" spans="2:8" s="1" customFormat="1" ht="16.8" customHeight="1">
      <c r="B151" s="31"/>
      <c r="C151" s="196" t="s">
        <v>766</v>
      </c>
      <c r="D151" s="196" t="s">
        <v>767</v>
      </c>
      <c r="E151" s="16" t="s">
        <v>190</v>
      </c>
      <c r="F151" s="197">
        <v>4.88</v>
      </c>
      <c r="H151" s="31"/>
    </row>
    <row r="152" spans="2:8" s="1" customFormat="1" ht="16.8" customHeight="1">
      <c r="B152" s="31"/>
      <c r="C152" s="192" t="s">
        <v>145</v>
      </c>
      <c r="D152" s="193" t="s">
        <v>386</v>
      </c>
      <c r="E152" s="194" t="s">
        <v>1</v>
      </c>
      <c r="F152" s="195">
        <v>37.338999999999999</v>
      </c>
      <c r="H152" s="31"/>
    </row>
    <row r="153" spans="2:8" s="1" customFormat="1" ht="16.8" customHeight="1">
      <c r="B153" s="31"/>
      <c r="C153" s="196" t="s">
        <v>1</v>
      </c>
      <c r="D153" s="196" t="s">
        <v>387</v>
      </c>
      <c r="E153" s="16" t="s">
        <v>1</v>
      </c>
      <c r="F153" s="197">
        <v>37.338999999999999</v>
      </c>
      <c r="H153" s="31"/>
    </row>
    <row r="154" spans="2:8" s="1" customFormat="1" ht="16.8" customHeight="1">
      <c r="B154" s="31"/>
      <c r="C154" s="196" t="s">
        <v>1</v>
      </c>
      <c r="D154" s="196" t="s">
        <v>317</v>
      </c>
      <c r="E154" s="16" t="s">
        <v>1</v>
      </c>
      <c r="F154" s="197">
        <v>37.338999999999999</v>
      </c>
      <c r="H154" s="31"/>
    </row>
    <row r="155" spans="2:8" s="1" customFormat="1" ht="16.8" customHeight="1">
      <c r="B155" s="31"/>
      <c r="C155" s="198" t="s">
        <v>1319</v>
      </c>
      <c r="H155" s="31"/>
    </row>
    <row r="156" spans="2:8" s="1" customFormat="1" ht="16.8" customHeight="1">
      <c r="B156" s="31"/>
      <c r="C156" s="196" t="s">
        <v>824</v>
      </c>
      <c r="D156" s="196" t="s">
        <v>825</v>
      </c>
      <c r="E156" s="16" t="s">
        <v>212</v>
      </c>
      <c r="F156" s="197">
        <v>37.338999999999999</v>
      </c>
      <c r="H156" s="31"/>
    </row>
    <row r="157" spans="2:8" s="1" customFormat="1" ht="16.8" customHeight="1">
      <c r="B157" s="31"/>
      <c r="C157" s="192" t="s">
        <v>148</v>
      </c>
      <c r="D157" s="193" t="s">
        <v>388</v>
      </c>
      <c r="E157" s="194" t="s">
        <v>1</v>
      </c>
      <c r="F157" s="195">
        <v>75.283000000000001</v>
      </c>
      <c r="H157" s="31"/>
    </row>
    <row r="158" spans="2:8" s="1" customFormat="1" ht="16.8" customHeight="1">
      <c r="B158" s="31"/>
      <c r="C158" s="196" t="s">
        <v>1</v>
      </c>
      <c r="D158" s="196" t="s">
        <v>389</v>
      </c>
      <c r="E158" s="16" t="s">
        <v>1</v>
      </c>
      <c r="F158" s="197">
        <v>75.283000000000001</v>
      </c>
      <c r="H158" s="31"/>
    </row>
    <row r="159" spans="2:8" s="1" customFormat="1" ht="16.8" customHeight="1">
      <c r="B159" s="31"/>
      <c r="C159" s="196" t="s">
        <v>1</v>
      </c>
      <c r="D159" s="196" t="s">
        <v>317</v>
      </c>
      <c r="E159" s="16" t="s">
        <v>1</v>
      </c>
      <c r="F159" s="197">
        <v>75.283000000000001</v>
      </c>
      <c r="H159" s="31"/>
    </row>
    <row r="160" spans="2:8" s="1" customFormat="1" ht="16.8" customHeight="1">
      <c r="B160" s="31"/>
      <c r="C160" s="198" t="s">
        <v>1319</v>
      </c>
      <c r="H160" s="31"/>
    </row>
    <row r="161" spans="2:8" s="1" customFormat="1" ht="16.8" customHeight="1">
      <c r="B161" s="31"/>
      <c r="C161" s="196" t="s">
        <v>641</v>
      </c>
      <c r="D161" s="196" t="s">
        <v>642</v>
      </c>
      <c r="E161" s="16" t="s">
        <v>190</v>
      </c>
      <c r="F161" s="197">
        <v>75.283000000000001</v>
      </c>
      <c r="H161" s="31"/>
    </row>
    <row r="162" spans="2:8" s="1" customFormat="1" ht="16.8" customHeight="1">
      <c r="B162" s="31"/>
      <c r="C162" s="196" t="s">
        <v>673</v>
      </c>
      <c r="D162" s="196" t="s">
        <v>674</v>
      </c>
      <c r="E162" s="16" t="s">
        <v>190</v>
      </c>
      <c r="F162" s="197">
        <v>75.283000000000001</v>
      </c>
      <c r="H162" s="31"/>
    </row>
    <row r="163" spans="2:8" s="1" customFormat="1" ht="16.8" customHeight="1">
      <c r="B163" s="31"/>
      <c r="C163" s="192" t="s">
        <v>151</v>
      </c>
      <c r="D163" s="193" t="s">
        <v>390</v>
      </c>
      <c r="E163" s="194" t="s">
        <v>1</v>
      </c>
      <c r="F163" s="195">
        <v>15.88</v>
      </c>
      <c r="H163" s="31"/>
    </row>
    <row r="164" spans="2:8" s="1" customFormat="1" ht="16.8" customHeight="1">
      <c r="B164" s="31"/>
      <c r="C164" s="196" t="s">
        <v>1</v>
      </c>
      <c r="D164" s="196" t="s">
        <v>1341</v>
      </c>
      <c r="E164" s="16" t="s">
        <v>1</v>
      </c>
      <c r="F164" s="197">
        <v>15.88</v>
      </c>
      <c r="H164" s="31"/>
    </row>
    <row r="165" spans="2:8" s="1" customFormat="1" ht="16.8" customHeight="1">
      <c r="B165" s="31"/>
      <c r="C165" s="196" t="s">
        <v>1</v>
      </c>
      <c r="D165" s="196" t="s">
        <v>317</v>
      </c>
      <c r="E165" s="16" t="s">
        <v>1</v>
      </c>
      <c r="F165" s="197">
        <v>15.88</v>
      </c>
      <c r="H165" s="31"/>
    </row>
    <row r="166" spans="2:8" s="1" customFormat="1" ht="16.8" customHeight="1">
      <c r="B166" s="31"/>
      <c r="C166" s="198" t="s">
        <v>1319</v>
      </c>
      <c r="H166" s="31"/>
    </row>
    <row r="167" spans="2:8" s="1" customFormat="1" ht="16.8" customHeight="1">
      <c r="B167" s="31"/>
      <c r="C167" s="196" t="s">
        <v>527</v>
      </c>
      <c r="D167" s="196" t="s">
        <v>528</v>
      </c>
      <c r="E167" s="16" t="s">
        <v>190</v>
      </c>
      <c r="F167" s="197">
        <v>15.88</v>
      </c>
      <c r="H167" s="31"/>
    </row>
    <row r="168" spans="2:8" s="1" customFormat="1" ht="16.8" customHeight="1">
      <c r="B168" s="31"/>
      <c r="C168" s="192" t="s">
        <v>154</v>
      </c>
      <c r="D168" s="193" t="s">
        <v>1342</v>
      </c>
      <c r="E168" s="194" t="s">
        <v>1</v>
      </c>
      <c r="F168" s="195">
        <v>118.723</v>
      </c>
      <c r="H168" s="31"/>
    </row>
    <row r="169" spans="2:8" s="1" customFormat="1" ht="16.8" customHeight="1">
      <c r="B169" s="31"/>
      <c r="C169" s="196" t="s">
        <v>1</v>
      </c>
      <c r="D169" s="196" t="s">
        <v>1343</v>
      </c>
      <c r="E169" s="16" t="s">
        <v>1</v>
      </c>
      <c r="F169" s="197">
        <v>118.723</v>
      </c>
      <c r="H169" s="31"/>
    </row>
    <row r="170" spans="2:8" s="1" customFormat="1" ht="16.8" customHeight="1">
      <c r="B170" s="31"/>
      <c r="C170" s="196" t="s">
        <v>1</v>
      </c>
      <c r="D170" s="196" t="s">
        <v>317</v>
      </c>
      <c r="E170" s="16" t="s">
        <v>1</v>
      </c>
      <c r="F170" s="197">
        <v>118.723</v>
      </c>
      <c r="H170" s="31"/>
    </row>
    <row r="171" spans="2:8" s="1" customFormat="1" ht="16.8" customHeight="1">
      <c r="B171" s="31"/>
      <c r="C171" s="192" t="s">
        <v>392</v>
      </c>
      <c r="D171" s="193" t="s">
        <v>393</v>
      </c>
      <c r="E171" s="194" t="s">
        <v>1</v>
      </c>
      <c r="F171" s="195">
        <v>30.818999999999999</v>
      </c>
      <c r="H171" s="31"/>
    </row>
    <row r="172" spans="2:8" s="1" customFormat="1" ht="16.8" customHeight="1">
      <c r="B172" s="31"/>
      <c r="C172" s="196" t="s">
        <v>1</v>
      </c>
      <c r="D172" s="196" t="s">
        <v>394</v>
      </c>
      <c r="E172" s="16" t="s">
        <v>1</v>
      </c>
      <c r="F172" s="197">
        <v>30.818999999999999</v>
      </c>
      <c r="H172" s="31"/>
    </row>
    <row r="173" spans="2:8" s="1" customFormat="1" ht="16.8" customHeight="1">
      <c r="B173" s="31"/>
      <c r="C173" s="196" t="s">
        <v>1</v>
      </c>
      <c r="D173" s="196" t="s">
        <v>317</v>
      </c>
      <c r="E173" s="16" t="s">
        <v>1</v>
      </c>
      <c r="F173" s="197">
        <v>30.818999999999999</v>
      </c>
      <c r="H173" s="31"/>
    </row>
    <row r="174" spans="2:8" s="1" customFormat="1" ht="16.8" customHeight="1">
      <c r="B174" s="31"/>
      <c r="C174" s="198" t="s">
        <v>1319</v>
      </c>
      <c r="H174" s="31"/>
    </row>
    <row r="175" spans="2:8" s="1" customFormat="1" ht="20.399999999999999">
      <c r="B175" s="31"/>
      <c r="C175" s="196" t="s">
        <v>646</v>
      </c>
      <c r="D175" s="196" t="s">
        <v>647</v>
      </c>
      <c r="E175" s="16" t="s">
        <v>190</v>
      </c>
      <c r="F175" s="197">
        <v>30.818999999999999</v>
      </c>
      <c r="H175" s="31"/>
    </row>
    <row r="176" spans="2:8" s="1" customFormat="1" ht="16.8" customHeight="1">
      <c r="B176" s="31"/>
      <c r="C176" s="192" t="s">
        <v>395</v>
      </c>
      <c r="D176" s="193" t="s">
        <v>396</v>
      </c>
      <c r="E176" s="194" t="s">
        <v>1</v>
      </c>
      <c r="F176" s="195">
        <v>162.37799999999999</v>
      </c>
      <c r="H176" s="31"/>
    </row>
    <row r="177" spans="2:8" s="1" customFormat="1" ht="16.8" customHeight="1">
      <c r="B177" s="31"/>
      <c r="C177" s="196" t="s">
        <v>1</v>
      </c>
      <c r="D177" s="196" t="s">
        <v>397</v>
      </c>
      <c r="E177" s="16" t="s">
        <v>1</v>
      </c>
      <c r="F177" s="197">
        <v>162.37799999999999</v>
      </c>
      <c r="H177" s="31"/>
    </row>
    <row r="178" spans="2:8" s="1" customFormat="1" ht="16.8" customHeight="1">
      <c r="B178" s="31"/>
      <c r="C178" s="196" t="s">
        <v>1</v>
      </c>
      <c r="D178" s="196" t="s">
        <v>317</v>
      </c>
      <c r="E178" s="16" t="s">
        <v>1</v>
      </c>
      <c r="F178" s="197">
        <v>162.37799999999999</v>
      </c>
      <c r="H178" s="31"/>
    </row>
    <row r="179" spans="2:8" s="1" customFormat="1" ht="16.8" customHeight="1">
      <c r="B179" s="31"/>
      <c r="C179" s="198" t="s">
        <v>1319</v>
      </c>
      <c r="H179" s="31"/>
    </row>
    <row r="180" spans="2:8" s="1" customFormat="1" ht="16.8" customHeight="1">
      <c r="B180" s="31"/>
      <c r="C180" s="196" t="s">
        <v>355</v>
      </c>
      <c r="D180" s="196" t="s">
        <v>356</v>
      </c>
      <c r="E180" s="16" t="s">
        <v>190</v>
      </c>
      <c r="F180" s="197">
        <v>162.37799999999999</v>
      </c>
      <c r="H180" s="31"/>
    </row>
    <row r="181" spans="2:8" s="1" customFormat="1" ht="16.8" customHeight="1">
      <c r="B181" s="31"/>
      <c r="C181" s="192" t="s">
        <v>398</v>
      </c>
      <c r="D181" s="193" t="s">
        <v>399</v>
      </c>
      <c r="E181" s="194" t="s">
        <v>1</v>
      </c>
      <c r="F181" s="195">
        <v>95.444999999999993</v>
      </c>
      <c r="H181" s="31"/>
    </row>
    <row r="182" spans="2:8" s="1" customFormat="1" ht="16.8" customHeight="1">
      <c r="B182" s="31"/>
      <c r="C182" s="196" t="s">
        <v>1</v>
      </c>
      <c r="D182" s="196" t="s">
        <v>400</v>
      </c>
      <c r="E182" s="16" t="s">
        <v>1</v>
      </c>
      <c r="F182" s="197">
        <v>95.444999999999993</v>
      </c>
      <c r="H182" s="31"/>
    </row>
    <row r="183" spans="2:8" s="1" customFormat="1" ht="16.8" customHeight="1">
      <c r="B183" s="31"/>
      <c r="C183" s="196" t="s">
        <v>1</v>
      </c>
      <c r="D183" s="196" t="s">
        <v>317</v>
      </c>
      <c r="E183" s="16" t="s">
        <v>1</v>
      </c>
      <c r="F183" s="197">
        <v>95.444999999999993</v>
      </c>
      <c r="H183" s="31"/>
    </row>
    <row r="184" spans="2:8" s="1" customFormat="1" ht="16.8" customHeight="1">
      <c r="B184" s="31"/>
      <c r="C184" s="198" t="s">
        <v>1319</v>
      </c>
      <c r="H184" s="31"/>
    </row>
    <row r="185" spans="2:8" s="1" customFormat="1" ht="16.8" customHeight="1">
      <c r="B185" s="31"/>
      <c r="C185" s="196" t="s">
        <v>506</v>
      </c>
      <c r="D185" s="196" t="s">
        <v>507</v>
      </c>
      <c r="E185" s="16" t="s">
        <v>190</v>
      </c>
      <c r="F185" s="197">
        <v>95.444999999999993</v>
      </c>
      <c r="H185" s="31"/>
    </row>
    <row r="186" spans="2:8" s="1" customFormat="1" ht="16.8" customHeight="1">
      <c r="B186" s="31"/>
      <c r="C186" s="196" t="s">
        <v>799</v>
      </c>
      <c r="D186" s="196" t="s">
        <v>800</v>
      </c>
      <c r="E186" s="16" t="s">
        <v>190</v>
      </c>
      <c r="F186" s="197">
        <v>95.444999999999993</v>
      </c>
      <c r="H186" s="31"/>
    </row>
    <row r="187" spans="2:8" s="1" customFormat="1" ht="16.8" customHeight="1">
      <c r="B187" s="31"/>
      <c r="C187" s="196" t="s">
        <v>809</v>
      </c>
      <c r="D187" s="196" t="s">
        <v>810</v>
      </c>
      <c r="E187" s="16" t="s">
        <v>190</v>
      </c>
      <c r="F187" s="197">
        <v>95.444999999999993</v>
      </c>
      <c r="H187" s="31"/>
    </row>
    <row r="188" spans="2:8" s="1" customFormat="1" ht="16.8" customHeight="1">
      <c r="B188" s="31"/>
      <c r="C188" s="192" t="s">
        <v>401</v>
      </c>
      <c r="D188" s="193" t="s">
        <v>402</v>
      </c>
      <c r="E188" s="194" t="s">
        <v>1</v>
      </c>
      <c r="F188" s="195">
        <v>12</v>
      </c>
      <c r="H188" s="31"/>
    </row>
    <row r="189" spans="2:8" s="1" customFormat="1" ht="16.8" customHeight="1">
      <c r="B189" s="31"/>
      <c r="C189" s="196" t="s">
        <v>1</v>
      </c>
      <c r="D189" s="196" t="s">
        <v>246</v>
      </c>
      <c r="E189" s="16" t="s">
        <v>1</v>
      </c>
      <c r="F189" s="197">
        <v>12</v>
      </c>
      <c r="H189" s="31"/>
    </row>
    <row r="190" spans="2:8" s="1" customFormat="1" ht="16.8" customHeight="1">
      <c r="B190" s="31"/>
      <c r="C190" s="196" t="s">
        <v>1</v>
      </c>
      <c r="D190" s="196" t="s">
        <v>317</v>
      </c>
      <c r="E190" s="16" t="s">
        <v>1</v>
      </c>
      <c r="F190" s="197">
        <v>12</v>
      </c>
      <c r="H190" s="31"/>
    </row>
    <row r="191" spans="2:8" s="1" customFormat="1" ht="16.8" customHeight="1">
      <c r="B191" s="31"/>
      <c r="C191" s="198" t="s">
        <v>1319</v>
      </c>
      <c r="H191" s="31"/>
    </row>
    <row r="192" spans="2:8" s="1" customFormat="1" ht="16.8" customHeight="1">
      <c r="B192" s="31"/>
      <c r="C192" s="196" t="s">
        <v>416</v>
      </c>
      <c r="D192" s="196" t="s">
        <v>417</v>
      </c>
      <c r="E192" s="16" t="s">
        <v>418</v>
      </c>
      <c r="F192" s="197">
        <v>12</v>
      </c>
      <c r="H192" s="31"/>
    </row>
    <row r="193" spans="2:8" s="1" customFormat="1" ht="16.8" customHeight="1">
      <c r="B193" s="31"/>
      <c r="C193" s="192" t="s">
        <v>403</v>
      </c>
      <c r="D193" s="193" t="s">
        <v>404</v>
      </c>
      <c r="E193" s="194" t="s">
        <v>1</v>
      </c>
      <c r="F193" s="195">
        <v>5.3090000000000002</v>
      </c>
      <c r="H193" s="31"/>
    </row>
    <row r="194" spans="2:8" s="1" customFormat="1" ht="16.8" customHeight="1">
      <c r="B194" s="31"/>
      <c r="C194" s="196" t="s">
        <v>1</v>
      </c>
      <c r="D194" s="196" t="s">
        <v>405</v>
      </c>
      <c r="E194" s="16" t="s">
        <v>1</v>
      </c>
      <c r="F194" s="197">
        <v>5.3090000000000002</v>
      </c>
      <c r="H194" s="31"/>
    </row>
    <row r="195" spans="2:8" s="1" customFormat="1" ht="16.8" customHeight="1">
      <c r="B195" s="31"/>
      <c r="C195" s="196" t="s">
        <v>1</v>
      </c>
      <c r="D195" s="196" t="s">
        <v>317</v>
      </c>
      <c r="E195" s="16" t="s">
        <v>1</v>
      </c>
      <c r="F195" s="197">
        <v>5.3090000000000002</v>
      </c>
      <c r="H195" s="31"/>
    </row>
    <row r="196" spans="2:8" s="1" customFormat="1" ht="16.8" customHeight="1">
      <c r="B196" s="31"/>
      <c r="C196" s="198" t="s">
        <v>1319</v>
      </c>
      <c r="H196" s="31"/>
    </row>
    <row r="197" spans="2:8" s="1" customFormat="1" ht="16.8" customHeight="1">
      <c r="B197" s="31"/>
      <c r="C197" s="196" t="s">
        <v>514</v>
      </c>
      <c r="D197" s="196" t="s">
        <v>515</v>
      </c>
      <c r="E197" s="16" t="s">
        <v>312</v>
      </c>
      <c r="F197" s="197">
        <v>5.3090000000000002</v>
      </c>
      <c r="H197" s="31"/>
    </row>
    <row r="198" spans="2:8" s="1" customFormat="1" ht="16.8" customHeight="1">
      <c r="B198" s="31"/>
      <c r="C198" s="192" t="s">
        <v>1344</v>
      </c>
      <c r="D198" s="193" t="s">
        <v>1345</v>
      </c>
      <c r="E198" s="194" t="s">
        <v>1</v>
      </c>
      <c r="F198" s="195">
        <v>154.35</v>
      </c>
      <c r="H198" s="31"/>
    </row>
    <row r="199" spans="2:8" s="1" customFormat="1" ht="16.8" customHeight="1">
      <c r="B199" s="31"/>
      <c r="C199" s="196" t="s">
        <v>1</v>
      </c>
      <c r="D199" s="196" t="s">
        <v>408</v>
      </c>
      <c r="E199" s="16" t="s">
        <v>1</v>
      </c>
      <c r="F199" s="197">
        <v>154.35</v>
      </c>
      <c r="H199" s="31"/>
    </row>
    <row r="200" spans="2:8" s="1" customFormat="1" ht="16.8" customHeight="1">
      <c r="B200" s="31"/>
      <c r="C200" s="196" t="s">
        <v>1</v>
      </c>
      <c r="D200" s="196" t="s">
        <v>317</v>
      </c>
      <c r="E200" s="16" t="s">
        <v>1</v>
      </c>
      <c r="F200" s="197">
        <v>154.35</v>
      </c>
      <c r="H200" s="31"/>
    </row>
    <row r="201" spans="2:8" s="1" customFormat="1" ht="16.8" customHeight="1">
      <c r="B201" s="31"/>
      <c r="C201" s="192" t="s">
        <v>406</v>
      </c>
      <c r="D201" s="193" t="s">
        <v>407</v>
      </c>
      <c r="E201" s="194" t="s">
        <v>1</v>
      </c>
      <c r="F201" s="195">
        <v>154.35</v>
      </c>
      <c r="H201" s="31"/>
    </row>
    <row r="202" spans="2:8" s="1" customFormat="1" ht="16.8" customHeight="1">
      <c r="B202" s="31"/>
      <c r="C202" s="196" t="s">
        <v>1</v>
      </c>
      <c r="D202" s="196" t="s">
        <v>1346</v>
      </c>
      <c r="E202" s="16" t="s">
        <v>1</v>
      </c>
      <c r="F202" s="197">
        <v>154.35</v>
      </c>
      <c r="H202" s="31"/>
    </row>
    <row r="203" spans="2:8" s="1" customFormat="1" ht="16.8" customHeight="1">
      <c r="B203" s="31"/>
      <c r="C203" s="196" t="s">
        <v>1</v>
      </c>
      <c r="D203" s="196" t="s">
        <v>317</v>
      </c>
      <c r="E203" s="16" t="s">
        <v>1</v>
      </c>
      <c r="F203" s="197">
        <v>154.35</v>
      </c>
      <c r="H203" s="31"/>
    </row>
    <row r="204" spans="2:8" s="1" customFormat="1" ht="16.8" customHeight="1">
      <c r="B204" s="31"/>
      <c r="C204" s="198" t="s">
        <v>1319</v>
      </c>
      <c r="H204" s="31"/>
    </row>
    <row r="205" spans="2:8" s="1" customFormat="1" ht="20.399999999999999">
      <c r="B205" s="31"/>
      <c r="C205" s="196" t="s">
        <v>487</v>
      </c>
      <c r="D205" s="196" t="s">
        <v>488</v>
      </c>
      <c r="E205" s="16" t="s">
        <v>190</v>
      </c>
      <c r="F205" s="197">
        <v>154.35</v>
      </c>
      <c r="H205" s="31"/>
    </row>
    <row r="206" spans="2:8" s="1" customFormat="1" ht="16.8" customHeight="1">
      <c r="B206" s="31"/>
      <c r="C206" s="192" t="s">
        <v>1347</v>
      </c>
      <c r="D206" s="193" t="s">
        <v>1348</v>
      </c>
      <c r="E206" s="194" t="s">
        <v>1</v>
      </c>
      <c r="F206" s="195">
        <v>83.349000000000004</v>
      </c>
      <c r="H206" s="31"/>
    </row>
    <row r="207" spans="2:8" s="1" customFormat="1" ht="16.8" customHeight="1">
      <c r="B207" s="31"/>
      <c r="C207" s="196" t="s">
        <v>1</v>
      </c>
      <c r="D207" s="196" t="s">
        <v>1349</v>
      </c>
      <c r="E207" s="16" t="s">
        <v>1</v>
      </c>
      <c r="F207" s="197">
        <v>83.349000000000004</v>
      </c>
      <c r="H207" s="31"/>
    </row>
    <row r="208" spans="2:8" s="1" customFormat="1" ht="16.8" customHeight="1">
      <c r="B208" s="31"/>
      <c r="C208" s="196" t="s">
        <v>1</v>
      </c>
      <c r="D208" s="196" t="s">
        <v>317</v>
      </c>
      <c r="E208" s="16" t="s">
        <v>1</v>
      </c>
      <c r="F208" s="197">
        <v>83.349000000000004</v>
      </c>
      <c r="H208" s="31"/>
    </row>
    <row r="209" spans="2:8" s="1" customFormat="1" ht="16.8" customHeight="1">
      <c r="B209" s="31"/>
      <c r="C209" s="192" t="s">
        <v>409</v>
      </c>
      <c r="D209" s="193" t="s">
        <v>410</v>
      </c>
      <c r="E209" s="194" t="s">
        <v>1</v>
      </c>
      <c r="F209" s="195">
        <v>30.818999999999999</v>
      </c>
      <c r="H209" s="31"/>
    </row>
    <row r="210" spans="2:8" s="1" customFormat="1" ht="16.8" customHeight="1">
      <c r="B210" s="31"/>
      <c r="C210" s="196" t="s">
        <v>1</v>
      </c>
      <c r="D210" s="196" t="s">
        <v>394</v>
      </c>
      <c r="E210" s="16" t="s">
        <v>1</v>
      </c>
      <c r="F210" s="197">
        <v>30.818999999999999</v>
      </c>
      <c r="H210" s="31"/>
    </row>
    <row r="211" spans="2:8" s="1" customFormat="1" ht="16.8" customHeight="1">
      <c r="B211" s="31"/>
      <c r="C211" s="196" t="s">
        <v>1</v>
      </c>
      <c r="D211" s="196" t="s">
        <v>317</v>
      </c>
      <c r="E211" s="16" t="s">
        <v>1</v>
      </c>
      <c r="F211" s="197">
        <v>30.818999999999999</v>
      </c>
      <c r="H211" s="31"/>
    </row>
    <row r="212" spans="2:8" s="1" customFormat="1" ht="16.8" customHeight="1">
      <c r="B212" s="31"/>
      <c r="C212" s="198" t="s">
        <v>1319</v>
      </c>
      <c r="H212" s="31"/>
    </row>
    <row r="213" spans="2:8" s="1" customFormat="1" ht="20.399999999999999">
      <c r="B213" s="31"/>
      <c r="C213" s="196" t="s">
        <v>677</v>
      </c>
      <c r="D213" s="196" t="s">
        <v>678</v>
      </c>
      <c r="E213" s="16" t="s">
        <v>190</v>
      </c>
      <c r="F213" s="197">
        <v>30.818999999999999</v>
      </c>
      <c r="H213" s="31"/>
    </row>
    <row r="214" spans="2:8" s="1" customFormat="1" ht="26.4" customHeight="1">
      <c r="B214" s="31"/>
      <c r="C214" s="191" t="s">
        <v>1350</v>
      </c>
      <c r="D214" s="191" t="s">
        <v>97</v>
      </c>
      <c r="H214" s="31"/>
    </row>
    <row r="215" spans="2:8" s="1" customFormat="1" ht="16.8" customHeight="1">
      <c r="B215" s="31"/>
      <c r="C215" s="192" t="s">
        <v>102</v>
      </c>
      <c r="D215" s="193" t="s">
        <v>1202</v>
      </c>
      <c r="E215" s="194" t="s">
        <v>1</v>
      </c>
      <c r="F215" s="195">
        <v>23.939</v>
      </c>
      <c r="H215" s="31"/>
    </row>
    <row r="216" spans="2:8" s="1" customFormat="1" ht="16.8" customHeight="1">
      <c r="B216" s="31"/>
      <c r="C216" s="196" t="s">
        <v>1</v>
      </c>
      <c r="D216" s="196" t="s">
        <v>1203</v>
      </c>
      <c r="E216" s="16" t="s">
        <v>1</v>
      </c>
      <c r="F216" s="197">
        <v>23.939</v>
      </c>
      <c r="H216" s="31"/>
    </row>
    <row r="217" spans="2:8" s="1" customFormat="1" ht="16.8" customHeight="1">
      <c r="B217" s="31"/>
      <c r="C217" s="196" t="s">
        <v>1</v>
      </c>
      <c r="D217" s="196" t="s">
        <v>317</v>
      </c>
      <c r="E217" s="16" t="s">
        <v>1</v>
      </c>
      <c r="F217" s="197">
        <v>23.939</v>
      </c>
      <c r="H217" s="31"/>
    </row>
    <row r="218" spans="2:8" s="1" customFormat="1" ht="16.8" customHeight="1">
      <c r="B218" s="31"/>
      <c r="C218" s="198" t="s">
        <v>1319</v>
      </c>
      <c r="H218" s="31"/>
    </row>
    <row r="219" spans="2:8" s="1" customFormat="1" ht="16.8" customHeight="1">
      <c r="B219" s="31"/>
      <c r="C219" s="196" t="s">
        <v>1254</v>
      </c>
      <c r="D219" s="196" t="s">
        <v>1255</v>
      </c>
      <c r="E219" s="16" t="s">
        <v>212</v>
      </c>
      <c r="F219" s="197">
        <v>23.939</v>
      </c>
      <c r="H219" s="31"/>
    </row>
    <row r="220" spans="2:8" s="1" customFormat="1" ht="7.35" customHeight="1">
      <c r="B220" s="43"/>
      <c r="C220" s="44"/>
      <c r="D220" s="44"/>
      <c r="E220" s="44"/>
      <c r="F220" s="44"/>
      <c r="G220" s="44"/>
      <c r="H220" s="31"/>
    </row>
    <row r="221" spans="2:8" s="1" customFormat="1" ht="10.199999999999999"/>
  </sheetData>
  <sheetProtection algorithmName="SHA-512" hashValue="T1Bezziu1IvE8bhZsFBmR78CmCvcyQlsLlZNgaTX4ORVkiLFNQa7h/6PPlXCpeqOoOO3lcIsz8qC+MZmcoztZw==" saltValue="2rvYGED7PhyudnOmsWlFfv+sNaB4n2dV8Cl/xE0BdTwITEr4HRQWpcXvj/DYhx4yrJd6WJcY4X5hmQW1t2BpHA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SO 01 - Zpevněné plochy</vt:lpstr>
      <vt:lpstr>SO 02 - Stavební objekty</vt:lpstr>
      <vt:lpstr>SO 03 - Kanalizace, vodovod</vt:lpstr>
      <vt:lpstr>SO 04 - Veřejné osvětlení</vt:lpstr>
      <vt:lpstr>OST - Ostatní a vedlejší ...</vt:lpstr>
      <vt:lpstr>Seznam figur</vt:lpstr>
      <vt:lpstr>'OST - Ostatní a vedlejší ...'!Názvy_tisku</vt:lpstr>
      <vt:lpstr>'Rekapitulace stavby'!Názvy_tisku</vt:lpstr>
      <vt:lpstr>'Seznam figur'!Názvy_tisku</vt:lpstr>
      <vt:lpstr>'SO 01 - Zpevněné plochy'!Názvy_tisku</vt:lpstr>
      <vt:lpstr>'SO 02 - Stavební objekty'!Názvy_tisku</vt:lpstr>
      <vt:lpstr>'SO 03 - Kanalizace, vodovod'!Názvy_tisku</vt:lpstr>
      <vt:lpstr>'SO 04 - Veřejné osvětlení'!Názvy_tisku</vt:lpstr>
      <vt:lpstr>'OST - Ostatní a vedlejší ...'!Oblast_tisku</vt:lpstr>
      <vt:lpstr>'Rekapitulace stavby'!Oblast_tisku</vt:lpstr>
      <vt:lpstr>'Seznam figur'!Oblast_tisku</vt:lpstr>
      <vt:lpstr>'SO 01 - Zpevněné plochy'!Oblast_tisku</vt:lpstr>
      <vt:lpstr>'SO 02 - Stavební objekty'!Oblast_tisku</vt:lpstr>
      <vt:lpstr>'SO 03 - Kanalizace, vodovod'!Oblast_tisku</vt:lpstr>
      <vt:lpstr>'SO 04 - Veřejné osvětlení'!Oblast_tisku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2023-06-27T07:56:59Z</dcterms:created>
  <dcterms:modified xsi:type="dcterms:W3CDTF">2023-06-27T07:58:50Z</dcterms:modified>
</cp:coreProperties>
</file>