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kumenty\Majetek obce\Stavební úřad\Lesní cesta k Cihelně\Výběrovka 2022\"/>
    </mc:Choice>
  </mc:AlternateContent>
  <xr:revisionPtr revIDLastSave="0" documentId="13_ncr:1_{2299373A-E49A-4DB5-91CF-6B846F35944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2201 Pol" sheetId="12" r:id="rId4"/>
    <sheet name="SO 02 2201 Pol" sheetId="13" r:id="rId5"/>
    <sheet name="SO 03 2201 Pol" sheetId="14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2201 Pol'!$1:$7</definedName>
    <definedName name="_xlnm.Print_Titles" localSheetId="4">'SO 02 2201 Pol'!$1:$7</definedName>
    <definedName name="_xlnm.Print_Titles" localSheetId="5">'SO 03 2201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2201 Pol'!$A$1:$X$54</definedName>
    <definedName name="_xlnm.Print_Area" localSheetId="4">'SO 02 2201 Pol'!$A$1:$X$41</definedName>
    <definedName name="_xlnm.Print_Area" localSheetId="5">'SO 03 2201 Pol'!$A$1:$X$13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4" l="1"/>
  <c r="G12" i="14" s="1"/>
  <c r="G9" i="14"/>
  <c r="M9" i="14" s="1"/>
  <c r="M8" i="14" s="1"/>
  <c r="I9" i="14"/>
  <c r="I8" i="14" s="1"/>
  <c r="K9" i="14"/>
  <c r="K8" i="14" s="1"/>
  <c r="O9" i="14"/>
  <c r="O8" i="14" s="1"/>
  <c r="Q9" i="14"/>
  <c r="Q8" i="14" s="1"/>
  <c r="V9" i="14"/>
  <c r="V8" i="14" s="1"/>
  <c r="AE12" i="14"/>
  <c r="F45" i="1" s="1"/>
  <c r="AF12" i="14"/>
  <c r="G45" i="1" s="1"/>
  <c r="BA29" i="13"/>
  <c r="BA23" i="13"/>
  <c r="BA15" i="13"/>
  <c r="BA10" i="13"/>
  <c r="Q8" i="13"/>
  <c r="G9" i="13"/>
  <c r="M9" i="13" s="1"/>
  <c r="M8" i="13" s="1"/>
  <c r="I9" i="13"/>
  <c r="K9" i="13"/>
  <c r="O9" i="13"/>
  <c r="O8" i="13" s="1"/>
  <c r="Q9" i="13"/>
  <c r="V9" i="13"/>
  <c r="G14" i="13"/>
  <c r="M14" i="13" s="1"/>
  <c r="I14" i="13"/>
  <c r="K14" i="13"/>
  <c r="O14" i="13"/>
  <c r="Q14" i="13"/>
  <c r="V14" i="13"/>
  <c r="G21" i="13"/>
  <c r="M21" i="13" s="1"/>
  <c r="M20" i="13" s="1"/>
  <c r="I21" i="13"/>
  <c r="I20" i="13" s="1"/>
  <c r="K21" i="13"/>
  <c r="K20" i="13" s="1"/>
  <c r="O21" i="13"/>
  <c r="O20" i="13" s="1"/>
  <c r="Q21" i="13"/>
  <c r="Q20" i="13" s="1"/>
  <c r="V21" i="13"/>
  <c r="V20" i="13" s="1"/>
  <c r="G28" i="13"/>
  <c r="I28" i="13"/>
  <c r="K28" i="13"/>
  <c r="M28" i="13"/>
  <c r="O28" i="13"/>
  <c r="Q28" i="13"/>
  <c r="V28" i="13"/>
  <c r="G33" i="13"/>
  <c r="M33" i="13" s="1"/>
  <c r="I33" i="13"/>
  <c r="K33" i="13"/>
  <c r="O33" i="13"/>
  <c r="Q33" i="13"/>
  <c r="V33" i="13"/>
  <c r="G37" i="13"/>
  <c r="M37" i="13" s="1"/>
  <c r="I37" i="13"/>
  <c r="K37" i="13"/>
  <c r="O37" i="13"/>
  <c r="Q37" i="13"/>
  <c r="V37" i="13"/>
  <c r="AE40" i="13"/>
  <c r="F43" i="1" s="1"/>
  <c r="BA21" i="12"/>
  <c r="BA13" i="12"/>
  <c r="BA10" i="12"/>
  <c r="G9" i="12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3" i="12"/>
  <c r="M23" i="12" s="1"/>
  <c r="I23" i="12"/>
  <c r="K23" i="12"/>
  <c r="O23" i="12"/>
  <c r="Q23" i="12"/>
  <c r="V23" i="12"/>
  <c r="G26" i="12"/>
  <c r="M26" i="12" s="1"/>
  <c r="I26" i="12"/>
  <c r="K26" i="12"/>
  <c r="O26" i="12"/>
  <c r="Q26" i="12"/>
  <c r="V26" i="12"/>
  <c r="G31" i="12"/>
  <c r="M31" i="12" s="1"/>
  <c r="I31" i="12"/>
  <c r="K31" i="12"/>
  <c r="O31" i="12"/>
  <c r="Q31" i="12"/>
  <c r="V31" i="12"/>
  <c r="G35" i="12"/>
  <c r="M35" i="12" s="1"/>
  <c r="I35" i="12"/>
  <c r="K35" i="12"/>
  <c r="O35" i="12"/>
  <c r="O30" i="12" s="1"/>
  <c r="Q35" i="12"/>
  <c r="V35" i="12"/>
  <c r="G38" i="12"/>
  <c r="M38" i="12" s="1"/>
  <c r="I38" i="12"/>
  <c r="K38" i="12"/>
  <c r="O38" i="12"/>
  <c r="Q38" i="12"/>
  <c r="V38" i="12"/>
  <c r="G40" i="12"/>
  <c r="I40" i="12"/>
  <c r="K40" i="12"/>
  <c r="M40" i="12"/>
  <c r="O40" i="12"/>
  <c r="Q40" i="12"/>
  <c r="V40" i="12"/>
  <c r="G42" i="12"/>
  <c r="M42" i="12" s="1"/>
  <c r="I42" i="12"/>
  <c r="K42" i="12"/>
  <c r="O42" i="12"/>
  <c r="Q42" i="12"/>
  <c r="V42" i="12"/>
  <c r="G44" i="12"/>
  <c r="M44" i="12" s="1"/>
  <c r="I44" i="12"/>
  <c r="K44" i="12"/>
  <c r="O44" i="12"/>
  <c r="Q44" i="12"/>
  <c r="V44" i="12"/>
  <c r="V46" i="12"/>
  <c r="G47" i="12"/>
  <c r="M47" i="12" s="1"/>
  <c r="M46" i="12" s="1"/>
  <c r="I47" i="12"/>
  <c r="I46" i="12" s="1"/>
  <c r="K47" i="12"/>
  <c r="K46" i="12" s="1"/>
  <c r="O47" i="12"/>
  <c r="O46" i="12" s="1"/>
  <c r="Q47" i="12"/>
  <c r="Q46" i="12" s="1"/>
  <c r="V47" i="12"/>
  <c r="Q49" i="12"/>
  <c r="G50" i="12"/>
  <c r="G49" i="12" s="1"/>
  <c r="I59" i="1" s="1"/>
  <c r="I50" i="12"/>
  <c r="I49" i="12" s="1"/>
  <c r="K50" i="12"/>
  <c r="K49" i="12" s="1"/>
  <c r="O50" i="12"/>
  <c r="O49" i="12" s="1"/>
  <c r="Q50" i="12"/>
  <c r="V50" i="12"/>
  <c r="V49" i="12" s="1"/>
  <c r="AE53" i="12"/>
  <c r="F41" i="1" s="1"/>
  <c r="I20" i="1"/>
  <c r="I19" i="1"/>
  <c r="I18" i="1"/>
  <c r="I17" i="1"/>
  <c r="H47" i="1"/>
  <c r="G20" i="13" l="1"/>
  <c r="I55" i="1" s="1"/>
  <c r="V8" i="12"/>
  <c r="I8" i="12"/>
  <c r="O27" i="13"/>
  <c r="V8" i="13"/>
  <c r="I8" i="13"/>
  <c r="F39" i="1"/>
  <c r="F47" i="1" s="1"/>
  <c r="G23" i="1" s="1"/>
  <c r="F42" i="1"/>
  <c r="F44" i="1"/>
  <c r="F46" i="1"/>
  <c r="I46" i="1" s="1"/>
  <c r="K8" i="12"/>
  <c r="Q8" i="12"/>
  <c r="M27" i="13"/>
  <c r="G27" i="13"/>
  <c r="I57" i="1" s="1"/>
  <c r="G46" i="1"/>
  <c r="M50" i="12"/>
  <c r="M49" i="12" s="1"/>
  <c r="K30" i="12"/>
  <c r="Q30" i="12"/>
  <c r="O8" i="12"/>
  <c r="G8" i="12"/>
  <c r="V27" i="13"/>
  <c r="I30" i="12"/>
  <c r="V30" i="12"/>
  <c r="AF40" i="13"/>
  <c r="K27" i="13"/>
  <c r="Q27" i="13"/>
  <c r="I27" i="13"/>
  <c r="K8" i="13"/>
  <c r="I45" i="1"/>
  <c r="G8" i="13"/>
  <c r="M8" i="12"/>
  <c r="M30" i="12"/>
  <c r="AF53" i="12"/>
  <c r="G30" i="12"/>
  <c r="I56" i="1" s="1"/>
  <c r="G46" i="12"/>
  <c r="I58" i="1" s="1"/>
  <c r="J28" i="1"/>
  <c r="J26" i="1"/>
  <c r="G38" i="1"/>
  <c r="F38" i="1"/>
  <c r="J23" i="1"/>
  <c r="J24" i="1"/>
  <c r="J25" i="1"/>
  <c r="J27" i="1"/>
  <c r="E24" i="1"/>
  <c r="E26" i="1"/>
  <c r="G40" i="13" l="1"/>
  <c r="G43" i="1"/>
  <c r="I43" i="1" s="1"/>
  <c r="G44" i="1"/>
  <c r="I44" i="1" s="1"/>
  <c r="I54" i="1"/>
  <c r="G53" i="12"/>
  <c r="G41" i="1"/>
  <c r="I41" i="1" s="1"/>
  <c r="G42" i="1"/>
  <c r="I42" i="1" s="1"/>
  <c r="G39" i="1"/>
  <c r="I16" i="1" l="1"/>
  <c r="I21" i="1" s="1"/>
  <c r="I60" i="1"/>
  <c r="G47" i="1"/>
  <c r="G25" i="1" s="1"/>
  <c r="A27" i="1" s="1"/>
  <c r="I39" i="1"/>
  <c r="I47" i="1" s="1"/>
  <c r="J46" i="1" l="1"/>
  <c r="J44" i="1"/>
  <c r="J45" i="1"/>
  <c r="J39" i="1"/>
  <c r="J47" i="1" s="1"/>
  <c r="J42" i="1"/>
  <c r="J43" i="1"/>
  <c r="J41" i="1"/>
  <c r="G28" i="1"/>
  <c r="G27" i="1" s="1"/>
  <c r="G29" i="1" s="1"/>
  <c r="A28" i="1"/>
  <c r="J58" i="1"/>
  <c r="J54" i="1"/>
  <c r="J56" i="1"/>
  <c r="J57" i="1"/>
  <c r="J55" i="1"/>
  <c r="J59" i="1"/>
  <c r="J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<sst xmlns="http://schemas.openxmlformats.org/spreadsheetml/2006/main" count="525" uniqueCount="210">
  <si>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</si>
  <si>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</si>
  <si>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</si>
  <si>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</si>
  <si>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</si>
  <si>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</si>
  <si>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</si>
  <si>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</si>
  <si>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</si>
  <si>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</si>
  <si>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</si>
  <si>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</si>
  <si>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</si>
  <si>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</si>
  <si>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</si>
  <si>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</si>
  <si>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</si>
  <si>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</si>
  <si>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</si>
  <si>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</si>
  <si>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</si>
  <si>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</si>
  <si>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</si>
  <si>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</si>
  <si>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</si>
  <si>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</si>
  <si>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</si>
  <si>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</si>
  <si>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</si>
  <si>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</si>
  <si>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</si>
  <si>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</si>
  <si>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</si>
  <si>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</si>
  <si>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</si>
  <si>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</si>
  <si>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</si>
  <si>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</si>
  <si>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</si>
  <si>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</si>
  <si>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</si>
  <si>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</si>
  <si>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</si>
  <si>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2201</t>
  </si>
  <si>
    <t>LC K cihelně</t>
  </si>
  <si>
    <t>Stavba</t>
  </si>
  <si>
    <t>Stavební objekt</t>
  </si>
  <si>
    <t>SO 01</t>
  </si>
  <si>
    <t>komunikace  kód: 004.52</t>
  </si>
  <si>
    <t>SO 02</t>
  </si>
  <si>
    <t>trubní propust kód: 009.05</t>
  </si>
  <si>
    <t>SO 03</t>
  </si>
  <si>
    <t>svodnnice kód. 009.21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</si>
  <si>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</si>
  <si>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</si>
  <si>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</si>
  <si>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</si>
  <si>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</si>
  <si>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</si>
  <si>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</si>
  <si>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</si>
  <si>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</si>
  <si>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</si>
  <si>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91</t>
  </si>
  <si>
    <t>Doplňující práce na komunikaci</t>
  </si>
  <si>
    <t>93</t>
  </si>
  <si>
    <t>Dokončovací práce inženýrských staveb</t>
  </si>
  <si>
    <t>99</t>
  </si>
  <si>
    <t>Staveništní přesun hmot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</si>
  <si>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</si>
  <si>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</si>
  <si>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</si>
  <si>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</si>
  <si>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</si>
  <si>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</si>
  <si>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</si>
  <si>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</si>
  <si>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</si>
  <si>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</si>
  <si>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</si>
  <si>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</si>
  <si>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</si>
  <si>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</si>
  <si>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</si>
  <si>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</si>
  <si>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</si>
  <si>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</si>
  <si>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</si>
  <si>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</si>
  <si>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</si>
  <si>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</si>
  <si>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</si>
  <si>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</si>
  <si>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</si>
  <si>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</si>
  <si>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</si>
  <si>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</si>
  <si>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</si>
  <si>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</si>
  <si>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112201103R00</t>
  </si>
  <si>
    <t>Odstranění pařezů pod úrovní terénu vykopáním_x000D_
 o průměru přes 500 do 700 mm</t>
  </si>
  <si>
    <t>kus</t>
  </si>
  <si>
    <t>800-1</t>
  </si>
  <si>
    <t>RTS 21/ I</t>
  </si>
  <si>
    <t>Práce</t>
  </si>
  <si>
    <t>POL1_</t>
  </si>
  <si>
    <t>s jejich vykopáním nebo vytrháním, s přesekáním kořenů a s případným nutným přemístěním pařezů na hromady do vzdálenosti do 50 m nebo s naložením na dopravní prostředek,</t>
  </si>
  <si>
    <t>SPI</t>
  </si>
  <si>
    <t>pařezy v trase rozšíření komunikace a zasahující do profilu: : 80</t>
  </si>
  <si>
    <t>VV</t>
  </si>
  <si>
    <t>122202202R00</t>
  </si>
  <si>
    <t>Odkopávky a prokopávky pro silnice v hornině 3 přes 100 do 1 000 m3</t>
  </si>
  <si>
    <t>m3</t>
  </si>
  <si>
    <t>s přemístěním výkopku v příčných profilech na vzdálenost do 15 m nebo s naložením na dopravní prostředek.</t>
  </si>
  <si>
    <t>rozšíření jízdního pruhu : (978+2)*0,8*0,4</t>
  </si>
  <si>
    <t>odkop příkop 0,027-0,077 : 50*1,2</t>
  </si>
  <si>
    <t>odkop příkop 0,657-0,980 : 323*1,2</t>
  </si>
  <si>
    <t>vytvoření průlehu na odbočení km  0,070 : 4</t>
  </si>
  <si>
    <t>162201453R00</t>
  </si>
  <si>
    <t>Vodorovné přemístění větví, kmenů, nebo pařezů pařezů, průměru kmene přes 500 do 700 mm, na vzdálenost do 2 000 m</t>
  </si>
  <si>
    <t xml:space="preserve"> s naložením, složením a dopravou,</t>
  </si>
  <si>
    <t>171201101R00</t>
  </si>
  <si>
    <t>Uložení sypaniny do násypů nezhutněných</t>
  </si>
  <si>
    <t>Uložení sypaniny do násypů nebo na skládku s rozprostřením sypaniny ve vrstvách a s hrubým urovnáním.</t>
  </si>
  <si>
    <t>POP</t>
  </si>
  <si>
    <t>Uložení pařezů na skldovací plochu investora : 80</t>
  </si>
  <si>
    <t>181201102R00</t>
  </si>
  <si>
    <t>Úprava pláně v násypech v hornině 1 až 4, se zhutněním</t>
  </si>
  <si>
    <t>m2</t>
  </si>
  <si>
    <t>vyrovnání výškových rozdílů, plochy vodorovné a plochy do sklonu 1 : 5,</t>
  </si>
  <si>
    <t>plocha celé komunikace včetně rozšíření v nájezdech a rozšíření v obloucích: : (978+2)*3,5*1,05+138</t>
  </si>
  <si>
    <t>182001132R00</t>
  </si>
  <si>
    <t>Plošná úprava terénu při nerovnostech terénu přes 150 do 200 mm, na svahu přes 1:5 do 1:2</t>
  </si>
  <si>
    <t>823-1</t>
  </si>
  <si>
    <t>s urovnáním povrchu, bez doplnění ornice, v hornině 1 až 4,</t>
  </si>
  <si>
    <t>980*3,5*1,05+138</t>
  </si>
  <si>
    <t xml:space="preserve">plocha celé komunikace včetně rozšíření v nájezdech a rozšíření v obloucích:980*3,5*1,05+138 : </t>
  </si>
  <si>
    <t>564661111R00</t>
  </si>
  <si>
    <t>Podklad z kameniva hrubého drceného vel. 63-125 mm tloušťka po zhutnění 200 mm</t>
  </si>
  <si>
    <t>822-1</t>
  </si>
  <si>
    <t>s rozprostřením a zhutněním</t>
  </si>
  <si>
    <t>(978-660)*3,5*1,05</t>
  </si>
  <si>
    <t xml:space="preserve">(980-660)*3,5*1,05 : </t>
  </si>
  <si>
    <t>564851111RT4</t>
  </si>
  <si>
    <t>Podklad ze štěrkodrti s rozprostřením a zhutněním frakce 0-63 mm, tloušťka po zhutnění 150 mm</t>
  </si>
  <si>
    <t>(978+2)*3,5*1,05+138</t>
  </si>
  <si>
    <t>skládky : 550</t>
  </si>
  <si>
    <t>568111111R00</t>
  </si>
  <si>
    <t>Vyztužení podkladní vrstvy z geotextilie, sklon povrchu do 1:5, role šířky 3 m</t>
  </si>
  <si>
    <t>(980-660)*3,5</t>
  </si>
  <si>
    <t>569903311R00</t>
  </si>
  <si>
    <t>Zřízení zemních krajnic z hornin jakékoliv třídy se zhutněním</t>
  </si>
  <si>
    <t>vytvoření krajnic se zhutněním včetně dodávky materiálu : 980*2*0,3</t>
  </si>
  <si>
    <t>571907111R00</t>
  </si>
  <si>
    <t>Posyp podkladu, krytu s rozprostřením a zhutněním kamenivem drceným nebo těženýn, v množství přes 30 do 35 kg/m2</t>
  </si>
  <si>
    <t>plocha celé komunikace : (978+2)*3,5*1,05+138</t>
  </si>
  <si>
    <t>69365043R</t>
  </si>
  <si>
    <t>geotextilie PES; funkce separační, výztužná, filtrační; plošná hmotnost 400 g/m2</t>
  </si>
  <si>
    <t>SPCM</t>
  </si>
  <si>
    <t>Specifikace</t>
  </si>
  <si>
    <t>POL3_</t>
  </si>
  <si>
    <t>materiál pro zpevnění podkladní vrstvy : 320*4*1,15</t>
  </si>
  <si>
    <t>938909111R00</t>
  </si>
  <si>
    <t>Odstranění bláta a nánosu z povrchu podkladu nebo krytu štěrkového</t>
  </si>
  <si>
    <t>(978+2)*3,0*1,05</t>
  </si>
  <si>
    <t>998222011R00</t>
  </si>
  <si>
    <t>Přesun hmot pozemních komunikací, kryt z kameniva jakékoliv délky objektu</t>
  </si>
  <si>
    <t>t</t>
  </si>
  <si>
    <t>Přesun hmot</t>
  </si>
  <si>
    <t>POL7_</t>
  </si>
  <si>
    <t>vodorovně do 200 m</t>
  </si>
  <si>
    <t>SUM</t>
  </si>
  <si>
    <t>END</t>
  </si>
  <si>
    <t>odkop pro uložení propusti km 0,027 : 8</t>
  </si>
  <si>
    <t>odkop pro uložení propusti km 0,657 : 8</t>
  </si>
  <si>
    <t>odkop pro uložení propusti km 0,980 : 8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</si>
  <si>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</si>
  <si>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</si>
  <si>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</si>
  <si>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 xml:space="preserve">obsyp roury propusti: : </t>
  </si>
  <si>
    <t>DN 600 km 0,027 délka 6 m : 4</t>
  </si>
  <si>
    <t>DN 600 km 0,657 délka 6 m : 4</t>
  </si>
  <si>
    <t>DN 600 km 0,980 délka 8 m : 4</t>
  </si>
  <si>
    <t>462511370R00</t>
  </si>
  <si>
    <t xml:space="preserve">Zához z lomového kamene bez proštěrkování, zához z terénu, hmotnost jednotlivých kamenů do 500 kf,  </t>
  </si>
  <si>
    <t>832-1</t>
  </si>
  <si>
    <t>neupraveného záhozového</t>
  </si>
  <si>
    <t>Včetně úpravy jednotlivých velkých kamenů hmotnosti přes 500 kg dodatečným rozpojením na místě uložení.</t>
  </si>
  <si>
    <t>zához(opevnění) na vtoku propusti  km 0,027 : 5,4*0,3*2</t>
  </si>
  <si>
    <t>zához(opevnění) na vtoku propusti  km 0,657 : 5,4*0,3*2</t>
  </si>
  <si>
    <t>zához(opevnění) na vtoku propusti  km 0,980 : 5,4*0,3*2</t>
  </si>
  <si>
    <t>919441221R00</t>
  </si>
  <si>
    <t>Čelo propustku z lomového kamene z trub DN 600 až 800 mm</t>
  </si>
  <si>
    <t>do malty cementové, spárování zdiva maltou cementovou, římsy z betonu železového B 12,5, zřízení bednění a jeho odstranění,</t>
  </si>
  <si>
    <t>km 0,027 : 2</t>
  </si>
  <si>
    <t>km 0,657 : 2</t>
  </si>
  <si>
    <t>km 0,980 : 2</t>
  </si>
  <si>
    <t>919571118R00</t>
  </si>
  <si>
    <t>Zřízení propustku z trub plastových do DN 1000 mm</t>
  </si>
  <si>
    <t>m</t>
  </si>
  <si>
    <t>osazení propusti km 0,027 : 6</t>
  </si>
  <si>
    <t>osazení propusti km 0,657 : 6</t>
  </si>
  <si>
    <t>osazení propusti km 0,980 : 8</t>
  </si>
  <si>
    <t>28697157R</t>
  </si>
  <si>
    <t>trubka plastová kanalizační PP; korugovaná; Sn 4 kN/m2; D = 670,0 mm; l = 6000,0 mm</t>
  </si>
  <si>
    <t>nákup materiálu na propusti : 4</t>
  </si>
  <si>
    <t>597081110R00</t>
  </si>
  <si>
    <t>Svodnice ocelová pro odvedení vody světlé šířky 120 mm a výšky 110 mm,  , pro cesty z nezpevněného kameniva</t>
  </si>
  <si>
    <t>Indiv</t>
  </si>
  <si>
    <t>nákup,dovoz a montáž dřevěné svodnice včetně zemních prací včetně odkopu odtoku do porostu : 8*5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</si>
</sst>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85" t="s">
        <v>39</v>
      </c>
      <c r="B2" s="185"/>
      <c r="C2" s="185"/>
      <c r="D2" s="185"/>
      <c r="E2" s="185"/>
      <c r="F2" s="185"/>
      <c r="G2" s="185"/>
    </row>
  </sheetData>
  <sheetProtection password="918B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abSelected="1" topLeftCell="B1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86" t="s">
        <v>41</v>
      </c>
      <c r="C1" s="187"/>
      <c r="D1" s="187"/>
      <c r="E1" s="187"/>
      <c r="F1" s="187"/>
      <c r="G1" s="187"/>
      <c r="H1" s="187"/>
      <c r="I1" s="187"/>
      <c r="J1" s="188"/>
    </row>
    <row r="2" spans="1:15" ht="36" customHeight="1" x14ac:dyDescent="0.25">
      <c r="A2" s="2"/>
      <c r="B2" s="76" t="s">
        <v>22</v>
      </c>
      <c r="C2" s="77"/>
      <c r="D2" s="78" t="s">
        <v>43</v>
      </c>
      <c r="E2" s="195" t="s">
        <v>44</v>
      </c>
      <c r="F2" s="196"/>
      <c r="G2" s="196"/>
      <c r="H2" s="196"/>
      <c r="I2" s="196"/>
      <c r="J2" s="197"/>
      <c r="O2" s="1"/>
    </row>
    <row r="3" spans="1:15" ht="27" hidden="1" customHeight="1" x14ac:dyDescent="0.25">
      <c r="A3" s="2"/>
      <c r="B3" s="79"/>
      <c r="C3" s="77"/>
      <c r="D3" s="80"/>
      <c r="E3" s="198"/>
      <c r="F3" s="199"/>
      <c r="G3" s="199"/>
      <c r="H3" s="199"/>
      <c r="I3" s="199"/>
      <c r="J3" s="200"/>
    </row>
    <row r="4" spans="1:15" ht="23.25" customHeight="1" x14ac:dyDescent="0.25">
      <c r="A4" s="2"/>
      <c r="B4" s="81"/>
      <c r="C4" s="82"/>
      <c r="D4" s="83"/>
      <c r="E4" s="208"/>
      <c r="F4" s="208"/>
      <c r="G4" s="208"/>
      <c r="H4" s="208"/>
      <c r="I4" s="208"/>
      <c r="J4" s="209"/>
    </row>
    <row r="5" spans="1:15" ht="24" customHeight="1" x14ac:dyDescent="0.25">
      <c r="A5" s="2"/>
      <c r="B5" s="31" t="s">
        <v>42</v>
      </c>
      <c r="D5" s="212"/>
      <c r="E5" s="213"/>
      <c r="F5" s="213"/>
      <c r="G5" s="21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14"/>
      <c r="E6" s="215"/>
      <c r="F6" s="215"/>
      <c r="G6" s="215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6"/>
      <c r="F7" s="217"/>
      <c r="G7" s="217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02"/>
      <c r="E11" s="202"/>
      <c r="F11" s="202"/>
      <c r="G11" s="202"/>
      <c r="H11" s="18" t="s">
        <v>40</v>
      </c>
      <c r="I11" s="85"/>
      <c r="J11" s="8"/>
    </row>
    <row r="12" spans="1:15" ht="15.75" customHeight="1" x14ac:dyDescent="0.25">
      <c r="A12" s="2"/>
      <c r="B12" s="28"/>
      <c r="C12" s="55"/>
      <c r="D12" s="207"/>
      <c r="E12" s="207"/>
      <c r="F12" s="207"/>
      <c r="G12" s="207"/>
      <c r="H12" s="18" t="s">
        <v>34</v>
      </c>
      <c r="I12" s="85"/>
      <c r="J12" s="8"/>
    </row>
    <row r="13" spans="1:15" ht="15.75" customHeight="1" x14ac:dyDescent="0.25">
      <c r="A13" s="2"/>
      <c r="B13" s="29"/>
      <c r="C13" s="56"/>
      <c r="D13" s="84"/>
      <c r="E13" s="210"/>
      <c r="F13" s="211"/>
      <c r="G13" s="211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01"/>
      <c r="F15" s="201"/>
      <c r="G15" s="203"/>
      <c r="H15" s="203"/>
      <c r="I15" s="203" t="s">
        <v>29</v>
      </c>
      <c r="J15" s="204"/>
    </row>
    <row r="16" spans="1:15" ht="23.25" customHeight="1" x14ac:dyDescent="0.25">
      <c r="A16" s="142" t="s">
        <v>24</v>
      </c>
      <c r="B16" s="38" t="s">
        <v>24</v>
      </c>
      <c r="C16" s="62"/>
      <c r="D16" s="63"/>
      <c r="E16" s="192"/>
      <c r="F16" s="193"/>
      <c r="G16" s="192"/>
      <c r="H16" s="193"/>
      <c r="I16" s="192">
        <f>SUMIF(F54:F59,A16,I54:I59)+SUMIF(F54:F59,"PSU",I54:I59)</f>
        <v>0</v>
      </c>
      <c r="J16" s="194"/>
    </row>
    <row r="17" spans="1:10" ht="23.25" customHeight="1" x14ac:dyDescent="0.25">
      <c r="A17" s="142" t="s">
        <v>25</v>
      </c>
      <c r="B17" s="38" t="s">
        <v>25</v>
      </c>
      <c r="C17" s="62"/>
      <c r="D17" s="63"/>
      <c r="E17" s="192"/>
      <c r="F17" s="193"/>
      <c r="G17" s="192"/>
      <c r="H17" s="193"/>
      <c r="I17" s="192">
        <f>SUMIF(F54:F59,A17,I54:I59)</f>
        <v>0</v>
      </c>
      <c r="J17" s="194"/>
    </row>
    <row r="18" spans="1:10" ht="23.25" customHeight="1" x14ac:dyDescent="0.25">
      <c r="A18" s="142" t="s">
        <v>26</v>
      </c>
      <c r="B18" s="38" t="s">
        <v>26</v>
      </c>
      <c r="C18" s="62"/>
      <c r="D18" s="63"/>
      <c r="E18" s="192"/>
      <c r="F18" s="193"/>
      <c r="G18" s="192"/>
      <c r="H18" s="193"/>
      <c r="I18" s="192">
        <f>SUMIF(F54:F59,A18,I54:I59)</f>
        <v>0</v>
      </c>
      <c r="J18" s="194"/>
    </row>
    <row r="19" spans="1:10" ht="23.25" customHeight="1" x14ac:dyDescent="0.25">
      <c r="A19" s="142" t="s">
        <v>69</v>
      </c>
      <c r="B19" s="38" t="s">
        <v>27</v>
      </c>
      <c r="C19" s="62"/>
      <c r="D19" s="63"/>
      <c r="E19" s="192"/>
      <c r="F19" s="193"/>
      <c r="G19" s="192"/>
      <c r="H19" s="193"/>
      <c r="I19" s="192">
        <f>SUMIF(F54:F59,A19,I54:I59)</f>
        <v>0</v>
      </c>
      <c r="J19" s="194"/>
    </row>
    <row r="20" spans="1:10" ht="23.25" customHeight="1" x14ac:dyDescent="0.25">
      <c r="A20" s="142" t="s">
        <v>70</v>
      </c>
      <c r="B20" s="38" t="s">
        <v>28</v>
      </c>
      <c r="C20" s="62"/>
      <c r="D20" s="63"/>
      <c r="E20" s="192"/>
      <c r="F20" s="193"/>
      <c r="G20" s="192"/>
      <c r="H20" s="193"/>
      <c r="I20" s="192">
        <f>SUMIF(F54:F59,A20,I54:I59)</f>
        <v>0</v>
      </c>
      <c r="J20" s="194"/>
    </row>
    <row r="21" spans="1:10" ht="23.25" customHeight="1" x14ac:dyDescent="0.25">
      <c r="A21" s="2"/>
      <c r="B21" s="48" t="s">
        <v>29</v>
      </c>
      <c r="C21" s="64"/>
      <c r="D21" s="65"/>
      <c r="E21" s="205"/>
      <c r="F21" s="206"/>
      <c r="G21" s="205"/>
      <c r="H21" s="206"/>
      <c r="I21" s="205">
        <f>SUM(I16:J20)</f>
        <v>0</v>
      </c>
      <c r="J21" s="223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15</v>
      </c>
      <c r="F23" s="39" t="s">
        <v>0</v>
      </c>
      <c r="G23" s="221">
        <f>ZakladDPHSniVypocet</f>
        <v>0</v>
      </c>
      <c r="H23" s="222"/>
      <c r="I23" s="222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19">
        <v>0</v>
      </c>
      <c r="H24" s="220"/>
      <c r="I24" s="220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221">
        <f>ZakladDPHZaklVypocet</f>
        <v>0</v>
      </c>
      <c r="H25" s="222"/>
      <c r="I25" s="222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189">
        <v>563721.16</v>
      </c>
      <c r="H26" s="190"/>
      <c r="I26" s="190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191">
        <f>CenaCelkemBezDPH-(ZakladDPHSni+ZakladDPHZakl)</f>
        <v>0</v>
      </c>
      <c r="H27" s="191"/>
      <c r="I27" s="191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6" t="s">
        <v>23</v>
      </c>
      <c r="C28" s="117"/>
      <c r="D28" s="117"/>
      <c r="E28" s="118"/>
      <c r="F28" s="119"/>
      <c r="G28" s="224">
        <f>A27</f>
        <v>0</v>
      </c>
      <c r="H28" s="225"/>
      <c r="I28" s="225"/>
      <c r="J28" s="120" t="str">
        <f t="shared" si="0"/>
        <v>CZK</v>
      </c>
    </row>
    <row r="29" spans="1:10" ht="27.75" hidden="1" customHeight="1" thickBot="1" x14ac:dyDescent="0.3">
      <c r="A29" s="2"/>
      <c r="B29" s="116" t="s">
        <v>35</v>
      </c>
      <c r="C29" s="121"/>
      <c r="D29" s="121"/>
      <c r="E29" s="121"/>
      <c r="F29" s="122"/>
      <c r="G29" s="224">
        <f>ZakladDPHSni+DPHSni+ZakladDPHZakl+DPHZakl+Zaokrouhleni</f>
        <v>563721.16</v>
      </c>
      <c r="H29" s="224"/>
      <c r="I29" s="224"/>
      <c r="J29" s="123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26"/>
      <c r="E34" s="227"/>
      <c r="G34" s="228"/>
      <c r="H34" s="229"/>
      <c r="I34" s="229"/>
      <c r="J34" s="25"/>
    </row>
    <row r="35" spans="1:10" ht="12.75" customHeight="1" x14ac:dyDescent="0.25">
      <c r="A35" s="2"/>
      <c r="B35" s="2"/>
      <c r="D35" s="218" t="s">
        <v>2</v>
      </c>
      <c r="E35" s="21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5">
      <c r="A39" s="88">
        <v>1</v>
      </c>
      <c r="B39" s="99" t="s">
        <v>45</v>
      </c>
      <c r="C39" s="230"/>
      <c r="D39" s="230"/>
      <c r="E39" s="230"/>
      <c r="F39" s="100">
        <f>'SO 01 2201 Pol'!AE53+'SO 02 2201 Pol'!AE40+'SO 03 2201 Pol'!AE12</f>
        <v>0</v>
      </c>
      <c r="G39" s="101">
        <f>'SO 01 2201 Pol'!AF53+'SO 02 2201 Pol'!AF40+'SO 03 2201 Pol'!AF12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customHeight="1" x14ac:dyDescent="0.25">
      <c r="A40" s="88">
        <v>2</v>
      </c>
      <c r="B40" s="105"/>
      <c r="C40" s="231" t="s">
        <v>46</v>
      </c>
      <c r="D40" s="231"/>
      <c r="E40" s="231"/>
      <c r="F40" s="106"/>
      <c r="G40" s="107"/>
      <c r="H40" s="107"/>
      <c r="I40" s="108"/>
      <c r="J40" s="109"/>
    </row>
    <row r="41" spans="1:10" ht="25.5" customHeight="1" x14ac:dyDescent="0.25">
      <c r="A41" s="88">
        <v>2</v>
      </c>
      <c r="B41" s="105" t="s">
        <v>47</v>
      </c>
      <c r="C41" s="231" t="s">
        <v>48</v>
      </c>
      <c r="D41" s="231"/>
      <c r="E41" s="231"/>
      <c r="F41" s="106">
        <f>'SO 01 2201 Pol'!AE53</f>
        <v>0</v>
      </c>
      <c r="G41" s="107">
        <f>'SO 01 2201 Pol'!AF53</f>
        <v>0</v>
      </c>
      <c r="H41" s="107"/>
      <c r="I41" s="108">
        <f t="shared" ref="I41:I46" si="1">F41+G41+H41</f>
        <v>0</v>
      </c>
      <c r="J41" s="109" t="str">
        <f t="shared" ref="J41:J46" si="2">IF(CenaCelkemVypocet=0,"",I41/CenaCelkemVypocet*100)</f>
        <v/>
      </c>
    </row>
    <row r="42" spans="1:10" ht="25.5" customHeight="1" x14ac:dyDescent="0.25">
      <c r="A42" s="88">
        <v>3</v>
      </c>
      <c r="B42" s="110" t="s">
        <v>43</v>
      </c>
      <c r="C42" s="230" t="s">
        <v>44</v>
      </c>
      <c r="D42" s="230"/>
      <c r="E42" s="230"/>
      <c r="F42" s="111">
        <f>'SO 01 2201 Pol'!AE53</f>
        <v>0</v>
      </c>
      <c r="G42" s="102">
        <f>'SO 01 2201 Pol'!AF53</f>
        <v>0</v>
      </c>
      <c r="H42" s="102"/>
      <c r="I42" s="103">
        <f t="shared" si="1"/>
        <v>0</v>
      </c>
      <c r="J42" s="104" t="str">
        <f t="shared" si="2"/>
        <v/>
      </c>
    </row>
    <row r="43" spans="1:10" ht="25.5" customHeight="1" x14ac:dyDescent="0.25">
      <c r="A43" s="88">
        <v>2</v>
      </c>
      <c r="B43" s="105" t="s">
        <v>49</v>
      </c>
      <c r="C43" s="231" t="s">
        <v>50</v>
      </c>
      <c r="D43" s="231"/>
      <c r="E43" s="231"/>
      <c r="F43" s="106">
        <f>'SO 02 2201 Pol'!AE40</f>
        <v>0</v>
      </c>
      <c r="G43" s="107">
        <f>'SO 02 2201 Pol'!AF40</f>
        <v>0</v>
      </c>
      <c r="H43" s="107"/>
      <c r="I43" s="108">
        <f t="shared" si="1"/>
        <v>0</v>
      </c>
      <c r="J43" s="109" t="str">
        <f t="shared" si="2"/>
        <v/>
      </c>
    </row>
    <row r="44" spans="1:10" ht="25.5" customHeight="1" x14ac:dyDescent="0.25">
      <c r="A44" s="88">
        <v>3</v>
      </c>
      <c r="B44" s="110" t="s">
        <v>43</v>
      </c>
      <c r="C44" s="230" t="s">
        <v>44</v>
      </c>
      <c r="D44" s="230"/>
      <c r="E44" s="230"/>
      <c r="F44" s="111">
        <f>'SO 02 2201 Pol'!AE40</f>
        <v>0</v>
      </c>
      <c r="G44" s="102">
        <f>'SO 02 2201 Pol'!AF40</f>
        <v>0</v>
      </c>
      <c r="H44" s="102"/>
      <c r="I44" s="103">
        <f t="shared" si="1"/>
        <v>0</v>
      </c>
      <c r="J44" s="104" t="str">
        <f t="shared" si="2"/>
        <v/>
      </c>
    </row>
    <row r="45" spans="1:10" ht="25.5" customHeight="1" x14ac:dyDescent="0.25">
      <c r="A45" s="88">
        <v>2</v>
      </c>
      <c r="B45" s="105" t="s">
        <v>51</v>
      </c>
      <c r="C45" s="231" t="s">
        <v>52</v>
      </c>
      <c r="D45" s="231"/>
      <c r="E45" s="231"/>
      <c r="F45" s="106">
        <f>'SO 03 2201 Pol'!AE12</f>
        <v>0</v>
      </c>
      <c r="G45" s="107">
        <f>'SO 03 2201 Pol'!AF12</f>
        <v>0</v>
      </c>
      <c r="H45" s="107"/>
      <c r="I45" s="108">
        <f t="shared" si="1"/>
        <v>0</v>
      </c>
      <c r="J45" s="109" t="str">
        <f t="shared" si="2"/>
        <v/>
      </c>
    </row>
    <row r="46" spans="1:10" ht="25.5" customHeight="1" x14ac:dyDescent="0.25">
      <c r="A46" s="88">
        <v>3</v>
      </c>
      <c r="B46" s="110" t="s">
        <v>43</v>
      </c>
      <c r="C46" s="230" t="s">
        <v>44</v>
      </c>
      <c r="D46" s="230"/>
      <c r="E46" s="230"/>
      <c r="F46" s="111">
        <f>'SO 03 2201 Pol'!AE12</f>
        <v>0</v>
      </c>
      <c r="G46" s="102">
        <f>'SO 03 2201 Pol'!AF12</f>
        <v>0</v>
      </c>
      <c r="H46" s="102"/>
      <c r="I46" s="103">
        <f t="shared" si="1"/>
        <v>0</v>
      </c>
      <c r="J46" s="104" t="str">
        <f t="shared" si="2"/>
        <v/>
      </c>
    </row>
    <row r="47" spans="1:10" ht="25.5" customHeight="1" x14ac:dyDescent="0.25">
      <c r="A47" s="88"/>
      <c r="B47" s="232" t="s">
        <v>53</v>
      </c>
      <c r="C47" s="233"/>
      <c r="D47" s="233"/>
      <c r="E47" s="233"/>
      <c r="F47" s="112">
        <f>SUMIF(A39:A46,"=1",F39:F46)</f>
        <v>0</v>
      </c>
      <c r="G47" s="113">
        <f>SUMIF(A39:A46,"=1",G39:G46)</f>
        <v>0</v>
      </c>
      <c r="H47" s="113">
        <f>SUMIF(A39:A46,"=1",H39:H46)</f>
        <v>0</v>
      </c>
      <c r="I47" s="114">
        <f>SUMIF(A39:A46,"=1",I39:I46)</f>
        <v>0</v>
      </c>
      <c r="J47" s="115">
        <f>SUMIF(A39:A46,"=1",J39:J46)</f>
        <v>0</v>
      </c>
    </row>
    <row r="51" spans="1:10" ht="15.6" x14ac:dyDescent="0.3">
      <c r="B51" s="124" t="s">
        <v>55</v>
      </c>
    </row>
    <row r="53" spans="1:10" ht="25.5" customHeight="1" x14ac:dyDescent="0.25">
      <c r="A53" s="126"/>
      <c r="B53" s="129" t="s">
        <v>17</v>
      </c>
      <c r="C53" s="129" t="s">
        <v>5</v>
      </c>
      <c r="D53" s="130"/>
      <c r="E53" s="130"/>
      <c r="F53" s="131" t="s">
        <v>56</v>
      </c>
      <c r="G53" s="131"/>
      <c r="H53" s="131"/>
      <c r="I53" s="131" t="s">
        <v>29</v>
      </c>
      <c r="J53" s="131" t="s">
        <v>0</v>
      </c>
    </row>
    <row r="54" spans="1:10" ht="36.75" customHeight="1" x14ac:dyDescent="0.25">
      <c r="A54" s="127"/>
      <c r="B54" s="132" t="s">
        <v>57</v>
      </c>
      <c r="C54" s="234" t="s">
        <v>58</v>
      </c>
      <c r="D54" s="235"/>
      <c r="E54" s="235"/>
      <c r="F54" s="140" t="s">
        <v>24</v>
      </c>
      <c r="G54" s="133"/>
      <c r="H54" s="133"/>
      <c r="I54" s="133">
        <f>'SO 01 2201 Pol'!G8+'SO 02 2201 Pol'!G8</f>
        <v>0</v>
      </c>
      <c r="J54" s="138" t="str">
        <f>IF(I60=0,"",I54/I60*100)</f>
        <v/>
      </c>
    </row>
    <row r="55" spans="1:10" ht="36.75" customHeight="1" x14ac:dyDescent="0.25">
      <c r="A55" s="127"/>
      <c r="B55" s="132" t="s">
        <v>59</v>
      </c>
      <c r="C55" s="234" t="s">
        <v>60</v>
      </c>
      <c r="D55" s="235"/>
      <c r="E55" s="235"/>
      <c r="F55" s="140" t="s">
        <v>24</v>
      </c>
      <c r="G55" s="133"/>
      <c r="H55" s="133"/>
      <c r="I55" s="133">
        <f>'SO 02 2201 Pol'!G20</f>
        <v>0</v>
      </c>
      <c r="J55" s="138" t="str">
        <f>IF(I60=0,"",I55/I60*100)</f>
        <v/>
      </c>
    </row>
    <row r="56" spans="1:10" ht="36.75" customHeight="1" x14ac:dyDescent="0.25">
      <c r="A56" s="127"/>
      <c r="B56" s="132" t="s">
        <v>61</v>
      </c>
      <c r="C56" s="234" t="s">
        <v>62</v>
      </c>
      <c r="D56" s="235"/>
      <c r="E56" s="235"/>
      <c r="F56" s="140" t="s">
        <v>24</v>
      </c>
      <c r="G56" s="133"/>
      <c r="H56" s="133"/>
      <c r="I56" s="133">
        <f>'SO 01 2201 Pol'!G30+'SO 03 2201 Pol'!G8</f>
        <v>0</v>
      </c>
      <c r="J56" s="138" t="str">
        <f>IF(I60=0,"",I56/I60*100)</f>
        <v/>
      </c>
    </row>
    <row r="57" spans="1:10" ht="36.75" customHeight="1" x14ac:dyDescent="0.25">
      <c r="A57" s="127"/>
      <c r="B57" s="132" t="s">
        <v>63</v>
      </c>
      <c r="C57" s="234" t="s">
        <v>64</v>
      </c>
      <c r="D57" s="235"/>
      <c r="E57" s="235"/>
      <c r="F57" s="140" t="s">
        <v>24</v>
      </c>
      <c r="G57" s="133"/>
      <c r="H57" s="133"/>
      <c r="I57" s="133">
        <f>'SO 02 2201 Pol'!G27</f>
        <v>0</v>
      </c>
      <c r="J57" s="138" t="str">
        <f>IF(I60=0,"",I57/I60*100)</f>
        <v/>
      </c>
    </row>
    <row r="58" spans="1:10" ht="36.75" customHeight="1" x14ac:dyDescent="0.25">
      <c r="A58" s="127"/>
      <c r="B58" s="132" t="s">
        <v>65</v>
      </c>
      <c r="C58" s="234" t="s">
        <v>66</v>
      </c>
      <c r="D58" s="235"/>
      <c r="E58" s="235"/>
      <c r="F58" s="140" t="s">
        <v>24</v>
      </c>
      <c r="G58" s="133"/>
      <c r="H58" s="133"/>
      <c r="I58" s="133">
        <f>'SO 01 2201 Pol'!G46</f>
        <v>0</v>
      </c>
      <c r="J58" s="138" t="str">
        <f>IF(I60=0,"",I58/I60*100)</f>
        <v/>
      </c>
    </row>
    <row r="59" spans="1:10" ht="36.75" customHeight="1" x14ac:dyDescent="0.25">
      <c r="A59" s="127"/>
      <c r="B59" s="132" t="s">
        <v>67</v>
      </c>
      <c r="C59" s="234" t="s">
        <v>68</v>
      </c>
      <c r="D59" s="235"/>
      <c r="E59" s="235"/>
      <c r="F59" s="140" t="s">
        <v>24</v>
      </c>
      <c r="G59" s="133"/>
      <c r="H59" s="133"/>
      <c r="I59" s="133">
        <f>'SO 01 2201 Pol'!G49</f>
        <v>0</v>
      </c>
      <c r="J59" s="138" t="str">
        <f>IF(I60=0,"",I59/I60*100)</f>
        <v/>
      </c>
    </row>
    <row r="60" spans="1:10" ht="25.5" customHeight="1" x14ac:dyDescent="0.25">
      <c r="A60" s="128"/>
      <c r="B60" s="134" t="s">
        <v>1</v>
      </c>
      <c r="C60" s="135"/>
      <c r="D60" s="136"/>
      <c r="E60" s="136"/>
      <c r="F60" s="141"/>
      <c r="G60" s="137"/>
      <c r="H60" s="137"/>
      <c r="I60" s="137">
        <f>SUM(I54:I59)</f>
        <v>0</v>
      </c>
      <c r="J60" s="139">
        <f>SUM(J54:J59)</f>
        <v>0</v>
      </c>
    </row>
    <row r="61" spans="1:10" x14ac:dyDescent="0.25">
      <c r="F61" s="86"/>
      <c r="G61" s="86"/>
      <c r="H61" s="86"/>
      <c r="I61" s="86"/>
      <c r="J61" s="87"/>
    </row>
    <row r="62" spans="1:10" x14ac:dyDescent="0.25">
      <c r="F62" s="86"/>
      <c r="G62" s="86"/>
      <c r="H62" s="86"/>
      <c r="I62" s="86"/>
      <c r="J62" s="87"/>
    </row>
    <row r="63" spans="1:10" x14ac:dyDescent="0.25">
      <c r="F63" s="86"/>
      <c r="G63" s="86"/>
      <c r="H63" s="86"/>
      <c r="I63" s="86"/>
      <c r="J63" s="87"/>
    </row>
  </sheetData>
  <sheetProtection password="918B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5:E55"/>
    <mergeCell ref="C56:E56"/>
    <mergeCell ref="C57:E57"/>
    <mergeCell ref="C58:E58"/>
    <mergeCell ref="C59:E59"/>
    <mergeCell ref="C44:E44"/>
    <mergeCell ref="C45:E45"/>
    <mergeCell ref="C46:E46"/>
    <mergeCell ref="B47:E47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6" t="s">
        <v>6</v>
      </c>
      <c r="B1" s="236"/>
      <c r="C1" s="237"/>
      <c r="D1" s="236"/>
      <c r="E1" s="236"/>
      <c r="F1" s="236"/>
      <c r="G1" s="236"/>
    </row>
    <row r="2" spans="1:7" ht="24.9" customHeight="1" x14ac:dyDescent="0.25">
      <c r="A2" s="50" t="s">
        <v>7</v>
      </c>
      <c r="B2" s="49"/>
      <c r="C2" s="238"/>
      <c r="D2" s="238"/>
      <c r="E2" s="238"/>
      <c r="F2" s="238"/>
      <c r="G2" s="239"/>
    </row>
    <row r="3" spans="1:7" ht="24.9" customHeight="1" x14ac:dyDescent="0.25">
      <c r="A3" s="50" t="s">
        <v>8</v>
      </c>
      <c r="B3" s="49"/>
      <c r="C3" s="238"/>
      <c r="D3" s="238"/>
      <c r="E3" s="238"/>
      <c r="F3" s="238"/>
      <c r="G3" s="239"/>
    </row>
    <row r="4" spans="1:7" ht="24.9" customHeight="1" x14ac:dyDescent="0.25">
      <c r="A4" s="50" t="s">
        <v>9</v>
      </c>
      <c r="B4" s="49"/>
      <c r="C4" s="238"/>
      <c r="D4" s="238"/>
      <c r="E4" s="238"/>
      <c r="F4" s="238"/>
      <c r="G4" s="239"/>
    </row>
    <row r="5" spans="1:7" x14ac:dyDescent="0.25">
      <c r="B5" s="4"/>
      <c r="C5" s="5"/>
      <c r="D5" s="6"/>
    </row>
  </sheetData>
  <sheetProtection password="918B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F50" sqref="F50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8" max="18" width="6.88671875" customWidth="1"/>
    <col min="20" max="20" width="8.44140625" customWidth="1"/>
    <col min="21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2" t="s">
        <v>71</v>
      </c>
      <c r="B1" s="242"/>
      <c r="C1" s="242"/>
      <c r="D1" s="242"/>
      <c r="E1" s="242"/>
      <c r="F1" s="242"/>
      <c r="G1" s="242"/>
      <c r="AG1" t="s">
        <v>72</v>
      </c>
    </row>
    <row r="2" spans="1:60" ht="25.05" customHeight="1" x14ac:dyDescent="0.25">
      <c r="A2" s="143" t="s">
        <v>7</v>
      </c>
      <c r="B2" s="49" t="s">
        <v>43</v>
      </c>
      <c r="C2" s="243" t="s">
        <v>44</v>
      </c>
      <c r="D2" s="244"/>
      <c r="E2" s="244"/>
      <c r="F2" s="244"/>
      <c r="G2" s="245"/>
      <c r="AG2" t="s">
        <v>73</v>
      </c>
    </row>
    <row r="3" spans="1:60" ht="25.05" customHeight="1" x14ac:dyDescent="0.25">
      <c r="A3" s="143" t="s">
        <v>8</v>
      </c>
      <c r="B3" s="49" t="s">
        <v>47</v>
      </c>
      <c r="C3" s="243" t="s">
        <v>48</v>
      </c>
      <c r="D3" s="244"/>
      <c r="E3" s="244"/>
      <c r="F3" s="244"/>
      <c r="G3" s="245"/>
      <c r="AC3" s="125" t="s">
        <v>73</v>
      </c>
      <c r="AG3" t="s">
        <v>74</v>
      </c>
    </row>
    <row r="4" spans="1:60" ht="25.05" customHeight="1" x14ac:dyDescent="0.25">
      <c r="A4" s="144" t="s">
        <v>9</v>
      </c>
      <c r="B4" s="145" t="s">
        <v>43</v>
      </c>
      <c r="C4" s="246" t="s">
        <v>44</v>
      </c>
      <c r="D4" s="247"/>
      <c r="E4" s="247"/>
      <c r="F4" s="247"/>
      <c r="G4" s="248"/>
      <c r="AG4" t="s">
        <v>75</v>
      </c>
    </row>
    <row r="5" spans="1:60" x14ac:dyDescent="0.25">
      <c r="D5" s="10"/>
    </row>
    <row r="6" spans="1:60" ht="39.6" x14ac:dyDescent="0.25">
      <c r="A6" s="147" t="s">
        <v>76</v>
      </c>
      <c r="B6" s="149" t="s">
        <v>77</v>
      </c>
      <c r="C6" s="149" t="s">
        <v>78</v>
      </c>
      <c r="D6" s="148" t="s">
        <v>79</v>
      </c>
      <c r="E6" s="147" t="s">
        <v>80</v>
      </c>
      <c r="F6" s="146" t="s">
        <v>81</v>
      </c>
      <c r="G6" s="147" t="s">
        <v>29</v>
      </c>
      <c r="H6" s="150" t="s">
        <v>30</v>
      </c>
      <c r="I6" s="150" t="s">
        <v>82</v>
      </c>
      <c r="J6" s="150" t="s">
        <v>31</v>
      </c>
      <c r="K6" s="150" t="s">
        <v>83</v>
      </c>
      <c r="L6" s="150" t="s">
        <v>84</v>
      </c>
      <c r="M6" s="150" t="s">
        <v>85</v>
      </c>
      <c r="N6" s="150" t="s">
        <v>86</v>
      </c>
      <c r="O6" s="150" t="s">
        <v>87</v>
      </c>
      <c r="P6" s="150" t="s">
        <v>88</v>
      </c>
      <c r="Q6" s="150" t="s">
        <v>89</v>
      </c>
      <c r="R6" s="150" t="s">
        <v>90</v>
      </c>
      <c r="S6" s="150" t="s">
        <v>91</v>
      </c>
      <c r="T6" s="150" t="s">
        <v>92</v>
      </c>
      <c r="U6" s="150" t="s">
        <v>93</v>
      </c>
      <c r="V6" s="150" t="s">
        <v>94</v>
      </c>
      <c r="W6" s="150" t="s">
        <v>95</v>
      </c>
      <c r="X6" s="150" t="s">
        <v>96</v>
      </c>
    </row>
    <row r="7" spans="1:60" hidden="1" x14ac:dyDescent="0.25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60" x14ac:dyDescent="0.25">
      <c r="A8" s="164" t="s">
        <v>97</v>
      </c>
      <c r="B8" s="165" t="s">
        <v>57</v>
      </c>
      <c r="C8" s="179" t="s">
        <v>58</v>
      </c>
      <c r="D8" s="166"/>
      <c r="E8" s="167"/>
      <c r="F8" s="168"/>
      <c r="G8" s="168">
        <f>SUMIF(AG9:AG29,"&lt;&gt;NOR",G9:G29)</f>
        <v>0</v>
      </c>
      <c r="H8" s="168"/>
      <c r="I8" s="168">
        <f>SUM(I9:I29)</f>
        <v>328.8</v>
      </c>
      <c r="J8" s="168"/>
      <c r="K8" s="168">
        <f>SUM(K9:K29)</f>
        <v>690039.2</v>
      </c>
      <c r="L8" s="168"/>
      <c r="M8" s="168">
        <f>SUM(M9:M29)</f>
        <v>0</v>
      </c>
      <c r="N8" s="168"/>
      <c r="O8" s="168">
        <f>SUM(O9:O29)</f>
        <v>0.01</v>
      </c>
      <c r="P8" s="168"/>
      <c r="Q8" s="168">
        <f>SUM(Q9:Q29)</f>
        <v>0</v>
      </c>
      <c r="R8" s="168"/>
      <c r="S8" s="168"/>
      <c r="T8" s="169"/>
      <c r="U8" s="163"/>
      <c r="V8" s="163">
        <f>SUM(V9:V29)</f>
        <v>1579.5900000000001</v>
      </c>
      <c r="W8" s="163"/>
      <c r="X8" s="163"/>
      <c r="AG8" t="s">
        <v>98</v>
      </c>
    </row>
    <row r="9" spans="1:60" ht="20.399999999999999" outlineLevel="1" x14ac:dyDescent="0.25">
      <c r="A9" s="170">
        <v>1</v>
      </c>
      <c r="B9" s="171" t="s">
        <v>99</v>
      </c>
      <c r="C9" s="180" t="s">
        <v>100</v>
      </c>
      <c r="D9" s="172" t="s">
        <v>101</v>
      </c>
      <c r="E9" s="173">
        <v>80</v>
      </c>
      <c r="F9" s="174"/>
      <c r="G9" s="175">
        <f>ROUND(E9*F9,2)</f>
        <v>0</v>
      </c>
      <c r="H9" s="174">
        <v>4.1100000000000003</v>
      </c>
      <c r="I9" s="175">
        <f>ROUND(E9*H9,2)</f>
        <v>328.8</v>
      </c>
      <c r="J9" s="174">
        <v>1107.8900000000001</v>
      </c>
      <c r="K9" s="175">
        <f>ROUND(E9*J9,2)</f>
        <v>88631.2</v>
      </c>
      <c r="L9" s="175">
        <v>21</v>
      </c>
      <c r="M9" s="175">
        <f>G9*(1+L9/100)</f>
        <v>0</v>
      </c>
      <c r="N9" s="175">
        <v>1E-4</v>
      </c>
      <c r="O9" s="175">
        <f>ROUND(E9*N9,2)</f>
        <v>0.01</v>
      </c>
      <c r="P9" s="175">
        <v>0</v>
      </c>
      <c r="Q9" s="175">
        <f>ROUND(E9*P9,2)</f>
        <v>0</v>
      </c>
      <c r="R9" s="175" t="s">
        <v>102</v>
      </c>
      <c r="S9" s="175" t="s">
        <v>103</v>
      </c>
      <c r="T9" s="176" t="s">
        <v>103</v>
      </c>
      <c r="U9" s="160">
        <v>2.56</v>
      </c>
      <c r="V9" s="160">
        <f>ROUND(E9*U9,2)</f>
        <v>204.8</v>
      </c>
      <c r="W9" s="160"/>
      <c r="X9" s="160" t="s">
        <v>104</v>
      </c>
      <c r="Y9" s="151"/>
      <c r="Z9" s="151"/>
      <c r="AA9" s="151"/>
      <c r="AB9" s="151"/>
      <c r="AC9" s="151"/>
      <c r="AD9" s="151"/>
      <c r="AE9" s="151"/>
      <c r="AF9" s="151"/>
      <c r="AG9" s="151" t="s">
        <v>105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1" outlineLevel="1" x14ac:dyDescent="0.25">
      <c r="A10" s="158"/>
      <c r="B10" s="159"/>
      <c r="C10" s="240" t="s">
        <v>106</v>
      </c>
      <c r="D10" s="241"/>
      <c r="E10" s="241"/>
      <c r="F10" s="241"/>
      <c r="G10" s="241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1"/>
      <c r="Z10" s="151"/>
      <c r="AA10" s="151"/>
      <c r="AB10" s="151"/>
      <c r="AC10" s="151"/>
      <c r="AD10" s="151"/>
      <c r="AE10" s="151"/>
      <c r="AF10" s="151"/>
      <c r="AG10" s="151" t="s">
        <v>107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77" t="str">
        <f>C10</f>
        <v>s jejich vykopáním nebo vytrháním, s přesekáním kořenů a s případným nutným přemístěním pařezů na hromady do vzdálenosti do 50 m nebo s naložením na dopravní prostředek,</v>
      </c>
      <c r="BB10" s="151"/>
      <c r="BC10" s="151"/>
      <c r="BD10" s="151"/>
      <c r="BE10" s="151"/>
      <c r="BF10" s="151"/>
      <c r="BG10" s="151"/>
      <c r="BH10" s="151"/>
    </row>
    <row r="11" spans="1:60" outlineLevel="1" x14ac:dyDescent="0.25">
      <c r="A11" s="158"/>
      <c r="B11" s="159"/>
      <c r="C11" s="181" t="s">
        <v>108</v>
      </c>
      <c r="D11" s="161"/>
      <c r="E11" s="162">
        <v>80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51"/>
      <c r="Z11" s="151"/>
      <c r="AA11" s="151"/>
      <c r="AB11" s="151"/>
      <c r="AC11" s="151"/>
      <c r="AD11" s="151"/>
      <c r="AE11" s="151"/>
      <c r="AF11" s="151"/>
      <c r="AG11" s="151" t="s">
        <v>109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5">
      <c r="A12" s="170">
        <v>2</v>
      </c>
      <c r="B12" s="171" t="s">
        <v>110</v>
      </c>
      <c r="C12" s="180" t="s">
        <v>111</v>
      </c>
      <c r="D12" s="172" t="s">
        <v>112</v>
      </c>
      <c r="E12" s="173">
        <v>765.2</v>
      </c>
      <c r="F12" s="174"/>
      <c r="G12" s="175">
        <f>ROUND(E12*F12,2)</f>
        <v>0</v>
      </c>
      <c r="H12" s="174">
        <v>0</v>
      </c>
      <c r="I12" s="175">
        <f>ROUND(E12*H12,2)</f>
        <v>0</v>
      </c>
      <c r="J12" s="174">
        <v>115.5</v>
      </c>
      <c r="K12" s="175">
        <f>ROUND(E12*J12,2)</f>
        <v>88380.6</v>
      </c>
      <c r="L12" s="175">
        <v>21</v>
      </c>
      <c r="M12" s="175">
        <f>G12*(1+L12/100)</f>
        <v>0</v>
      </c>
      <c r="N12" s="175">
        <v>0</v>
      </c>
      <c r="O12" s="175">
        <f>ROUND(E12*N12,2)</f>
        <v>0</v>
      </c>
      <c r="P12" s="175">
        <v>0</v>
      </c>
      <c r="Q12" s="175">
        <f>ROUND(E12*P12,2)</f>
        <v>0</v>
      </c>
      <c r="R12" s="175" t="s">
        <v>102</v>
      </c>
      <c r="S12" s="175" t="s">
        <v>103</v>
      </c>
      <c r="T12" s="176" t="s">
        <v>103</v>
      </c>
      <c r="U12" s="160">
        <v>0.22</v>
      </c>
      <c r="V12" s="160">
        <f>ROUND(E12*U12,2)</f>
        <v>168.34</v>
      </c>
      <c r="W12" s="160"/>
      <c r="X12" s="160" t="s">
        <v>104</v>
      </c>
      <c r="Y12" s="151"/>
      <c r="Z12" s="151"/>
      <c r="AA12" s="151"/>
      <c r="AB12" s="151"/>
      <c r="AC12" s="151"/>
      <c r="AD12" s="151"/>
      <c r="AE12" s="151"/>
      <c r="AF12" s="151"/>
      <c r="AG12" s="151" t="s">
        <v>105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5">
      <c r="A13" s="158"/>
      <c r="B13" s="159"/>
      <c r="C13" s="240" t="s">
        <v>113</v>
      </c>
      <c r="D13" s="241"/>
      <c r="E13" s="241"/>
      <c r="F13" s="241"/>
      <c r="G13" s="241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51"/>
      <c r="Z13" s="151"/>
      <c r="AA13" s="151"/>
      <c r="AB13" s="151"/>
      <c r="AC13" s="151"/>
      <c r="AD13" s="151"/>
      <c r="AE13" s="151"/>
      <c r="AF13" s="151"/>
      <c r="AG13" s="151" t="s">
        <v>107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77" t="str">
        <f>C13</f>
        <v>s přemístěním výkopku v příčných profilech na vzdálenost do 15 m nebo s naložením na dopravní prostředek.</v>
      </c>
      <c r="BB13" s="151"/>
      <c r="BC13" s="151"/>
      <c r="BD13" s="151"/>
      <c r="BE13" s="151"/>
      <c r="BF13" s="151"/>
      <c r="BG13" s="151"/>
      <c r="BH13" s="151"/>
    </row>
    <row r="14" spans="1:60" outlineLevel="1" x14ac:dyDescent="0.25">
      <c r="A14" s="158"/>
      <c r="B14" s="159"/>
      <c r="C14" s="181" t="s">
        <v>114</v>
      </c>
      <c r="D14" s="161"/>
      <c r="E14" s="162">
        <v>313.60000000000002</v>
      </c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51"/>
      <c r="Z14" s="151"/>
      <c r="AA14" s="151"/>
      <c r="AB14" s="151"/>
      <c r="AC14" s="151"/>
      <c r="AD14" s="151"/>
      <c r="AE14" s="151"/>
      <c r="AF14" s="151"/>
      <c r="AG14" s="151" t="s">
        <v>109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5">
      <c r="A15" s="158"/>
      <c r="B15" s="159"/>
      <c r="C15" s="181" t="s">
        <v>115</v>
      </c>
      <c r="D15" s="161"/>
      <c r="E15" s="162">
        <v>60</v>
      </c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51"/>
      <c r="Z15" s="151"/>
      <c r="AA15" s="151"/>
      <c r="AB15" s="151"/>
      <c r="AC15" s="151"/>
      <c r="AD15" s="151"/>
      <c r="AE15" s="151"/>
      <c r="AF15" s="151"/>
      <c r="AG15" s="151" t="s">
        <v>109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5">
      <c r="A16" s="158"/>
      <c r="B16" s="159"/>
      <c r="C16" s="181" t="s">
        <v>116</v>
      </c>
      <c r="D16" s="161"/>
      <c r="E16" s="162">
        <v>387.6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51"/>
      <c r="Z16" s="151"/>
      <c r="AA16" s="151"/>
      <c r="AB16" s="151"/>
      <c r="AC16" s="151"/>
      <c r="AD16" s="151"/>
      <c r="AE16" s="151"/>
      <c r="AF16" s="151"/>
      <c r="AG16" s="151" t="s">
        <v>109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5">
      <c r="A17" s="158"/>
      <c r="B17" s="159"/>
      <c r="C17" s="181" t="s">
        <v>117</v>
      </c>
      <c r="D17" s="161"/>
      <c r="E17" s="162">
        <v>4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51"/>
      <c r="Z17" s="151"/>
      <c r="AA17" s="151"/>
      <c r="AB17" s="151"/>
      <c r="AC17" s="151"/>
      <c r="AD17" s="151"/>
      <c r="AE17" s="151"/>
      <c r="AF17" s="151"/>
      <c r="AG17" s="151" t="s">
        <v>109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0.399999999999999" outlineLevel="1" x14ac:dyDescent="0.25">
      <c r="A18" s="170">
        <v>3</v>
      </c>
      <c r="B18" s="171" t="s">
        <v>118</v>
      </c>
      <c r="C18" s="180" t="s">
        <v>119</v>
      </c>
      <c r="D18" s="172" t="s">
        <v>101</v>
      </c>
      <c r="E18" s="173">
        <v>80</v>
      </c>
      <c r="F18" s="174"/>
      <c r="G18" s="175">
        <f>ROUND(E18*F18,2)</f>
        <v>0</v>
      </c>
      <c r="H18" s="174">
        <v>0</v>
      </c>
      <c r="I18" s="175">
        <f>ROUND(E18*H18,2)</f>
        <v>0</v>
      </c>
      <c r="J18" s="174">
        <v>721</v>
      </c>
      <c r="K18" s="175">
        <f>ROUND(E18*J18,2)</f>
        <v>57680</v>
      </c>
      <c r="L18" s="175">
        <v>21</v>
      </c>
      <c r="M18" s="175">
        <f>G18*(1+L18/100)</f>
        <v>0</v>
      </c>
      <c r="N18" s="175">
        <v>0</v>
      </c>
      <c r="O18" s="175">
        <f>ROUND(E18*N18,2)</f>
        <v>0</v>
      </c>
      <c r="P18" s="175">
        <v>0</v>
      </c>
      <c r="Q18" s="175">
        <f>ROUND(E18*P18,2)</f>
        <v>0</v>
      </c>
      <c r="R18" s="175" t="s">
        <v>102</v>
      </c>
      <c r="S18" s="175" t="s">
        <v>103</v>
      </c>
      <c r="T18" s="176" t="s">
        <v>103</v>
      </c>
      <c r="U18" s="160">
        <v>0.56000000000000005</v>
      </c>
      <c r="V18" s="160">
        <f>ROUND(E18*U18,2)</f>
        <v>44.8</v>
      </c>
      <c r="W18" s="160"/>
      <c r="X18" s="160" t="s">
        <v>104</v>
      </c>
      <c r="Y18" s="151"/>
      <c r="Z18" s="151"/>
      <c r="AA18" s="151"/>
      <c r="AB18" s="151"/>
      <c r="AC18" s="151"/>
      <c r="AD18" s="151"/>
      <c r="AE18" s="151"/>
      <c r="AF18" s="151"/>
      <c r="AG18" s="151" t="s">
        <v>105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5">
      <c r="A19" s="158"/>
      <c r="B19" s="159"/>
      <c r="C19" s="240" t="s">
        <v>120</v>
      </c>
      <c r="D19" s="241"/>
      <c r="E19" s="241"/>
      <c r="F19" s="241"/>
      <c r="G19" s="241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51"/>
      <c r="Z19" s="151"/>
      <c r="AA19" s="151"/>
      <c r="AB19" s="151"/>
      <c r="AC19" s="151"/>
      <c r="AD19" s="151"/>
      <c r="AE19" s="151"/>
      <c r="AF19" s="151"/>
      <c r="AG19" s="151" t="s">
        <v>107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5">
      <c r="A20" s="170">
        <v>4</v>
      </c>
      <c r="B20" s="171" t="s">
        <v>121</v>
      </c>
      <c r="C20" s="180" t="s">
        <v>122</v>
      </c>
      <c r="D20" s="172" t="s">
        <v>112</v>
      </c>
      <c r="E20" s="173">
        <v>80</v>
      </c>
      <c r="F20" s="174"/>
      <c r="G20" s="175">
        <f>ROUND(E20*F20,2)</f>
        <v>0</v>
      </c>
      <c r="H20" s="174">
        <v>0</v>
      </c>
      <c r="I20" s="175">
        <f>ROUND(E20*H20,2)</f>
        <v>0</v>
      </c>
      <c r="J20" s="174">
        <v>26.5</v>
      </c>
      <c r="K20" s="175">
        <f>ROUND(E20*J20,2)</f>
        <v>2120</v>
      </c>
      <c r="L20" s="175">
        <v>21</v>
      </c>
      <c r="M20" s="175">
        <f>G20*(1+L20/100)</f>
        <v>0</v>
      </c>
      <c r="N20" s="175">
        <v>0</v>
      </c>
      <c r="O20" s="175">
        <f>ROUND(E20*N20,2)</f>
        <v>0</v>
      </c>
      <c r="P20" s="175">
        <v>0</v>
      </c>
      <c r="Q20" s="175">
        <f>ROUND(E20*P20,2)</f>
        <v>0</v>
      </c>
      <c r="R20" s="175" t="s">
        <v>102</v>
      </c>
      <c r="S20" s="175" t="s">
        <v>103</v>
      </c>
      <c r="T20" s="176" t="s">
        <v>103</v>
      </c>
      <c r="U20" s="160">
        <v>0.03</v>
      </c>
      <c r="V20" s="160">
        <f>ROUND(E20*U20,2)</f>
        <v>2.4</v>
      </c>
      <c r="W20" s="160"/>
      <c r="X20" s="160" t="s">
        <v>104</v>
      </c>
      <c r="Y20" s="151"/>
      <c r="Z20" s="151"/>
      <c r="AA20" s="151"/>
      <c r="AB20" s="151"/>
      <c r="AC20" s="151"/>
      <c r="AD20" s="151"/>
      <c r="AE20" s="151"/>
      <c r="AF20" s="151"/>
      <c r="AG20" s="151" t="s">
        <v>105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5">
      <c r="A21" s="158"/>
      <c r="B21" s="159"/>
      <c r="C21" s="249" t="s">
        <v>123</v>
      </c>
      <c r="D21" s="250"/>
      <c r="E21" s="250"/>
      <c r="F21" s="250"/>
      <c r="G21" s="25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51"/>
      <c r="Z21" s="151"/>
      <c r="AA21" s="151"/>
      <c r="AB21" s="151"/>
      <c r="AC21" s="151"/>
      <c r="AD21" s="151"/>
      <c r="AE21" s="151"/>
      <c r="AF21" s="151"/>
      <c r="AG21" s="151" t="s">
        <v>124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77" t="str">
        <f>C21</f>
        <v>Uložení sypaniny do násypů nebo na skládku s rozprostřením sypaniny ve vrstvách a s hrubým urovnáním.</v>
      </c>
      <c r="BB21" s="151"/>
      <c r="BC21" s="151"/>
      <c r="BD21" s="151"/>
      <c r="BE21" s="151"/>
      <c r="BF21" s="151"/>
      <c r="BG21" s="151"/>
      <c r="BH21" s="151"/>
    </row>
    <row r="22" spans="1:60" outlineLevel="1" x14ac:dyDescent="0.25">
      <c r="A22" s="158"/>
      <c r="B22" s="159"/>
      <c r="C22" s="181" t="s">
        <v>125</v>
      </c>
      <c r="D22" s="161"/>
      <c r="E22" s="162">
        <v>80</v>
      </c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51"/>
      <c r="Z22" s="151"/>
      <c r="AA22" s="151"/>
      <c r="AB22" s="151"/>
      <c r="AC22" s="151"/>
      <c r="AD22" s="151"/>
      <c r="AE22" s="151"/>
      <c r="AF22" s="151"/>
      <c r="AG22" s="151" t="s">
        <v>109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5">
      <c r="A23" s="170">
        <v>5</v>
      </c>
      <c r="B23" s="171" t="s">
        <v>126</v>
      </c>
      <c r="C23" s="180" t="s">
        <v>127</v>
      </c>
      <c r="D23" s="172" t="s">
        <v>128</v>
      </c>
      <c r="E23" s="173">
        <v>3739.5</v>
      </c>
      <c r="F23" s="174"/>
      <c r="G23" s="175">
        <f>ROUND(E23*F23,2)</f>
        <v>0</v>
      </c>
      <c r="H23" s="174">
        <v>0</v>
      </c>
      <c r="I23" s="175">
        <f>ROUND(E23*H23,2)</f>
        <v>0</v>
      </c>
      <c r="J23" s="174">
        <v>13.2</v>
      </c>
      <c r="K23" s="175">
        <f>ROUND(E23*J23,2)</f>
        <v>49361.4</v>
      </c>
      <c r="L23" s="175">
        <v>21</v>
      </c>
      <c r="M23" s="175">
        <f>G23*(1+L23/100)</f>
        <v>0</v>
      </c>
      <c r="N23" s="175">
        <v>0</v>
      </c>
      <c r="O23" s="175">
        <f>ROUND(E23*N23,2)</f>
        <v>0</v>
      </c>
      <c r="P23" s="175">
        <v>0</v>
      </c>
      <c r="Q23" s="175">
        <f>ROUND(E23*P23,2)</f>
        <v>0</v>
      </c>
      <c r="R23" s="175" t="s">
        <v>102</v>
      </c>
      <c r="S23" s="175" t="s">
        <v>103</v>
      </c>
      <c r="T23" s="176" t="s">
        <v>103</v>
      </c>
      <c r="U23" s="160">
        <v>0.02</v>
      </c>
      <c r="V23" s="160">
        <f>ROUND(E23*U23,2)</f>
        <v>74.790000000000006</v>
      </c>
      <c r="W23" s="160"/>
      <c r="X23" s="160" t="s">
        <v>104</v>
      </c>
      <c r="Y23" s="151"/>
      <c r="Z23" s="151"/>
      <c r="AA23" s="151"/>
      <c r="AB23" s="151"/>
      <c r="AC23" s="151"/>
      <c r="AD23" s="151"/>
      <c r="AE23" s="151"/>
      <c r="AF23" s="151"/>
      <c r="AG23" s="151" t="s">
        <v>105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5">
      <c r="A24" s="158"/>
      <c r="B24" s="159"/>
      <c r="C24" s="240" t="s">
        <v>129</v>
      </c>
      <c r="D24" s="241"/>
      <c r="E24" s="241"/>
      <c r="F24" s="241"/>
      <c r="G24" s="241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51"/>
      <c r="Z24" s="151"/>
      <c r="AA24" s="151"/>
      <c r="AB24" s="151"/>
      <c r="AC24" s="151"/>
      <c r="AD24" s="151"/>
      <c r="AE24" s="151"/>
      <c r="AF24" s="151"/>
      <c r="AG24" s="151" t="s">
        <v>107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0.399999999999999" outlineLevel="1" x14ac:dyDescent="0.25">
      <c r="A25" s="158"/>
      <c r="B25" s="159"/>
      <c r="C25" s="181" t="s">
        <v>130</v>
      </c>
      <c r="D25" s="161"/>
      <c r="E25" s="162">
        <v>3739.5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51"/>
      <c r="Z25" s="151"/>
      <c r="AA25" s="151"/>
      <c r="AB25" s="151"/>
      <c r="AC25" s="151"/>
      <c r="AD25" s="151"/>
      <c r="AE25" s="151"/>
      <c r="AF25" s="151"/>
      <c r="AG25" s="151" t="s">
        <v>109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5">
      <c r="A26" s="170">
        <v>6</v>
      </c>
      <c r="B26" s="171" t="s">
        <v>131</v>
      </c>
      <c r="C26" s="180" t="s">
        <v>132</v>
      </c>
      <c r="D26" s="172" t="s">
        <v>128</v>
      </c>
      <c r="E26" s="173">
        <v>3739.5</v>
      </c>
      <c r="F26" s="174"/>
      <c r="G26" s="175">
        <f>ROUND(E26*F26,2)</f>
        <v>0</v>
      </c>
      <c r="H26" s="174">
        <v>0</v>
      </c>
      <c r="I26" s="175">
        <f>ROUND(E26*H26,2)</f>
        <v>0</v>
      </c>
      <c r="J26" s="174">
        <v>108</v>
      </c>
      <c r="K26" s="175">
        <f>ROUND(E26*J26,2)</f>
        <v>403866</v>
      </c>
      <c r="L26" s="175">
        <v>21</v>
      </c>
      <c r="M26" s="175">
        <f>G26*(1+L26/100)</f>
        <v>0</v>
      </c>
      <c r="N26" s="175">
        <v>0</v>
      </c>
      <c r="O26" s="175">
        <f>ROUND(E26*N26,2)</f>
        <v>0</v>
      </c>
      <c r="P26" s="175">
        <v>0</v>
      </c>
      <c r="Q26" s="175">
        <f>ROUND(E26*P26,2)</f>
        <v>0</v>
      </c>
      <c r="R26" s="175" t="s">
        <v>133</v>
      </c>
      <c r="S26" s="175" t="s">
        <v>103</v>
      </c>
      <c r="T26" s="176" t="s">
        <v>103</v>
      </c>
      <c r="U26" s="160">
        <v>0.28999999999999998</v>
      </c>
      <c r="V26" s="160">
        <f>ROUND(E26*U26,2)</f>
        <v>1084.46</v>
      </c>
      <c r="W26" s="160"/>
      <c r="X26" s="160" t="s">
        <v>104</v>
      </c>
      <c r="Y26" s="151"/>
      <c r="Z26" s="151"/>
      <c r="AA26" s="151"/>
      <c r="AB26" s="151"/>
      <c r="AC26" s="151"/>
      <c r="AD26" s="151"/>
      <c r="AE26" s="151"/>
      <c r="AF26" s="151"/>
      <c r="AG26" s="151" t="s">
        <v>105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5">
      <c r="A27" s="158"/>
      <c r="B27" s="159"/>
      <c r="C27" s="240" t="s">
        <v>134</v>
      </c>
      <c r="D27" s="241"/>
      <c r="E27" s="241"/>
      <c r="F27" s="241"/>
      <c r="G27" s="241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51"/>
      <c r="Z27" s="151"/>
      <c r="AA27" s="151"/>
      <c r="AB27" s="151"/>
      <c r="AC27" s="151"/>
      <c r="AD27" s="151"/>
      <c r="AE27" s="151"/>
      <c r="AF27" s="151"/>
      <c r="AG27" s="151" t="s">
        <v>107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5">
      <c r="A28" s="158"/>
      <c r="B28" s="159"/>
      <c r="C28" s="181" t="s">
        <v>135</v>
      </c>
      <c r="D28" s="161"/>
      <c r="E28" s="162">
        <v>3739.5</v>
      </c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51"/>
      <c r="Z28" s="151"/>
      <c r="AA28" s="151"/>
      <c r="AB28" s="151"/>
      <c r="AC28" s="151"/>
      <c r="AD28" s="151"/>
      <c r="AE28" s="151"/>
      <c r="AF28" s="151"/>
      <c r="AG28" s="151" t="s">
        <v>109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20.399999999999999" outlineLevel="1" x14ac:dyDescent="0.25">
      <c r="A29" s="158"/>
      <c r="B29" s="159"/>
      <c r="C29" s="181" t="s">
        <v>136</v>
      </c>
      <c r="D29" s="161"/>
      <c r="E29" s="162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51"/>
      <c r="Z29" s="151"/>
      <c r="AA29" s="151"/>
      <c r="AB29" s="151"/>
      <c r="AC29" s="151"/>
      <c r="AD29" s="151"/>
      <c r="AE29" s="151"/>
      <c r="AF29" s="151"/>
      <c r="AG29" s="151" t="s">
        <v>109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x14ac:dyDescent="0.25">
      <c r="A30" s="164" t="s">
        <v>97</v>
      </c>
      <c r="B30" s="165" t="s">
        <v>61</v>
      </c>
      <c r="C30" s="179" t="s">
        <v>62</v>
      </c>
      <c r="D30" s="166"/>
      <c r="E30" s="167"/>
      <c r="F30" s="168"/>
      <c r="G30" s="168">
        <f>SUMIF(AG31:AG45,"&lt;&gt;NOR",G31:G45)</f>
        <v>0</v>
      </c>
      <c r="H30" s="168"/>
      <c r="I30" s="168">
        <f>SUM(I31:I45)</f>
        <v>924127.29</v>
      </c>
      <c r="J30" s="168"/>
      <c r="K30" s="168">
        <f>SUM(K31:K45)</f>
        <v>447871</v>
      </c>
      <c r="L30" s="168"/>
      <c r="M30" s="168">
        <f>SUM(M31:M45)</f>
        <v>0</v>
      </c>
      <c r="N30" s="168"/>
      <c r="O30" s="168">
        <f>SUM(O31:O45)</f>
        <v>2262.6799999999998</v>
      </c>
      <c r="P30" s="168"/>
      <c r="Q30" s="168">
        <f>SUM(Q31:Q45)</f>
        <v>0</v>
      </c>
      <c r="R30" s="168"/>
      <c r="S30" s="168"/>
      <c r="T30" s="169"/>
      <c r="U30" s="163"/>
      <c r="V30" s="163">
        <f>SUM(V31:V45)</f>
        <v>854.74</v>
      </c>
      <c r="W30" s="163"/>
      <c r="X30" s="163"/>
      <c r="AG30" t="s">
        <v>98</v>
      </c>
    </row>
    <row r="31" spans="1:60" outlineLevel="1" x14ac:dyDescent="0.25">
      <c r="A31" s="170">
        <v>7</v>
      </c>
      <c r="B31" s="171" t="s">
        <v>137</v>
      </c>
      <c r="C31" s="180" t="s">
        <v>138</v>
      </c>
      <c r="D31" s="172" t="s">
        <v>128</v>
      </c>
      <c r="E31" s="173">
        <v>1168.6500000000001</v>
      </c>
      <c r="F31" s="174"/>
      <c r="G31" s="175">
        <f>ROUND(E31*F31,2)</f>
        <v>0</v>
      </c>
      <c r="H31" s="174">
        <v>154.1</v>
      </c>
      <c r="I31" s="175">
        <f>ROUND(E31*H31,2)</f>
        <v>180088.97</v>
      </c>
      <c r="J31" s="174">
        <v>24.4</v>
      </c>
      <c r="K31" s="175">
        <f>ROUND(E31*J31,2)</f>
        <v>28515.06</v>
      </c>
      <c r="L31" s="175">
        <v>21</v>
      </c>
      <c r="M31" s="175">
        <f>G31*(1+L31/100)</f>
        <v>0</v>
      </c>
      <c r="N31" s="175">
        <v>0.43</v>
      </c>
      <c r="O31" s="175">
        <f>ROUND(E31*N31,2)</f>
        <v>502.52</v>
      </c>
      <c r="P31" s="175">
        <v>0</v>
      </c>
      <c r="Q31" s="175">
        <f>ROUND(E31*P31,2)</f>
        <v>0</v>
      </c>
      <c r="R31" s="175" t="s">
        <v>139</v>
      </c>
      <c r="S31" s="175" t="s">
        <v>103</v>
      </c>
      <c r="T31" s="176" t="s">
        <v>103</v>
      </c>
      <c r="U31" s="160">
        <v>0.02</v>
      </c>
      <c r="V31" s="160">
        <f>ROUND(E31*U31,2)</f>
        <v>23.37</v>
      </c>
      <c r="W31" s="160"/>
      <c r="X31" s="160" t="s">
        <v>104</v>
      </c>
      <c r="Y31" s="151"/>
      <c r="Z31" s="151"/>
      <c r="AA31" s="151"/>
      <c r="AB31" s="151"/>
      <c r="AC31" s="151"/>
      <c r="AD31" s="151"/>
      <c r="AE31" s="151"/>
      <c r="AF31" s="151"/>
      <c r="AG31" s="151" t="s">
        <v>105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5">
      <c r="A32" s="158"/>
      <c r="B32" s="159"/>
      <c r="C32" s="240" t="s">
        <v>140</v>
      </c>
      <c r="D32" s="241"/>
      <c r="E32" s="241"/>
      <c r="F32" s="241"/>
      <c r="G32" s="241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51"/>
      <c r="Z32" s="151"/>
      <c r="AA32" s="151"/>
      <c r="AB32" s="151"/>
      <c r="AC32" s="151"/>
      <c r="AD32" s="151"/>
      <c r="AE32" s="151"/>
      <c r="AF32" s="151"/>
      <c r="AG32" s="151" t="s">
        <v>107</v>
      </c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5">
      <c r="A33" s="158"/>
      <c r="B33" s="159"/>
      <c r="C33" s="181" t="s">
        <v>141</v>
      </c>
      <c r="D33" s="161"/>
      <c r="E33" s="162">
        <v>1168.6500000000001</v>
      </c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51"/>
      <c r="Z33" s="151"/>
      <c r="AA33" s="151"/>
      <c r="AB33" s="151"/>
      <c r="AC33" s="151"/>
      <c r="AD33" s="151"/>
      <c r="AE33" s="151"/>
      <c r="AF33" s="151"/>
      <c r="AG33" s="151" t="s">
        <v>109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5">
      <c r="A34" s="158"/>
      <c r="B34" s="159"/>
      <c r="C34" s="181" t="s">
        <v>142</v>
      </c>
      <c r="D34" s="161"/>
      <c r="E34" s="162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51"/>
      <c r="Z34" s="151"/>
      <c r="AA34" s="151"/>
      <c r="AB34" s="151"/>
      <c r="AC34" s="151"/>
      <c r="AD34" s="151"/>
      <c r="AE34" s="151"/>
      <c r="AF34" s="151"/>
      <c r="AG34" s="151" t="s">
        <v>109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ht="20.399999999999999" outlineLevel="1" x14ac:dyDescent="0.25">
      <c r="A35" s="170">
        <v>8</v>
      </c>
      <c r="B35" s="171" t="s">
        <v>143</v>
      </c>
      <c r="C35" s="180" t="s">
        <v>144</v>
      </c>
      <c r="D35" s="172" t="s">
        <v>128</v>
      </c>
      <c r="E35" s="173">
        <v>4289.5</v>
      </c>
      <c r="F35" s="174"/>
      <c r="G35" s="175">
        <f>ROUND(E35*F35,2)</f>
        <v>0</v>
      </c>
      <c r="H35" s="174">
        <v>152.59</v>
      </c>
      <c r="I35" s="175">
        <f>ROUND(E35*H35,2)</f>
        <v>654534.81000000006</v>
      </c>
      <c r="J35" s="174">
        <v>25.91</v>
      </c>
      <c r="K35" s="175">
        <f>ROUND(E35*J35,2)</f>
        <v>111140.95</v>
      </c>
      <c r="L35" s="175">
        <v>21</v>
      </c>
      <c r="M35" s="175">
        <f>G35*(1+L35/100)</f>
        <v>0</v>
      </c>
      <c r="N35" s="175">
        <v>0.378</v>
      </c>
      <c r="O35" s="175">
        <f>ROUND(E35*N35,2)</f>
        <v>1621.43</v>
      </c>
      <c r="P35" s="175">
        <v>0</v>
      </c>
      <c r="Q35" s="175">
        <f>ROUND(E35*P35,2)</f>
        <v>0</v>
      </c>
      <c r="R35" s="175" t="s">
        <v>139</v>
      </c>
      <c r="S35" s="175" t="s">
        <v>103</v>
      </c>
      <c r="T35" s="176" t="s">
        <v>103</v>
      </c>
      <c r="U35" s="160">
        <v>0.03</v>
      </c>
      <c r="V35" s="160">
        <f>ROUND(E35*U35,2)</f>
        <v>128.69</v>
      </c>
      <c r="W35" s="160"/>
      <c r="X35" s="160" t="s">
        <v>104</v>
      </c>
      <c r="Y35" s="151"/>
      <c r="Z35" s="151"/>
      <c r="AA35" s="151"/>
      <c r="AB35" s="151"/>
      <c r="AC35" s="151"/>
      <c r="AD35" s="151"/>
      <c r="AE35" s="151"/>
      <c r="AF35" s="151"/>
      <c r="AG35" s="151" t="s">
        <v>105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25">
      <c r="A36" s="158"/>
      <c r="B36" s="159"/>
      <c r="C36" s="181" t="s">
        <v>145</v>
      </c>
      <c r="D36" s="161"/>
      <c r="E36" s="162">
        <v>3739.5</v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51"/>
      <c r="Z36" s="151"/>
      <c r="AA36" s="151"/>
      <c r="AB36" s="151"/>
      <c r="AC36" s="151"/>
      <c r="AD36" s="151"/>
      <c r="AE36" s="151"/>
      <c r="AF36" s="151"/>
      <c r="AG36" s="151" t="s">
        <v>109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5">
      <c r="A37" s="158"/>
      <c r="B37" s="159"/>
      <c r="C37" s="181" t="s">
        <v>146</v>
      </c>
      <c r="D37" s="161"/>
      <c r="E37" s="162">
        <v>550</v>
      </c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51"/>
      <c r="Z37" s="151"/>
      <c r="AA37" s="151"/>
      <c r="AB37" s="151"/>
      <c r="AC37" s="151"/>
      <c r="AD37" s="151"/>
      <c r="AE37" s="151"/>
      <c r="AF37" s="151"/>
      <c r="AG37" s="151" t="s">
        <v>109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5">
      <c r="A38" s="170">
        <v>9</v>
      </c>
      <c r="B38" s="171" t="s">
        <v>147</v>
      </c>
      <c r="C38" s="180" t="s">
        <v>148</v>
      </c>
      <c r="D38" s="172" t="s">
        <v>128</v>
      </c>
      <c r="E38" s="173">
        <v>1120</v>
      </c>
      <c r="F38" s="174"/>
      <c r="G38" s="175">
        <f>ROUND(E38*F38,2)</f>
        <v>0</v>
      </c>
      <c r="H38" s="174">
        <v>0</v>
      </c>
      <c r="I38" s="175">
        <f>ROUND(E38*H38,2)</f>
        <v>0</v>
      </c>
      <c r="J38" s="174">
        <v>38.700000000000003</v>
      </c>
      <c r="K38" s="175">
        <f>ROUND(E38*J38,2)</f>
        <v>43344</v>
      </c>
      <c r="L38" s="175">
        <v>21</v>
      </c>
      <c r="M38" s="175">
        <f>G38*(1+L38/100)</f>
        <v>0</v>
      </c>
      <c r="N38" s="175">
        <v>0</v>
      </c>
      <c r="O38" s="175">
        <f>ROUND(E38*N38,2)</f>
        <v>0</v>
      </c>
      <c r="P38" s="175">
        <v>0</v>
      </c>
      <c r="Q38" s="175">
        <f>ROUND(E38*P38,2)</f>
        <v>0</v>
      </c>
      <c r="R38" s="175" t="s">
        <v>139</v>
      </c>
      <c r="S38" s="175" t="s">
        <v>103</v>
      </c>
      <c r="T38" s="176" t="s">
        <v>103</v>
      </c>
      <c r="U38" s="160">
        <v>0.09</v>
      </c>
      <c r="V38" s="160">
        <f>ROUND(E38*U38,2)</f>
        <v>100.8</v>
      </c>
      <c r="W38" s="160"/>
      <c r="X38" s="160" t="s">
        <v>104</v>
      </c>
      <c r="Y38" s="151"/>
      <c r="Z38" s="151"/>
      <c r="AA38" s="151"/>
      <c r="AB38" s="151"/>
      <c r="AC38" s="151"/>
      <c r="AD38" s="151"/>
      <c r="AE38" s="151"/>
      <c r="AF38" s="151"/>
      <c r="AG38" s="151" t="s">
        <v>105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5">
      <c r="A39" s="158"/>
      <c r="B39" s="159"/>
      <c r="C39" s="181" t="s">
        <v>149</v>
      </c>
      <c r="D39" s="161"/>
      <c r="E39" s="162">
        <v>1120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51"/>
      <c r="Z39" s="151"/>
      <c r="AA39" s="151"/>
      <c r="AB39" s="151"/>
      <c r="AC39" s="151"/>
      <c r="AD39" s="151"/>
      <c r="AE39" s="151"/>
      <c r="AF39" s="151"/>
      <c r="AG39" s="151" t="s">
        <v>109</v>
      </c>
      <c r="AH39" s="151">
        <v>0</v>
      </c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5">
      <c r="A40" s="170">
        <v>10</v>
      </c>
      <c r="B40" s="171" t="s">
        <v>150</v>
      </c>
      <c r="C40" s="180" t="s">
        <v>151</v>
      </c>
      <c r="D40" s="172" t="s">
        <v>112</v>
      </c>
      <c r="E40" s="173">
        <v>588</v>
      </c>
      <c r="F40" s="174"/>
      <c r="G40" s="175">
        <f>ROUND(E40*F40,2)</f>
        <v>0</v>
      </c>
      <c r="H40" s="174">
        <v>0</v>
      </c>
      <c r="I40" s="175">
        <f>ROUND(E40*H40,2)</f>
        <v>0</v>
      </c>
      <c r="J40" s="174">
        <v>402</v>
      </c>
      <c r="K40" s="175">
        <f>ROUND(E40*J40,2)</f>
        <v>236376</v>
      </c>
      <c r="L40" s="175">
        <v>21</v>
      </c>
      <c r="M40" s="175">
        <f>G40*(1+L40/100)</f>
        <v>0</v>
      </c>
      <c r="N40" s="175">
        <v>0</v>
      </c>
      <c r="O40" s="175">
        <f>ROUND(E40*N40,2)</f>
        <v>0</v>
      </c>
      <c r="P40" s="175">
        <v>0</v>
      </c>
      <c r="Q40" s="175">
        <f>ROUND(E40*P40,2)</f>
        <v>0</v>
      </c>
      <c r="R40" s="175" t="s">
        <v>139</v>
      </c>
      <c r="S40" s="175" t="s">
        <v>103</v>
      </c>
      <c r="T40" s="176" t="s">
        <v>103</v>
      </c>
      <c r="U40" s="160">
        <v>0.96</v>
      </c>
      <c r="V40" s="160">
        <f>ROUND(E40*U40,2)</f>
        <v>564.48</v>
      </c>
      <c r="W40" s="160"/>
      <c r="X40" s="160" t="s">
        <v>104</v>
      </c>
      <c r="Y40" s="151"/>
      <c r="Z40" s="151"/>
      <c r="AA40" s="151"/>
      <c r="AB40" s="151"/>
      <c r="AC40" s="151"/>
      <c r="AD40" s="151"/>
      <c r="AE40" s="151"/>
      <c r="AF40" s="151"/>
      <c r="AG40" s="151" t="s">
        <v>105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5">
      <c r="A41" s="158"/>
      <c r="B41" s="159"/>
      <c r="C41" s="181" t="s">
        <v>152</v>
      </c>
      <c r="D41" s="161"/>
      <c r="E41" s="162">
        <v>588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51"/>
      <c r="Z41" s="151"/>
      <c r="AA41" s="151"/>
      <c r="AB41" s="151"/>
      <c r="AC41" s="151"/>
      <c r="AD41" s="151"/>
      <c r="AE41" s="151"/>
      <c r="AF41" s="151"/>
      <c r="AG41" s="151" t="s">
        <v>109</v>
      </c>
      <c r="AH41" s="151">
        <v>0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ht="20.399999999999999" outlineLevel="1" x14ac:dyDescent="0.25">
      <c r="A42" s="170">
        <v>11</v>
      </c>
      <c r="B42" s="171" t="s">
        <v>153</v>
      </c>
      <c r="C42" s="180" t="s">
        <v>154</v>
      </c>
      <c r="D42" s="172" t="s">
        <v>128</v>
      </c>
      <c r="E42" s="173">
        <v>3739.5</v>
      </c>
      <c r="F42" s="174"/>
      <c r="G42" s="175">
        <f>ROUND(E42*F42,2)</f>
        <v>0</v>
      </c>
      <c r="H42" s="174">
        <v>16.18</v>
      </c>
      <c r="I42" s="175">
        <f>ROUND(E42*H42,2)</f>
        <v>60505.11</v>
      </c>
      <c r="J42" s="174">
        <v>7.62</v>
      </c>
      <c r="K42" s="175">
        <f>ROUND(E42*J42,2)</f>
        <v>28494.99</v>
      </c>
      <c r="L42" s="175">
        <v>21</v>
      </c>
      <c r="M42" s="175">
        <f>G42*(1+L42/100)</f>
        <v>0</v>
      </c>
      <c r="N42" s="175">
        <v>3.6940000000000001E-2</v>
      </c>
      <c r="O42" s="175">
        <f>ROUND(E42*N42,2)</f>
        <v>138.13999999999999</v>
      </c>
      <c r="P42" s="175">
        <v>0</v>
      </c>
      <c r="Q42" s="175">
        <f>ROUND(E42*P42,2)</f>
        <v>0</v>
      </c>
      <c r="R42" s="175" t="s">
        <v>139</v>
      </c>
      <c r="S42" s="175" t="s">
        <v>103</v>
      </c>
      <c r="T42" s="176" t="s">
        <v>103</v>
      </c>
      <c r="U42" s="160">
        <v>0.01</v>
      </c>
      <c r="V42" s="160">
        <f>ROUND(E42*U42,2)</f>
        <v>37.4</v>
      </c>
      <c r="W42" s="160"/>
      <c r="X42" s="160" t="s">
        <v>104</v>
      </c>
      <c r="Y42" s="151"/>
      <c r="Z42" s="151"/>
      <c r="AA42" s="151"/>
      <c r="AB42" s="151"/>
      <c r="AC42" s="151"/>
      <c r="AD42" s="151"/>
      <c r="AE42" s="151"/>
      <c r="AF42" s="151"/>
      <c r="AG42" s="151" t="s">
        <v>105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5">
      <c r="A43" s="158"/>
      <c r="B43" s="159"/>
      <c r="C43" s="181" t="s">
        <v>155</v>
      </c>
      <c r="D43" s="161"/>
      <c r="E43" s="162">
        <v>3739.5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51"/>
      <c r="Z43" s="151"/>
      <c r="AA43" s="151"/>
      <c r="AB43" s="151"/>
      <c r="AC43" s="151"/>
      <c r="AD43" s="151"/>
      <c r="AE43" s="151"/>
      <c r="AF43" s="151"/>
      <c r="AG43" s="151" t="s">
        <v>109</v>
      </c>
      <c r="AH43" s="151">
        <v>0</v>
      </c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5">
      <c r="A44" s="170">
        <v>12</v>
      </c>
      <c r="B44" s="171" t="s">
        <v>156</v>
      </c>
      <c r="C44" s="180" t="s">
        <v>157</v>
      </c>
      <c r="D44" s="172" t="s">
        <v>128</v>
      </c>
      <c r="E44" s="173">
        <v>1472</v>
      </c>
      <c r="F44" s="174"/>
      <c r="G44" s="175">
        <f>ROUND(E44*F44,2)</f>
        <v>0</v>
      </c>
      <c r="H44" s="174">
        <v>19.7</v>
      </c>
      <c r="I44" s="175">
        <f>ROUND(E44*H44,2)</f>
        <v>28998.400000000001</v>
      </c>
      <c r="J44" s="174">
        <v>0</v>
      </c>
      <c r="K44" s="175">
        <f>ROUND(E44*J44,2)</f>
        <v>0</v>
      </c>
      <c r="L44" s="175">
        <v>21</v>
      </c>
      <c r="M44" s="175">
        <f>G44*(1+L44/100)</f>
        <v>0</v>
      </c>
      <c r="N44" s="175">
        <v>4.0000000000000002E-4</v>
      </c>
      <c r="O44" s="175">
        <f>ROUND(E44*N44,2)</f>
        <v>0.59</v>
      </c>
      <c r="P44" s="175">
        <v>0</v>
      </c>
      <c r="Q44" s="175">
        <f>ROUND(E44*P44,2)</f>
        <v>0</v>
      </c>
      <c r="R44" s="175" t="s">
        <v>158</v>
      </c>
      <c r="S44" s="175" t="s">
        <v>103</v>
      </c>
      <c r="T44" s="176" t="s">
        <v>103</v>
      </c>
      <c r="U44" s="160">
        <v>0</v>
      </c>
      <c r="V44" s="160">
        <f>ROUND(E44*U44,2)</f>
        <v>0</v>
      </c>
      <c r="W44" s="160"/>
      <c r="X44" s="160" t="s">
        <v>159</v>
      </c>
      <c r="Y44" s="151"/>
      <c r="Z44" s="151"/>
      <c r="AA44" s="151"/>
      <c r="AB44" s="151"/>
      <c r="AC44" s="151"/>
      <c r="AD44" s="151"/>
      <c r="AE44" s="151"/>
      <c r="AF44" s="151"/>
      <c r="AG44" s="151" t="s">
        <v>160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5">
      <c r="A45" s="158"/>
      <c r="B45" s="159"/>
      <c r="C45" s="181" t="s">
        <v>161</v>
      </c>
      <c r="D45" s="161"/>
      <c r="E45" s="162">
        <v>1472</v>
      </c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51"/>
      <c r="Z45" s="151"/>
      <c r="AA45" s="151"/>
      <c r="AB45" s="151"/>
      <c r="AC45" s="151"/>
      <c r="AD45" s="151"/>
      <c r="AE45" s="151"/>
      <c r="AF45" s="151"/>
      <c r="AG45" s="151" t="s">
        <v>109</v>
      </c>
      <c r="AH45" s="151">
        <v>0</v>
      </c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x14ac:dyDescent="0.25">
      <c r="A46" s="164" t="s">
        <v>97</v>
      </c>
      <c r="B46" s="165" t="s">
        <v>65</v>
      </c>
      <c r="C46" s="179" t="s">
        <v>66</v>
      </c>
      <c r="D46" s="166"/>
      <c r="E46" s="167"/>
      <c r="F46" s="168"/>
      <c r="G46" s="168">
        <f>SUMIF(AG47:AG48,"&lt;&gt;NOR",G47:G48)</f>
        <v>0</v>
      </c>
      <c r="H46" s="168"/>
      <c r="I46" s="168">
        <f>SUM(I47:I48)</f>
        <v>0</v>
      </c>
      <c r="J46" s="168"/>
      <c r="K46" s="168">
        <f>SUM(K47:K48)</f>
        <v>8026.2</v>
      </c>
      <c r="L46" s="168"/>
      <c r="M46" s="168">
        <f>SUM(M47:M48)</f>
        <v>0</v>
      </c>
      <c r="N46" s="168"/>
      <c r="O46" s="168">
        <f>SUM(O47:O48)</f>
        <v>0</v>
      </c>
      <c r="P46" s="168"/>
      <c r="Q46" s="168">
        <f>SUM(Q47:Q48)</f>
        <v>0</v>
      </c>
      <c r="R46" s="168"/>
      <c r="S46" s="168"/>
      <c r="T46" s="169"/>
      <c r="U46" s="163"/>
      <c r="V46" s="163">
        <f>SUM(V47:V48)</f>
        <v>9.26</v>
      </c>
      <c r="W46" s="163"/>
      <c r="X46" s="163"/>
      <c r="AG46" t="s">
        <v>98</v>
      </c>
    </row>
    <row r="47" spans="1:60" outlineLevel="1" x14ac:dyDescent="0.25">
      <c r="A47" s="170">
        <v>13</v>
      </c>
      <c r="B47" s="171" t="s">
        <v>162</v>
      </c>
      <c r="C47" s="180" t="s">
        <v>163</v>
      </c>
      <c r="D47" s="172" t="s">
        <v>128</v>
      </c>
      <c r="E47" s="173">
        <v>3087</v>
      </c>
      <c r="F47" s="174"/>
      <c r="G47" s="175">
        <f>ROUND(E47*F47,2)</f>
        <v>0</v>
      </c>
      <c r="H47" s="174">
        <v>0</v>
      </c>
      <c r="I47" s="175">
        <f>ROUND(E47*H47,2)</f>
        <v>0</v>
      </c>
      <c r="J47" s="174">
        <v>2.6</v>
      </c>
      <c r="K47" s="175">
        <f>ROUND(E47*J47,2)</f>
        <v>8026.2</v>
      </c>
      <c r="L47" s="175">
        <v>21</v>
      </c>
      <c r="M47" s="175">
        <f>G47*(1+L47/100)</f>
        <v>0</v>
      </c>
      <c r="N47" s="175">
        <v>0</v>
      </c>
      <c r="O47" s="175">
        <f>ROUND(E47*N47,2)</f>
        <v>0</v>
      </c>
      <c r="P47" s="175">
        <v>0</v>
      </c>
      <c r="Q47" s="175">
        <f>ROUND(E47*P47,2)</f>
        <v>0</v>
      </c>
      <c r="R47" s="175" t="s">
        <v>139</v>
      </c>
      <c r="S47" s="175" t="s">
        <v>103</v>
      </c>
      <c r="T47" s="176" t="s">
        <v>103</v>
      </c>
      <c r="U47" s="160">
        <v>3.0000000000000001E-3</v>
      </c>
      <c r="V47" s="160">
        <f>ROUND(E47*U47,2)</f>
        <v>9.26</v>
      </c>
      <c r="W47" s="160"/>
      <c r="X47" s="160" t="s">
        <v>104</v>
      </c>
      <c r="Y47" s="151"/>
      <c r="Z47" s="151"/>
      <c r="AA47" s="151"/>
      <c r="AB47" s="151"/>
      <c r="AC47" s="151"/>
      <c r="AD47" s="151"/>
      <c r="AE47" s="151"/>
      <c r="AF47" s="151"/>
      <c r="AG47" s="151" t="s">
        <v>105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5">
      <c r="A48" s="158"/>
      <c r="B48" s="159"/>
      <c r="C48" s="181" t="s">
        <v>164</v>
      </c>
      <c r="D48" s="161"/>
      <c r="E48" s="162">
        <v>3087</v>
      </c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51"/>
      <c r="Z48" s="151"/>
      <c r="AA48" s="151"/>
      <c r="AB48" s="151"/>
      <c r="AC48" s="151"/>
      <c r="AD48" s="151"/>
      <c r="AE48" s="151"/>
      <c r="AF48" s="151"/>
      <c r="AG48" s="151" t="s">
        <v>109</v>
      </c>
      <c r="AH48" s="151">
        <v>0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x14ac:dyDescent="0.25">
      <c r="A49" s="164" t="s">
        <v>97</v>
      </c>
      <c r="B49" s="165" t="s">
        <v>67</v>
      </c>
      <c r="C49" s="179" t="s">
        <v>68</v>
      </c>
      <c r="D49" s="166"/>
      <c r="E49" s="167"/>
      <c r="F49" s="168"/>
      <c r="G49" s="168">
        <f>SUMIF(AG50:AG51,"&lt;&gt;NOR",G50:G51)</f>
        <v>0</v>
      </c>
      <c r="H49" s="168"/>
      <c r="I49" s="168">
        <f>SUM(I50:I51)</f>
        <v>0</v>
      </c>
      <c r="J49" s="168"/>
      <c r="K49" s="168">
        <f>SUM(K50:K51)</f>
        <v>156125.23000000001</v>
      </c>
      <c r="L49" s="168"/>
      <c r="M49" s="168">
        <f>SUM(M50:M51)</f>
        <v>0</v>
      </c>
      <c r="N49" s="168"/>
      <c r="O49" s="168">
        <f>SUM(O50:O51)</f>
        <v>0</v>
      </c>
      <c r="P49" s="168"/>
      <c r="Q49" s="168">
        <f>SUM(Q50:Q51)</f>
        <v>0</v>
      </c>
      <c r="R49" s="168"/>
      <c r="S49" s="168"/>
      <c r="T49" s="169"/>
      <c r="U49" s="163"/>
      <c r="V49" s="163">
        <f>SUM(V50:V51)</f>
        <v>45.25</v>
      </c>
      <c r="W49" s="163"/>
      <c r="X49" s="163"/>
      <c r="AG49" t="s">
        <v>98</v>
      </c>
    </row>
    <row r="50" spans="1:60" outlineLevel="1" x14ac:dyDescent="0.25">
      <c r="A50" s="170">
        <v>14</v>
      </c>
      <c r="B50" s="171" t="s">
        <v>165</v>
      </c>
      <c r="C50" s="180" t="s">
        <v>166</v>
      </c>
      <c r="D50" s="172" t="s">
        <v>167</v>
      </c>
      <c r="E50" s="173">
        <v>2262.6844299999998</v>
      </c>
      <c r="F50" s="174"/>
      <c r="G50" s="175">
        <f>ROUND(E50*F50,2)</f>
        <v>0</v>
      </c>
      <c r="H50" s="174">
        <v>0</v>
      </c>
      <c r="I50" s="175">
        <f>ROUND(E50*H50,2)</f>
        <v>0</v>
      </c>
      <c r="J50" s="174">
        <v>69</v>
      </c>
      <c r="K50" s="175">
        <f>ROUND(E50*J50,2)</f>
        <v>156125.23000000001</v>
      </c>
      <c r="L50" s="175">
        <v>21</v>
      </c>
      <c r="M50" s="175">
        <f>G50*(1+L50/100)</f>
        <v>0</v>
      </c>
      <c r="N50" s="175">
        <v>0</v>
      </c>
      <c r="O50" s="175">
        <f>ROUND(E50*N50,2)</f>
        <v>0</v>
      </c>
      <c r="P50" s="175">
        <v>0</v>
      </c>
      <c r="Q50" s="175">
        <f>ROUND(E50*P50,2)</f>
        <v>0</v>
      </c>
      <c r="R50" s="175" t="s">
        <v>139</v>
      </c>
      <c r="S50" s="175" t="s">
        <v>103</v>
      </c>
      <c r="T50" s="176" t="s">
        <v>103</v>
      </c>
      <c r="U50" s="160">
        <v>0.02</v>
      </c>
      <c r="V50" s="160">
        <f>ROUND(E50*U50,2)</f>
        <v>45.25</v>
      </c>
      <c r="W50" s="160"/>
      <c r="X50" s="160" t="s">
        <v>168</v>
      </c>
      <c r="Y50" s="151"/>
      <c r="Z50" s="151"/>
      <c r="AA50" s="151"/>
      <c r="AB50" s="151"/>
      <c r="AC50" s="151"/>
      <c r="AD50" s="151"/>
      <c r="AE50" s="151"/>
      <c r="AF50" s="151"/>
      <c r="AG50" s="151" t="s">
        <v>169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5">
      <c r="A51" s="158"/>
      <c r="B51" s="159"/>
      <c r="C51" s="240" t="s">
        <v>170</v>
      </c>
      <c r="D51" s="241"/>
      <c r="E51" s="241"/>
      <c r="F51" s="241"/>
      <c r="G51" s="241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51"/>
      <c r="Z51" s="151"/>
      <c r="AA51" s="151"/>
      <c r="AB51" s="151"/>
      <c r="AC51" s="151"/>
      <c r="AD51" s="151"/>
      <c r="AE51" s="151"/>
      <c r="AF51" s="151"/>
      <c r="AG51" s="151" t="s">
        <v>107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x14ac:dyDescent="0.25">
      <c r="A52" s="3"/>
      <c r="B52" s="4"/>
      <c r="C52" s="182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AE52">
        <v>15</v>
      </c>
      <c r="AF52">
        <v>21</v>
      </c>
      <c r="AG52" t="s">
        <v>84</v>
      </c>
    </row>
    <row r="53" spans="1:60" x14ac:dyDescent="0.25">
      <c r="A53" s="154"/>
      <c r="B53" s="155" t="s">
        <v>29</v>
      </c>
      <c r="C53" s="183"/>
      <c r="D53" s="156"/>
      <c r="E53" s="157"/>
      <c r="F53" s="157"/>
      <c r="G53" s="178">
        <f>G8+G30+G46+G49</f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AE53">
        <f>SUMIF(L7:L51,AE52,G7:G51)</f>
        <v>0</v>
      </c>
      <c r="AF53">
        <f>SUMIF(L7:L51,AF52,G7:G51)</f>
        <v>0</v>
      </c>
      <c r="AG53" t="s">
        <v>171</v>
      </c>
    </row>
    <row r="54" spans="1:60" x14ac:dyDescent="0.25">
      <c r="C54" s="184"/>
      <c r="D54" s="10"/>
      <c r="AG54" t="s">
        <v>172</v>
      </c>
    </row>
    <row r="55" spans="1:60" x14ac:dyDescent="0.25">
      <c r="D55" s="10"/>
    </row>
    <row r="56" spans="1:60" x14ac:dyDescent="0.25">
      <c r="D56" s="10"/>
    </row>
    <row r="57" spans="1:60" x14ac:dyDescent="0.25">
      <c r="D57" s="10"/>
    </row>
    <row r="58" spans="1:60" x14ac:dyDescent="0.25">
      <c r="D58" s="10"/>
    </row>
    <row r="59" spans="1:60" x14ac:dyDescent="0.25">
      <c r="D59" s="10"/>
    </row>
    <row r="60" spans="1:60" x14ac:dyDescent="0.25">
      <c r="D60" s="10"/>
    </row>
    <row r="61" spans="1:60" x14ac:dyDescent="0.25">
      <c r="D61" s="10"/>
    </row>
    <row r="62" spans="1:60" x14ac:dyDescent="0.25">
      <c r="D62" s="10"/>
    </row>
    <row r="63" spans="1:60" x14ac:dyDescent="0.25">
      <c r="D63" s="10"/>
    </row>
    <row r="64" spans="1:60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918B" sheet="1"/>
  <mergeCells count="12">
    <mergeCell ref="C51:G51"/>
    <mergeCell ref="A1:G1"/>
    <mergeCell ref="C2:G2"/>
    <mergeCell ref="C3:G3"/>
    <mergeCell ref="C4:G4"/>
    <mergeCell ref="C10:G10"/>
    <mergeCell ref="C13:G13"/>
    <mergeCell ref="C19:G19"/>
    <mergeCell ref="C21:G21"/>
    <mergeCell ref="C24:G24"/>
    <mergeCell ref="C27:G27"/>
    <mergeCell ref="C32:G3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F37" sqref="F37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8" max="18" width="6.88671875" customWidth="1"/>
    <col min="20" max="20" width="8.44140625" customWidth="1"/>
    <col min="21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2" t="s">
        <v>71</v>
      </c>
      <c r="B1" s="242"/>
      <c r="C1" s="242"/>
      <c r="D1" s="242"/>
      <c r="E1" s="242"/>
      <c r="F1" s="242"/>
      <c r="G1" s="242"/>
      <c r="AG1" t="s">
        <v>72</v>
      </c>
    </row>
    <row r="2" spans="1:60" ht="25.05" customHeight="1" x14ac:dyDescent="0.25">
      <c r="A2" s="143" t="s">
        <v>7</v>
      </c>
      <c r="B2" s="49" t="s">
        <v>43</v>
      </c>
      <c r="C2" s="243" t="s">
        <v>44</v>
      </c>
      <c r="D2" s="244"/>
      <c r="E2" s="244"/>
      <c r="F2" s="244"/>
      <c r="G2" s="245"/>
      <c r="AG2" t="s">
        <v>73</v>
      </c>
    </row>
    <row r="3" spans="1:60" ht="25.05" customHeight="1" x14ac:dyDescent="0.25">
      <c r="A3" s="143" t="s">
        <v>8</v>
      </c>
      <c r="B3" s="49" t="s">
        <v>49</v>
      </c>
      <c r="C3" s="243" t="s">
        <v>50</v>
      </c>
      <c r="D3" s="244"/>
      <c r="E3" s="244"/>
      <c r="F3" s="244"/>
      <c r="G3" s="245"/>
      <c r="AC3" s="125" t="s">
        <v>73</v>
      </c>
      <c r="AG3" t="s">
        <v>74</v>
      </c>
    </row>
    <row r="4" spans="1:60" ht="25.05" customHeight="1" x14ac:dyDescent="0.25">
      <c r="A4" s="144" t="s">
        <v>9</v>
      </c>
      <c r="B4" s="145" t="s">
        <v>43</v>
      </c>
      <c r="C4" s="246" t="s">
        <v>44</v>
      </c>
      <c r="D4" s="247"/>
      <c r="E4" s="247"/>
      <c r="F4" s="247"/>
      <c r="G4" s="248"/>
      <c r="AG4" t="s">
        <v>75</v>
      </c>
    </row>
    <row r="5" spans="1:60" x14ac:dyDescent="0.25">
      <c r="D5" s="10"/>
    </row>
    <row r="6" spans="1:60" ht="39.6" x14ac:dyDescent="0.25">
      <c r="A6" s="147" t="s">
        <v>76</v>
      </c>
      <c r="B6" s="149" t="s">
        <v>77</v>
      </c>
      <c r="C6" s="149" t="s">
        <v>78</v>
      </c>
      <c r="D6" s="148" t="s">
        <v>79</v>
      </c>
      <c r="E6" s="147" t="s">
        <v>80</v>
      </c>
      <c r="F6" s="146" t="s">
        <v>81</v>
      </c>
      <c r="G6" s="147" t="s">
        <v>29</v>
      </c>
      <c r="H6" s="150" t="s">
        <v>30</v>
      </c>
      <c r="I6" s="150" t="s">
        <v>82</v>
      </c>
      <c r="J6" s="150" t="s">
        <v>31</v>
      </c>
      <c r="K6" s="150" t="s">
        <v>83</v>
      </c>
      <c r="L6" s="150" t="s">
        <v>84</v>
      </c>
      <c r="M6" s="150" t="s">
        <v>85</v>
      </c>
      <c r="N6" s="150" t="s">
        <v>86</v>
      </c>
      <c r="O6" s="150" t="s">
        <v>87</v>
      </c>
      <c r="P6" s="150" t="s">
        <v>88</v>
      </c>
      <c r="Q6" s="150" t="s">
        <v>89</v>
      </c>
      <c r="R6" s="150" t="s">
        <v>90</v>
      </c>
      <c r="S6" s="150" t="s">
        <v>91</v>
      </c>
      <c r="T6" s="150" t="s">
        <v>92</v>
      </c>
      <c r="U6" s="150" t="s">
        <v>93</v>
      </c>
      <c r="V6" s="150" t="s">
        <v>94</v>
      </c>
      <c r="W6" s="150" t="s">
        <v>95</v>
      </c>
      <c r="X6" s="150" t="s">
        <v>96</v>
      </c>
    </row>
    <row r="7" spans="1:60" hidden="1" x14ac:dyDescent="0.25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60" x14ac:dyDescent="0.25">
      <c r="A8" s="164" t="s">
        <v>97</v>
      </c>
      <c r="B8" s="165" t="s">
        <v>57</v>
      </c>
      <c r="C8" s="179" t="s">
        <v>58</v>
      </c>
      <c r="D8" s="166"/>
      <c r="E8" s="167"/>
      <c r="F8" s="168"/>
      <c r="G8" s="168">
        <f>SUMIF(AG9:AG19,"&lt;&gt;NOR",G9:G19)</f>
        <v>0</v>
      </c>
      <c r="H8" s="168"/>
      <c r="I8" s="168">
        <f>SUM(I9:I19)</f>
        <v>5920.8</v>
      </c>
      <c r="J8" s="168"/>
      <c r="K8" s="168">
        <f>SUM(K9:K19)</f>
        <v>9835.2000000000007</v>
      </c>
      <c r="L8" s="168"/>
      <c r="M8" s="168">
        <f>SUM(M9:M19)</f>
        <v>0</v>
      </c>
      <c r="N8" s="168"/>
      <c r="O8" s="168">
        <f>SUM(O9:O19)</f>
        <v>20.399999999999999</v>
      </c>
      <c r="P8" s="168"/>
      <c r="Q8" s="168">
        <f>SUM(Q9:Q19)</f>
        <v>0</v>
      </c>
      <c r="R8" s="168"/>
      <c r="S8" s="168"/>
      <c r="T8" s="169"/>
      <c r="U8" s="163"/>
      <c r="V8" s="163">
        <f>SUM(V9:V19)</f>
        <v>24.43</v>
      </c>
      <c r="W8" s="163"/>
      <c r="X8" s="163"/>
      <c r="AG8" t="s">
        <v>98</v>
      </c>
    </row>
    <row r="9" spans="1:60" outlineLevel="1" x14ac:dyDescent="0.25">
      <c r="A9" s="170">
        <v>1</v>
      </c>
      <c r="B9" s="171" t="s">
        <v>110</v>
      </c>
      <c r="C9" s="180" t="s">
        <v>111</v>
      </c>
      <c r="D9" s="172" t="s">
        <v>112</v>
      </c>
      <c r="E9" s="173">
        <v>24</v>
      </c>
      <c r="F9" s="174"/>
      <c r="G9" s="175">
        <f>ROUND(E9*F9,2)</f>
        <v>0</v>
      </c>
      <c r="H9" s="174">
        <v>0</v>
      </c>
      <c r="I9" s="175">
        <f>ROUND(E9*H9,2)</f>
        <v>0</v>
      </c>
      <c r="J9" s="174">
        <v>115.5</v>
      </c>
      <c r="K9" s="175">
        <f>ROUND(E9*J9,2)</f>
        <v>2772</v>
      </c>
      <c r="L9" s="175">
        <v>21</v>
      </c>
      <c r="M9" s="175">
        <f>G9*(1+L9/100)</f>
        <v>0</v>
      </c>
      <c r="N9" s="175">
        <v>0</v>
      </c>
      <c r="O9" s="175">
        <f>ROUND(E9*N9,2)</f>
        <v>0</v>
      </c>
      <c r="P9" s="175">
        <v>0</v>
      </c>
      <c r="Q9" s="175">
        <f>ROUND(E9*P9,2)</f>
        <v>0</v>
      </c>
      <c r="R9" s="175" t="s">
        <v>102</v>
      </c>
      <c r="S9" s="175" t="s">
        <v>103</v>
      </c>
      <c r="T9" s="176" t="s">
        <v>103</v>
      </c>
      <c r="U9" s="160">
        <v>0.223</v>
      </c>
      <c r="V9" s="160">
        <f>ROUND(E9*U9,2)</f>
        <v>5.35</v>
      </c>
      <c r="W9" s="160"/>
      <c r="X9" s="160" t="s">
        <v>104</v>
      </c>
      <c r="Y9" s="151"/>
      <c r="Z9" s="151"/>
      <c r="AA9" s="151"/>
      <c r="AB9" s="151"/>
      <c r="AC9" s="151"/>
      <c r="AD9" s="151"/>
      <c r="AE9" s="151"/>
      <c r="AF9" s="151"/>
      <c r="AG9" s="151" t="s">
        <v>105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5">
      <c r="A10" s="158"/>
      <c r="B10" s="159"/>
      <c r="C10" s="240" t="s">
        <v>113</v>
      </c>
      <c r="D10" s="241"/>
      <c r="E10" s="241"/>
      <c r="F10" s="241"/>
      <c r="G10" s="241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1"/>
      <c r="Z10" s="151"/>
      <c r="AA10" s="151"/>
      <c r="AB10" s="151"/>
      <c r="AC10" s="151"/>
      <c r="AD10" s="151"/>
      <c r="AE10" s="151"/>
      <c r="AF10" s="151"/>
      <c r="AG10" s="151" t="s">
        <v>107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77" t="str">
        <f>C10</f>
        <v>s přemístěním výkopku v příčných profilech na vzdálenost do 15 m nebo s naložením na dopravní prostředek.</v>
      </c>
      <c r="BB10" s="151"/>
      <c r="BC10" s="151"/>
      <c r="BD10" s="151"/>
      <c r="BE10" s="151"/>
      <c r="BF10" s="151"/>
      <c r="BG10" s="151"/>
      <c r="BH10" s="151"/>
    </row>
    <row r="11" spans="1:60" outlineLevel="1" x14ac:dyDescent="0.25">
      <c r="A11" s="158"/>
      <c r="B11" s="159"/>
      <c r="C11" s="181" t="s">
        <v>173</v>
      </c>
      <c r="D11" s="161"/>
      <c r="E11" s="162">
        <v>8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51"/>
      <c r="Z11" s="151"/>
      <c r="AA11" s="151"/>
      <c r="AB11" s="151"/>
      <c r="AC11" s="151"/>
      <c r="AD11" s="151"/>
      <c r="AE11" s="151"/>
      <c r="AF11" s="151"/>
      <c r="AG11" s="151" t="s">
        <v>109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5">
      <c r="A12" s="158"/>
      <c r="B12" s="159"/>
      <c r="C12" s="181" t="s">
        <v>174</v>
      </c>
      <c r="D12" s="161"/>
      <c r="E12" s="162">
        <v>8</v>
      </c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51"/>
      <c r="Z12" s="151"/>
      <c r="AA12" s="151"/>
      <c r="AB12" s="151"/>
      <c r="AC12" s="151"/>
      <c r="AD12" s="151"/>
      <c r="AE12" s="151"/>
      <c r="AF12" s="151"/>
      <c r="AG12" s="151" t="s">
        <v>109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5">
      <c r="A13" s="158"/>
      <c r="B13" s="159"/>
      <c r="C13" s="181" t="s">
        <v>175</v>
      </c>
      <c r="D13" s="161"/>
      <c r="E13" s="162">
        <v>8</v>
      </c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51"/>
      <c r="Z13" s="151"/>
      <c r="AA13" s="151"/>
      <c r="AB13" s="151"/>
      <c r="AC13" s="151"/>
      <c r="AD13" s="151"/>
      <c r="AE13" s="151"/>
      <c r="AF13" s="151"/>
      <c r="AG13" s="151" t="s">
        <v>109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5">
      <c r="A14" s="170">
        <v>2</v>
      </c>
      <c r="B14" s="171" t="s">
        <v>176</v>
      </c>
      <c r="C14" s="180" t="s">
        <v>177</v>
      </c>
      <c r="D14" s="172" t="s">
        <v>112</v>
      </c>
      <c r="E14" s="173">
        <v>12</v>
      </c>
      <c r="F14" s="174"/>
      <c r="G14" s="175">
        <f>ROUND(E14*F14,2)</f>
        <v>0</v>
      </c>
      <c r="H14" s="174">
        <v>493.4</v>
      </c>
      <c r="I14" s="175">
        <f>ROUND(E14*H14,2)</f>
        <v>5920.8</v>
      </c>
      <c r="J14" s="174">
        <v>588.6</v>
      </c>
      <c r="K14" s="175">
        <f>ROUND(E14*J14,2)</f>
        <v>7063.2</v>
      </c>
      <c r="L14" s="175">
        <v>21</v>
      </c>
      <c r="M14" s="175">
        <f>G14*(1+L14/100)</f>
        <v>0</v>
      </c>
      <c r="N14" s="175">
        <v>1.7</v>
      </c>
      <c r="O14" s="175">
        <f>ROUND(E14*N14,2)</f>
        <v>20.399999999999999</v>
      </c>
      <c r="P14" s="175">
        <v>0</v>
      </c>
      <c r="Q14" s="175">
        <f>ROUND(E14*P14,2)</f>
        <v>0</v>
      </c>
      <c r="R14" s="175" t="s">
        <v>102</v>
      </c>
      <c r="S14" s="175" t="s">
        <v>103</v>
      </c>
      <c r="T14" s="176" t="s">
        <v>103</v>
      </c>
      <c r="U14" s="160">
        <v>1.59</v>
      </c>
      <c r="V14" s="160">
        <f>ROUND(E14*U14,2)</f>
        <v>19.079999999999998</v>
      </c>
      <c r="W14" s="160"/>
      <c r="X14" s="160" t="s">
        <v>104</v>
      </c>
      <c r="Y14" s="151"/>
      <c r="Z14" s="151"/>
      <c r="AA14" s="151"/>
      <c r="AB14" s="151"/>
      <c r="AC14" s="151"/>
      <c r="AD14" s="151"/>
      <c r="AE14" s="151"/>
      <c r="AF14" s="151"/>
      <c r="AG14" s="151" t="s">
        <v>105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1" outlineLevel="1" x14ac:dyDescent="0.25">
      <c r="A15" s="158"/>
      <c r="B15" s="159"/>
      <c r="C15" s="240" t="s">
        <v>178</v>
      </c>
      <c r="D15" s="241"/>
      <c r="E15" s="241"/>
      <c r="F15" s="241"/>
      <c r="G15" s="241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51"/>
      <c r="Z15" s="151"/>
      <c r="AA15" s="151"/>
      <c r="AB15" s="151"/>
      <c r="AC15" s="151"/>
      <c r="AD15" s="151"/>
      <c r="AE15" s="151"/>
      <c r="AF15" s="151"/>
      <c r="AG15" s="151" t="s">
        <v>107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77" t="str">
        <f>C15</f>
        <v>sypaninou z vhodných hornin tř. 1 - 4 nebo materiálem připraveným podél výkopu ve vzdálenosti do 3 m od jeho kraje, pro jakoukoliv hloubku výkopu a jakoukoliv míru zhutnění,</v>
      </c>
      <c r="BB15" s="151"/>
      <c r="BC15" s="151"/>
      <c r="BD15" s="151"/>
      <c r="BE15" s="151"/>
      <c r="BF15" s="151"/>
      <c r="BG15" s="151"/>
      <c r="BH15" s="151"/>
    </row>
    <row r="16" spans="1:60" outlineLevel="1" x14ac:dyDescent="0.25">
      <c r="A16" s="158"/>
      <c r="B16" s="159"/>
      <c r="C16" s="181" t="s">
        <v>179</v>
      </c>
      <c r="D16" s="161"/>
      <c r="E16" s="162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51"/>
      <c r="Z16" s="151"/>
      <c r="AA16" s="151"/>
      <c r="AB16" s="151"/>
      <c r="AC16" s="151"/>
      <c r="AD16" s="151"/>
      <c r="AE16" s="151"/>
      <c r="AF16" s="151"/>
      <c r="AG16" s="151" t="s">
        <v>109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5">
      <c r="A17" s="158"/>
      <c r="B17" s="159"/>
      <c r="C17" s="181" t="s">
        <v>180</v>
      </c>
      <c r="D17" s="161"/>
      <c r="E17" s="162">
        <v>4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51"/>
      <c r="Z17" s="151"/>
      <c r="AA17" s="151"/>
      <c r="AB17" s="151"/>
      <c r="AC17" s="151"/>
      <c r="AD17" s="151"/>
      <c r="AE17" s="151"/>
      <c r="AF17" s="151"/>
      <c r="AG17" s="151" t="s">
        <v>109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5">
      <c r="A18" s="158"/>
      <c r="B18" s="159"/>
      <c r="C18" s="181" t="s">
        <v>181</v>
      </c>
      <c r="D18" s="161"/>
      <c r="E18" s="162">
        <v>4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51"/>
      <c r="Z18" s="151"/>
      <c r="AA18" s="151"/>
      <c r="AB18" s="151"/>
      <c r="AC18" s="151"/>
      <c r="AD18" s="151"/>
      <c r="AE18" s="151"/>
      <c r="AF18" s="151"/>
      <c r="AG18" s="151" t="s">
        <v>109</v>
      </c>
      <c r="AH18" s="151">
        <v>0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5">
      <c r="A19" s="158"/>
      <c r="B19" s="159"/>
      <c r="C19" s="181" t="s">
        <v>182</v>
      </c>
      <c r="D19" s="161"/>
      <c r="E19" s="162">
        <v>4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51"/>
      <c r="Z19" s="151"/>
      <c r="AA19" s="151"/>
      <c r="AB19" s="151"/>
      <c r="AC19" s="151"/>
      <c r="AD19" s="151"/>
      <c r="AE19" s="151"/>
      <c r="AF19" s="151"/>
      <c r="AG19" s="151" t="s">
        <v>109</v>
      </c>
      <c r="AH19" s="151">
        <v>0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x14ac:dyDescent="0.25">
      <c r="A20" s="164" t="s">
        <v>97</v>
      </c>
      <c r="B20" s="165" t="s">
        <v>59</v>
      </c>
      <c r="C20" s="179" t="s">
        <v>60</v>
      </c>
      <c r="D20" s="166"/>
      <c r="E20" s="167"/>
      <c r="F20" s="168"/>
      <c r="G20" s="168">
        <f>SUMIF(AG21:AG26,"&lt;&gt;NOR",G21:G26)</f>
        <v>0</v>
      </c>
      <c r="H20" s="168"/>
      <c r="I20" s="168">
        <f>SUM(I21:I26)</f>
        <v>10484.19</v>
      </c>
      <c r="J20" s="168"/>
      <c r="K20" s="168">
        <f>SUM(K21:K26)</f>
        <v>3055.77</v>
      </c>
      <c r="L20" s="168"/>
      <c r="M20" s="168">
        <f>SUM(M21:M26)</f>
        <v>0</v>
      </c>
      <c r="N20" s="168"/>
      <c r="O20" s="168">
        <f>SUM(O21:O26)</f>
        <v>22.08</v>
      </c>
      <c r="P20" s="168"/>
      <c r="Q20" s="168">
        <f>SUM(Q21:Q26)</f>
        <v>0</v>
      </c>
      <c r="R20" s="168"/>
      <c r="S20" s="168"/>
      <c r="T20" s="169"/>
      <c r="U20" s="163"/>
      <c r="V20" s="163">
        <f>SUM(V21:V26)</f>
        <v>6.51</v>
      </c>
      <c r="W20" s="163"/>
      <c r="X20" s="163"/>
      <c r="AG20" t="s">
        <v>98</v>
      </c>
    </row>
    <row r="21" spans="1:60" ht="20.399999999999999" outlineLevel="1" x14ac:dyDescent="0.25">
      <c r="A21" s="170">
        <v>3</v>
      </c>
      <c r="B21" s="171" t="s">
        <v>183</v>
      </c>
      <c r="C21" s="180" t="s">
        <v>184</v>
      </c>
      <c r="D21" s="172" t="s">
        <v>112</v>
      </c>
      <c r="E21" s="173">
        <v>9.7200000000000006</v>
      </c>
      <c r="F21" s="174"/>
      <c r="G21" s="175">
        <f>ROUND(E21*F21,2)</f>
        <v>0</v>
      </c>
      <c r="H21" s="174">
        <v>1078.6199999999999</v>
      </c>
      <c r="I21" s="175">
        <f>ROUND(E21*H21,2)</f>
        <v>10484.19</v>
      </c>
      <c r="J21" s="174">
        <v>314.38</v>
      </c>
      <c r="K21" s="175">
        <f>ROUND(E21*J21,2)</f>
        <v>3055.77</v>
      </c>
      <c r="L21" s="175">
        <v>21</v>
      </c>
      <c r="M21" s="175">
        <f>G21*(1+L21/100)</f>
        <v>0</v>
      </c>
      <c r="N21" s="175">
        <v>2.27136</v>
      </c>
      <c r="O21" s="175">
        <f>ROUND(E21*N21,2)</f>
        <v>22.08</v>
      </c>
      <c r="P21" s="175">
        <v>0</v>
      </c>
      <c r="Q21" s="175">
        <f>ROUND(E21*P21,2)</f>
        <v>0</v>
      </c>
      <c r="R21" s="175" t="s">
        <v>185</v>
      </c>
      <c r="S21" s="175" t="s">
        <v>103</v>
      </c>
      <c r="T21" s="176" t="s">
        <v>103</v>
      </c>
      <c r="U21" s="160">
        <v>0.67</v>
      </c>
      <c r="V21" s="160">
        <f>ROUND(E21*U21,2)</f>
        <v>6.51</v>
      </c>
      <c r="W21" s="160"/>
      <c r="X21" s="160" t="s">
        <v>104</v>
      </c>
      <c r="Y21" s="151"/>
      <c r="Z21" s="151"/>
      <c r="AA21" s="151"/>
      <c r="AB21" s="151"/>
      <c r="AC21" s="151"/>
      <c r="AD21" s="151"/>
      <c r="AE21" s="151"/>
      <c r="AF21" s="151"/>
      <c r="AG21" s="151" t="s">
        <v>105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5">
      <c r="A22" s="158"/>
      <c r="B22" s="159"/>
      <c r="C22" s="240" t="s">
        <v>186</v>
      </c>
      <c r="D22" s="241"/>
      <c r="E22" s="241"/>
      <c r="F22" s="241"/>
      <c r="G22" s="241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51"/>
      <c r="Z22" s="151"/>
      <c r="AA22" s="151"/>
      <c r="AB22" s="151"/>
      <c r="AC22" s="151"/>
      <c r="AD22" s="151"/>
      <c r="AE22" s="151"/>
      <c r="AF22" s="151"/>
      <c r="AG22" s="151" t="s">
        <v>107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5">
      <c r="A23" s="158"/>
      <c r="B23" s="159"/>
      <c r="C23" s="251" t="s">
        <v>187</v>
      </c>
      <c r="D23" s="252"/>
      <c r="E23" s="252"/>
      <c r="F23" s="252"/>
      <c r="G23" s="252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51"/>
      <c r="Z23" s="151"/>
      <c r="AA23" s="151"/>
      <c r="AB23" s="151"/>
      <c r="AC23" s="151"/>
      <c r="AD23" s="151"/>
      <c r="AE23" s="151"/>
      <c r="AF23" s="151"/>
      <c r="AG23" s="151" t="s">
        <v>124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77" t="str">
        <f>C23</f>
        <v>Včetně úpravy jednotlivých velkých kamenů hmotnosti přes 500 kg dodatečným rozpojením na místě uložení.</v>
      </c>
      <c r="BB23" s="151"/>
      <c r="BC23" s="151"/>
      <c r="BD23" s="151"/>
      <c r="BE23" s="151"/>
      <c r="BF23" s="151"/>
      <c r="BG23" s="151"/>
      <c r="BH23" s="151"/>
    </row>
    <row r="24" spans="1:60" outlineLevel="1" x14ac:dyDescent="0.25">
      <c r="A24" s="158"/>
      <c r="B24" s="159"/>
      <c r="C24" s="181" t="s">
        <v>188</v>
      </c>
      <c r="D24" s="161"/>
      <c r="E24" s="162">
        <v>3.24</v>
      </c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51"/>
      <c r="Z24" s="151"/>
      <c r="AA24" s="151"/>
      <c r="AB24" s="151"/>
      <c r="AC24" s="151"/>
      <c r="AD24" s="151"/>
      <c r="AE24" s="151"/>
      <c r="AF24" s="151"/>
      <c r="AG24" s="151" t="s">
        <v>109</v>
      </c>
      <c r="AH24" s="151">
        <v>0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5">
      <c r="A25" s="158"/>
      <c r="B25" s="159"/>
      <c r="C25" s="181" t="s">
        <v>189</v>
      </c>
      <c r="D25" s="161"/>
      <c r="E25" s="162">
        <v>3.24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51"/>
      <c r="Z25" s="151"/>
      <c r="AA25" s="151"/>
      <c r="AB25" s="151"/>
      <c r="AC25" s="151"/>
      <c r="AD25" s="151"/>
      <c r="AE25" s="151"/>
      <c r="AF25" s="151"/>
      <c r="AG25" s="151" t="s">
        <v>109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5">
      <c r="A26" s="158"/>
      <c r="B26" s="159"/>
      <c r="C26" s="181" t="s">
        <v>190</v>
      </c>
      <c r="D26" s="161"/>
      <c r="E26" s="162">
        <v>3.24</v>
      </c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51"/>
      <c r="Z26" s="151"/>
      <c r="AA26" s="151"/>
      <c r="AB26" s="151"/>
      <c r="AC26" s="151"/>
      <c r="AD26" s="151"/>
      <c r="AE26" s="151"/>
      <c r="AF26" s="151"/>
      <c r="AG26" s="151" t="s">
        <v>109</v>
      </c>
      <c r="AH26" s="151">
        <v>0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x14ac:dyDescent="0.25">
      <c r="A27" s="164" t="s">
        <v>97</v>
      </c>
      <c r="B27" s="165" t="s">
        <v>63</v>
      </c>
      <c r="C27" s="179" t="s">
        <v>64</v>
      </c>
      <c r="D27" s="166"/>
      <c r="E27" s="167"/>
      <c r="F27" s="168"/>
      <c r="G27" s="168">
        <f>SUMIF(AG28:AG38,"&lt;&gt;NOR",G28:G38)</f>
        <v>0</v>
      </c>
      <c r="H27" s="168"/>
      <c r="I27" s="168">
        <f>SUM(I28:I38)</f>
        <v>164232.85999999999</v>
      </c>
      <c r="J27" s="168"/>
      <c r="K27" s="168">
        <f>SUM(K28:K38)</f>
        <v>144007.14000000001</v>
      </c>
      <c r="L27" s="168"/>
      <c r="M27" s="168">
        <f>SUM(M28:M38)</f>
        <v>0</v>
      </c>
      <c r="N27" s="168"/>
      <c r="O27" s="168">
        <f>SUM(O28:O38)</f>
        <v>153.72</v>
      </c>
      <c r="P27" s="168"/>
      <c r="Q27" s="168">
        <f>SUM(Q28:Q38)</f>
        <v>0</v>
      </c>
      <c r="R27" s="168"/>
      <c r="S27" s="168"/>
      <c r="T27" s="169"/>
      <c r="U27" s="163"/>
      <c r="V27" s="163">
        <f>SUM(V28:V38)</f>
        <v>297.22000000000003</v>
      </c>
      <c r="W27" s="163"/>
      <c r="X27" s="163"/>
      <c r="AG27" t="s">
        <v>98</v>
      </c>
    </row>
    <row r="28" spans="1:60" outlineLevel="1" x14ac:dyDescent="0.25">
      <c r="A28" s="170">
        <v>4</v>
      </c>
      <c r="B28" s="171" t="s">
        <v>191</v>
      </c>
      <c r="C28" s="180" t="s">
        <v>192</v>
      </c>
      <c r="D28" s="172" t="s">
        <v>101</v>
      </c>
      <c r="E28" s="173">
        <v>6</v>
      </c>
      <c r="F28" s="174"/>
      <c r="G28" s="175">
        <f>ROUND(E28*F28,2)</f>
        <v>0</v>
      </c>
      <c r="H28" s="174">
        <v>14539.01</v>
      </c>
      <c r="I28" s="175">
        <f>ROUND(E28*H28,2)</f>
        <v>87234.06</v>
      </c>
      <c r="J28" s="174">
        <v>17940.990000000002</v>
      </c>
      <c r="K28" s="175">
        <f>ROUND(E28*J28,2)</f>
        <v>107645.94</v>
      </c>
      <c r="L28" s="175">
        <v>21</v>
      </c>
      <c r="M28" s="175">
        <f>G28*(1+L28/100)</f>
        <v>0</v>
      </c>
      <c r="N28" s="175">
        <v>16.787870000000002</v>
      </c>
      <c r="O28" s="175">
        <f>ROUND(E28*N28,2)</f>
        <v>100.73</v>
      </c>
      <c r="P28" s="175">
        <v>0</v>
      </c>
      <c r="Q28" s="175">
        <f>ROUND(E28*P28,2)</f>
        <v>0</v>
      </c>
      <c r="R28" s="175" t="s">
        <v>139</v>
      </c>
      <c r="S28" s="175" t="s">
        <v>103</v>
      </c>
      <c r="T28" s="176" t="s">
        <v>103</v>
      </c>
      <c r="U28" s="160">
        <v>37.47</v>
      </c>
      <c r="V28" s="160">
        <f>ROUND(E28*U28,2)</f>
        <v>224.82</v>
      </c>
      <c r="W28" s="160"/>
      <c r="X28" s="160" t="s">
        <v>104</v>
      </c>
      <c r="Y28" s="151"/>
      <c r="Z28" s="151"/>
      <c r="AA28" s="151"/>
      <c r="AB28" s="151"/>
      <c r="AC28" s="151"/>
      <c r="AD28" s="151"/>
      <c r="AE28" s="151"/>
      <c r="AF28" s="151"/>
      <c r="AG28" s="151" t="s">
        <v>105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5">
      <c r="A29" s="158"/>
      <c r="B29" s="159"/>
      <c r="C29" s="240" t="s">
        <v>193</v>
      </c>
      <c r="D29" s="241"/>
      <c r="E29" s="241"/>
      <c r="F29" s="241"/>
      <c r="G29" s="241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51"/>
      <c r="Z29" s="151"/>
      <c r="AA29" s="151"/>
      <c r="AB29" s="151"/>
      <c r="AC29" s="151"/>
      <c r="AD29" s="151"/>
      <c r="AE29" s="151"/>
      <c r="AF29" s="151"/>
      <c r="AG29" s="151" t="s">
        <v>107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77" t="str">
        <f>C29</f>
        <v>do malty cementové, spárování zdiva maltou cementovou, římsy z betonu železového B 12,5, zřízení bednění a jeho odstranění,</v>
      </c>
      <c r="BB29" s="151"/>
      <c r="BC29" s="151"/>
      <c r="BD29" s="151"/>
      <c r="BE29" s="151"/>
      <c r="BF29" s="151"/>
      <c r="BG29" s="151"/>
      <c r="BH29" s="151"/>
    </row>
    <row r="30" spans="1:60" outlineLevel="1" x14ac:dyDescent="0.25">
      <c r="A30" s="158"/>
      <c r="B30" s="159"/>
      <c r="C30" s="181" t="s">
        <v>194</v>
      </c>
      <c r="D30" s="161"/>
      <c r="E30" s="162">
        <v>2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51"/>
      <c r="Z30" s="151"/>
      <c r="AA30" s="151"/>
      <c r="AB30" s="151"/>
      <c r="AC30" s="151"/>
      <c r="AD30" s="151"/>
      <c r="AE30" s="151"/>
      <c r="AF30" s="151"/>
      <c r="AG30" s="151" t="s">
        <v>109</v>
      </c>
      <c r="AH30" s="151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5">
      <c r="A31" s="158"/>
      <c r="B31" s="159"/>
      <c r="C31" s="181" t="s">
        <v>195</v>
      </c>
      <c r="D31" s="161"/>
      <c r="E31" s="162">
        <v>2</v>
      </c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51"/>
      <c r="Z31" s="151"/>
      <c r="AA31" s="151"/>
      <c r="AB31" s="151"/>
      <c r="AC31" s="151"/>
      <c r="AD31" s="151"/>
      <c r="AE31" s="151"/>
      <c r="AF31" s="151"/>
      <c r="AG31" s="151" t="s">
        <v>109</v>
      </c>
      <c r="AH31" s="151">
        <v>0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5">
      <c r="A32" s="158"/>
      <c r="B32" s="159"/>
      <c r="C32" s="181" t="s">
        <v>196</v>
      </c>
      <c r="D32" s="161"/>
      <c r="E32" s="162">
        <v>2</v>
      </c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51"/>
      <c r="Z32" s="151"/>
      <c r="AA32" s="151"/>
      <c r="AB32" s="151"/>
      <c r="AC32" s="151"/>
      <c r="AD32" s="151"/>
      <c r="AE32" s="151"/>
      <c r="AF32" s="151"/>
      <c r="AG32" s="151" t="s">
        <v>109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5">
      <c r="A33" s="170">
        <v>5</v>
      </c>
      <c r="B33" s="171" t="s">
        <v>197</v>
      </c>
      <c r="C33" s="180" t="s">
        <v>198</v>
      </c>
      <c r="D33" s="172" t="s">
        <v>199</v>
      </c>
      <c r="E33" s="173">
        <v>20</v>
      </c>
      <c r="F33" s="174"/>
      <c r="G33" s="175">
        <f>ROUND(E33*F33,2)</f>
        <v>0</v>
      </c>
      <c r="H33" s="174">
        <v>1976.94</v>
      </c>
      <c r="I33" s="175">
        <f>ROUND(E33*H33,2)</f>
        <v>39538.800000000003</v>
      </c>
      <c r="J33" s="174">
        <v>1818.06</v>
      </c>
      <c r="K33" s="175">
        <f>ROUND(E33*J33,2)</f>
        <v>36361.199999999997</v>
      </c>
      <c r="L33" s="175">
        <v>21</v>
      </c>
      <c r="M33" s="175">
        <f>G33*(1+L33/100)</f>
        <v>0</v>
      </c>
      <c r="N33" s="175">
        <v>2.6340699999999999</v>
      </c>
      <c r="O33" s="175">
        <f>ROUND(E33*N33,2)</f>
        <v>52.68</v>
      </c>
      <c r="P33" s="175">
        <v>0</v>
      </c>
      <c r="Q33" s="175">
        <f>ROUND(E33*P33,2)</f>
        <v>0</v>
      </c>
      <c r="R33" s="175" t="s">
        <v>139</v>
      </c>
      <c r="S33" s="175" t="s">
        <v>103</v>
      </c>
      <c r="T33" s="176" t="s">
        <v>103</v>
      </c>
      <c r="U33" s="160">
        <v>3.62</v>
      </c>
      <c r="V33" s="160">
        <f>ROUND(E33*U33,2)</f>
        <v>72.400000000000006</v>
      </c>
      <c r="W33" s="160"/>
      <c r="X33" s="160" t="s">
        <v>104</v>
      </c>
      <c r="Y33" s="151"/>
      <c r="Z33" s="151"/>
      <c r="AA33" s="151"/>
      <c r="AB33" s="151"/>
      <c r="AC33" s="151"/>
      <c r="AD33" s="151"/>
      <c r="AE33" s="151"/>
      <c r="AF33" s="151"/>
      <c r="AG33" s="151" t="s">
        <v>105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5">
      <c r="A34" s="158"/>
      <c r="B34" s="159"/>
      <c r="C34" s="181" t="s">
        <v>200</v>
      </c>
      <c r="D34" s="161"/>
      <c r="E34" s="162">
        <v>6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51"/>
      <c r="Z34" s="151"/>
      <c r="AA34" s="151"/>
      <c r="AB34" s="151"/>
      <c r="AC34" s="151"/>
      <c r="AD34" s="151"/>
      <c r="AE34" s="151"/>
      <c r="AF34" s="151"/>
      <c r="AG34" s="151" t="s">
        <v>109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5">
      <c r="A35" s="158"/>
      <c r="B35" s="159"/>
      <c r="C35" s="181" t="s">
        <v>201</v>
      </c>
      <c r="D35" s="161"/>
      <c r="E35" s="162">
        <v>6</v>
      </c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51"/>
      <c r="Z35" s="151"/>
      <c r="AA35" s="151"/>
      <c r="AB35" s="151"/>
      <c r="AC35" s="151"/>
      <c r="AD35" s="151"/>
      <c r="AE35" s="151"/>
      <c r="AF35" s="151"/>
      <c r="AG35" s="151" t="s">
        <v>109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25">
      <c r="A36" s="158"/>
      <c r="B36" s="159"/>
      <c r="C36" s="181" t="s">
        <v>202</v>
      </c>
      <c r="D36" s="161"/>
      <c r="E36" s="162">
        <v>8</v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51"/>
      <c r="Z36" s="151"/>
      <c r="AA36" s="151"/>
      <c r="AB36" s="151"/>
      <c r="AC36" s="151"/>
      <c r="AD36" s="151"/>
      <c r="AE36" s="151"/>
      <c r="AF36" s="151"/>
      <c r="AG36" s="151" t="s">
        <v>109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5">
      <c r="A37" s="170">
        <v>6</v>
      </c>
      <c r="B37" s="171" t="s">
        <v>203</v>
      </c>
      <c r="C37" s="180" t="s">
        <v>204</v>
      </c>
      <c r="D37" s="172" t="s">
        <v>101</v>
      </c>
      <c r="E37" s="173">
        <v>4</v>
      </c>
      <c r="F37" s="174"/>
      <c r="G37" s="175">
        <f>ROUND(E37*F37,2)</f>
        <v>0</v>
      </c>
      <c r="H37" s="174">
        <v>9365</v>
      </c>
      <c r="I37" s="175">
        <f>ROUND(E37*H37,2)</f>
        <v>37460</v>
      </c>
      <c r="J37" s="174">
        <v>0</v>
      </c>
      <c r="K37" s="175">
        <f>ROUND(E37*J37,2)</f>
        <v>0</v>
      </c>
      <c r="L37" s="175">
        <v>21</v>
      </c>
      <c r="M37" s="175">
        <f>G37*(1+L37/100)</f>
        <v>0</v>
      </c>
      <c r="N37" s="175">
        <v>7.8600000000000003E-2</v>
      </c>
      <c r="O37" s="175">
        <f>ROUND(E37*N37,2)</f>
        <v>0.31</v>
      </c>
      <c r="P37" s="175">
        <v>0</v>
      </c>
      <c r="Q37" s="175">
        <f>ROUND(E37*P37,2)</f>
        <v>0</v>
      </c>
      <c r="R37" s="175" t="s">
        <v>158</v>
      </c>
      <c r="S37" s="175" t="s">
        <v>103</v>
      </c>
      <c r="T37" s="176" t="s">
        <v>103</v>
      </c>
      <c r="U37" s="160">
        <v>0</v>
      </c>
      <c r="V37" s="160">
        <f>ROUND(E37*U37,2)</f>
        <v>0</v>
      </c>
      <c r="W37" s="160"/>
      <c r="X37" s="160" t="s">
        <v>159</v>
      </c>
      <c r="Y37" s="151"/>
      <c r="Z37" s="151"/>
      <c r="AA37" s="151"/>
      <c r="AB37" s="151"/>
      <c r="AC37" s="151"/>
      <c r="AD37" s="151"/>
      <c r="AE37" s="151"/>
      <c r="AF37" s="151"/>
      <c r="AG37" s="151" t="s">
        <v>160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5">
      <c r="A38" s="158"/>
      <c r="B38" s="159"/>
      <c r="C38" s="181" t="s">
        <v>205</v>
      </c>
      <c r="D38" s="161"/>
      <c r="E38" s="162">
        <v>4</v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51"/>
      <c r="Z38" s="151"/>
      <c r="AA38" s="151"/>
      <c r="AB38" s="151"/>
      <c r="AC38" s="151"/>
      <c r="AD38" s="151"/>
      <c r="AE38" s="151"/>
      <c r="AF38" s="151"/>
      <c r="AG38" s="151" t="s">
        <v>109</v>
      </c>
      <c r="AH38" s="151">
        <v>0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x14ac:dyDescent="0.25">
      <c r="A39" s="3"/>
      <c r="B39" s="4"/>
      <c r="C39" s="182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AE39">
        <v>15</v>
      </c>
      <c r="AF39">
        <v>21</v>
      </c>
      <c r="AG39" t="s">
        <v>84</v>
      </c>
    </row>
    <row r="40" spans="1:60" x14ac:dyDescent="0.25">
      <c r="A40" s="154"/>
      <c r="B40" s="155" t="s">
        <v>29</v>
      </c>
      <c r="C40" s="183"/>
      <c r="D40" s="156"/>
      <c r="E40" s="157"/>
      <c r="F40" s="157"/>
      <c r="G40" s="178">
        <f>G8+G20+G27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AE40">
        <f>SUMIF(L7:L38,AE39,G7:G38)</f>
        <v>0</v>
      </c>
      <c r="AF40">
        <f>SUMIF(L7:L38,AF39,G7:G38)</f>
        <v>0</v>
      </c>
      <c r="AG40" t="s">
        <v>171</v>
      </c>
    </row>
    <row r="41" spans="1:60" x14ac:dyDescent="0.25">
      <c r="C41" s="184"/>
      <c r="D41" s="10"/>
      <c r="AG41" t="s">
        <v>172</v>
      </c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918B" sheet="1"/>
  <mergeCells count="9">
    <mergeCell ref="C22:G22"/>
    <mergeCell ref="C23:G23"/>
    <mergeCell ref="C29:G29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8" max="18" width="6.88671875" customWidth="1"/>
    <col min="20" max="20" width="8.44140625" customWidth="1"/>
    <col min="21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2" t="s">
        <v>71</v>
      </c>
      <c r="B1" s="242"/>
      <c r="C1" s="242"/>
      <c r="D1" s="242"/>
      <c r="E1" s="242"/>
      <c r="F1" s="242"/>
      <c r="G1" s="242"/>
      <c r="AG1" t="s">
        <v>72</v>
      </c>
    </row>
    <row r="2" spans="1:60" ht="25.05" customHeight="1" x14ac:dyDescent="0.25">
      <c r="A2" s="143" t="s">
        <v>7</v>
      </c>
      <c r="B2" s="49" t="s">
        <v>43</v>
      </c>
      <c r="C2" s="243" t="s">
        <v>44</v>
      </c>
      <c r="D2" s="244"/>
      <c r="E2" s="244"/>
      <c r="F2" s="244"/>
      <c r="G2" s="245"/>
      <c r="AG2" t="s">
        <v>73</v>
      </c>
    </row>
    <row r="3" spans="1:60" ht="25.05" customHeight="1" x14ac:dyDescent="0.25">
      <c r="A3" s="143" t="s">
        <v>8</v>
      </c>
      <c r="B3" s="49" t="s">
        <v>51</v>
      </c>
      <c r="C3" s="243" t="s">
        <v>52</v>
      </c>
      <c r="D3" s="244"/>
      <c r="E3" s="244"/>
      <c r="F3" s="244"/>
      <c r="G3" s="245"/>
      <c r="AC3" s="125" t="s">
        <v>73</v>
      </c>
      <c r="AG3" t="s">
        <v>74</v>
      </c>
    </row>
    <row r="4" spans="1:60" ht="25.05" customHeight="1" x14ac:dyDescent="0.25">
      <c r="A4" s="144" t="s">
        <v>9</v>
      </c>
      <c r="B4" s="145" t="s">
        <v>43</v>
      </c>
      <c r="C4" s="246" t="s">
        <v>44</v>
      </c>
      <c r="D4" s="247"/>
      <c r="E4" s="247"/>
      <c r="F4" s="247"/>
      <c r="G4" s="248"/>
      <c r="AG4" t="s">
        <v>75</v>
      </c>
    </row>
    <row r="5" spans="1:60" x14ac:dyDescent="0.25">
      <c r="D5" s="10"/>
    </row>
    <row r="6" spans="1:60" ht="39.6" x14ac:dyDescent="0.25">
      <c r="A6" s="147" t="s">
        <v>76</v>
      </c>
      <c r="B6" s="149" t="s">
        <v>77</v>
      </c>
      <c r="C6" s="149" t="s">
        <v>78</v>
      </c>
      <c r="D6" s="148" t="s">
        <v>79</v>
      </c>
      <c r="E6" s="147" t="s">
        <v>80</v>
      </c>
      <c r="F6" s="146" t="s">
        <v>81</v>
      </c>
      <c r="G6" s="147" t="s">
        <v>29</v>
      </c>
      <c r="H6" s="150" t="s">
        <v>30</v>
      </c>
      <c r="I6" s="150" t="s">
        <v>82</v>
      </c>
      <c r="J6" s="150" t="s">
        <v>31</v>
      </c>
      <c r="K6" s="150" t="s">
        <v>83</v>
      </c>
      <c r="L6" s="150" t="s">
        <v>84</v>
      </c>
      <c r="M6" s="150" t="s">
        <v>85</v>
      </c>
      <c r="N6" s="150" t="s">
        <v>86</v>
      </c>
      <c r="O6" s="150" t="s">
        <v>87</v>
      </c>
      <c r="P6" s="150" t="s">
        <v>88</v>
      </c>
      <c r="Q6" s="150" t="s">
        <v>89</v>
      </c>
      <c r="R6" s="150" t="s">
        <v>90</v>
      </c>
      <c r="S6" s="150" t="s">
        <v>91</v>
      </c>
      <c r="T6" s="150" t="s">
        <v>92</v>
      </c>
      <c r="U6" s="150" t="s">
        <v>93</v>
      </c>
      <c r="V6" s="150" t="s">
        <v>94</v>
      </c>
      <c r="W6" s="150" t="s">
        <v>95</v>
      </c>
      <c r="X6" s="150" t="s">
        <v>96</v>
      </c>
    </row>
    <row r="7" spans="1:60" hidden="1" x14ac:dyDescent="0.25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60" x14ac:dyDescent="0.25">
      <c r="A8" s="164" t="s">
        <v>97</v>
      </c>
      <c r="B8" s="165" t="s">
        <v>61</v>
      </c>
      <c r="C8" s="179" t="s">
        <v>62</v>
      </c>
      <c r="D8" s="166"/>
      <c r="E8" s="167"/>
      <c r="F8" s="168"/>
      <c r="G8" s="168">
        <f>SUMIF(AG9:AG10,"&lt;&gt;NOR",G9:G10)</f>
        <v>0</v>
      </c>
      <c r="H8" s="168"/>
      <c r="I8" s="168">
        <f>SUM(I9:I10)</f>
        <v>114012</v>
      </c>
      <c r="J8" s="168"/>
      <c r="K8" s="168">
        <f>SUM(K9:K10)</f>
        <v>6320.8</v>
      </c>
      <c r="L8" s="168"/>
      <c r="M8" s="168">
        <f>SUM(M9:M10)</f>
        <v>0</v>
      </c>
      <c r="N8" s="168"/>
      <c r="O8" s="168">
        <f>SUM(O9:O10)</f>
        <v>19.2</v>
      </c>
      <c r="P8" s="168"/>
      <c r="Q8" s="168">
        <f>SUM(Q9:Q10)</f>
        <v>0</v>
      </c>
      <c r="R8" s="168"/>
      <c r="S8" s="168"/>
      <c r="T8" s="169"/>
      <c r="U8" s="163"/>
      <c r="V8" s="163">
        <f>SUM(V9:V10)</f>
        <v>10.8</v>
      </c>
      <c r="W8" s="163"/>
      <c r="X8" s="163"/>
      <c r="AG8" t="s">
        <v>98</v>
      </c>
    </row>
    <row r="9" spans="1:60" ht="20.399999999999999" outlineLevel="1" x14ac:dyDescent="0.25">
      <c r="A9" s="170">
        <v>1</v>
      </c>
      <c r="B9" s="171" t="s">
        <v>206</v>
      </c>
      <c r="C9" s="180" t="s">
        <v>207</v>
      </c>
      <c r="D9" s="172" t="s">
        <v>199</v>
      </c>
      <c r="E9" s="173">
        <v>40</v>
      </c>
      <c r="F9" s="174"/>
      <c r="G9" s="175">
        <f>ROUND(E9*F9,2)</f>
        <v>0</v>
      </c>
      <c r="H9" s="174">
        <v>2850.3</v>
      </c>
      <c r="I9" s="175">
        <f>ROUND(E9*H9,2)</f>
        <v>114012</v>
      </c>
      <c r="J9" s="174">
        <v>158.02000000000001</v>
      </c>
      <c r="K9" s="175">
        <f>ROUND(E9*J9,2)</f>
        <v>6320.8</v>
      </c>
      <c r="L9" s="175">
        <v>21</v>
      </c>
      <c r="M9" s="175">
        <f>G9*(1+L9/100)</f>
        <v>0</v>
      </c>
      <c r="N9" s="175">
        <v>0.48</v>
      </c>
      <c r="O9" s="175">
        <f>ROUND(E9*N9,2)</f>
        <v>19.2</v>
      </c>
      <c r="P9" s="175">
        <v>0</v>
      </c>
      <c r="Q9" s="175">
        <f>ROUND(E9*P9,2)</f>
        <v>0</v>
      </c>
      <c r="R9" s="175" t="s">
        <v>139</v>
      </c>
      <c r="S9" s="175" t="s">
        <v>103</v>
      </c>
      <c r="T9" s="176" t="s">
        <v>208</v>
      </c>
      <c r="U9" s="160">
        <v>0.27</v>
      </c>
      <c r="V9" s="160">
        <f>ROUND(E9*U9,2)</f>
        <v>10.8</v>
      </c>
      <c r="W9" s="160"/>
      <c r="X9" s="160" t="s">
        <v>104</v>
      </c>
      <c r="Y9" s="151"/>
      <c r="Z9" s="151"/>
      <c r="AA9" s="151"/>
      <c r="AB9" s="151"/>
      <c r="AC9" s="151"/>
      <c r="AD9" s="151"/>
      <c r="AE9" s="151"/>
      <c r="AF9" s="151"/>
      <c r="AG9" s="151" t="s">
        <v>105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0.399999999999999" outlineLevel="1" x14ac:dyDescent="0.25">
      <c r="A10" s="158"/>
      <c r="B10" s="159"/>
      <c r="C10" s="181" t="s">
        <v>209</v>
      </c>
      <c r="D10" s="161"/>
      <c r="E10" s="162">
        <v>40</v>
      </c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51"/>
      <c r="Z10" s="151"/>
      <c r="AA10" s="151"/>
      <c r="AB10" s="151"/>
      <c r="AC10" s="151"/>
      <c r="AD10" s="151"/>
      <c r="AE10" s="151"/>
      <c r="AF10" s="151"/>
      <c r="AG10" s="151" t="s">
        <v>109</v>
      </c>
      <c r="AH10" s="151">
        <v>0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x14ac:dyDescent="0.25">
      <c r="A11" s="3"/>
      <c r="B11" s="4"/>
      <c r="C11" s="182"/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AE11">
        <v>15</v>
      </c>
      <c r="AF11">
        <v>21</v>
      </c>
      <c r="AG11" t="s">
        <v>84</v>
      </c>
    </row>
    <row r="12" spans="1:60" x14ac:dyDescent="0.25">
      <c r="A12" s="154"/>
      <c r="B12" s="155" t="s">
        <v>29</v>
      </c>
      <c r="C12" s="183"/>
      <c r="D12" s="156"/>
      <c r="E12" s="157"/>
      <c r="F12" s="157"/>
      <c r="G12" s="178">
        <f>G8</f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AE12">
        <f>SUMIF(L7:L10,AE11,G7:G10)</f>
        <v>0</v>
      </c>
      <c r="AF12">
        <f>SUMIF(L7:L10,AF11,G7:G10)</f>
        <v>0</v>
      </c>
      <c r="AG12" t="s">
        <v>171</v>
      </c>
    </row>
    <row r="13" spans="1:60" x14ac:dyDescent="0.25">
      <c r="C13" s="184"/>
      <c r="D13" s="10"/>
      <c r="AG13" t="s">
        <v>172</v>
      </c>
    </row>
    <row r="14" spans="1:60" x14ac:dyDescent="0.25">
      <c r="D14" s="10"/>
    </row>
    <row r="15" spans="1:60" x14ac:dyDescent="0.25">
      <c r="D15" s="10"/>
    </row>
    <row r="16" spans="1:60" x14ac:dyDescent="0.25">
      <c r="D16" s="10"/>
    </row>
    <row r="17" spans="4:4" x14ac:dyDescent="0.25">
      <c r="D17" s="10"/>
    </row>
    <row r="18" spans="4:4" x14ac:dyDescent="0.25">
      <c r="D18" s="10"/>
    </row>
    <row r="19" spans="4:4" x14ac:dyDescent="0.25">
      <c r="D19" s="10"/>
    </row>
    <row r="20" spans="4:4" x14ac:dyDescent="0.25">
      <c r="D20" s="10"/>
    </row>
    <row r="21" spans="4:4" x14ac:dyDescent="0.25">
      <c r="D21" s="10"/>
    </row>
    <row r="22" spans="4:4" x14ac:dyDescent="0.25">
      <c r="D22" s="10"/>
    </row>
    <row r="23" spans="4:4" x14ac:dyDescent="0.25">
      <c r="D23" s="10"/>
    </row>
    <row r="24" spans="4:4" x14ac:dyDescent="0.25">
      <c r="D24" s="10"/>
    </row>
    <row r="25" spans="4:4" x14ac:dyDescent="0.25">
      <c r="D25" s="10"/>
    </row>
    <row r="26" spans="4:4" x14ac:dyDescent="0.25">
      <c r="D26" s="10"/>
    </row>
    <row r="27" spans="4:4" x14ac:dyDescent="0.25">
      <c r="D27" s="10"/>
    </row>
    <row r="28" spans="4:4" x14ac:dyDescent="0.25">
      <c r="D28" s="10"/>
    </row>
    <row r="29" spans="4:4" x14ac:dyDescent="0.25">
      <c r="D29" s="10"/>
    </row>
    <row r="30" spans="4:4" x14ac:dyDescent="0.25">
      <c r="D30" s="10"/>
    </row>
    <row r="31" spans="4:4" x14ac:dyDescent="0.25">
      <c r="D31" s="10"/>
    </row>
    <row r="32" spans="4:4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918B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 01 2201 Pol</vt:lpstr>
      <vt:lpstr>SO 02 2201 Pol</vt:lpstr>
      <vt:lpstr>SO 03 2201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2201 Pol'!Názvy_tisku</vt:lpstr>
      <vt:lpstr>'SO 02 2201 Pol'!Názvy_tisku</vt:lpstr>
      <vt:lpstr>'SO 03 2201 Pol'!Názvy_tisku</vt:lpstr>
      <vt:lpstr>oadresa</vt:lpstr>
      <vt:lpstr>Stavba!Objednatel</vt:lpstr>
      <vt:lpstr>Stavba!Objekt</vt:lpstr>
      <vt:lpstr>'SO 01 2201 Pol'!Oblast_tisku</vt:lpstr>
      <vt:lpstr>'SO 02 2201 Pol'!Oblast_tisku</vt:lpstr>
      <vt:lpstr>'SO 03 2201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Pavel Kopřiva</cp:lastModifiedBy>
  <cp:lastPrinted>2019-03-19T12:27:02Z</cp:lastPrinted>
  <dcterms:created xsi:type="dcterms:W3CDTF">2009-04-08T07:15:50Z</dcterms:created>
  <dcterms:modified xsi:type="dcterms:W3CDTF">2022-01-25T09:02:28Z</dcterms:modified>
</cp:coreProperties>
</file>